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 reservationPassword="0"/>
  <workbookPr/>
  <bookViews>
    <workbookView xWindow="240" yWindow="120" windowWidth="14940" windowHeight="9225" activeTab="0"/>
  </bookViews>
  <sheets>
    <sheet name="Rekapitulace" sheetId="1" r:id="rId1"/>
    <sheet name="PS 10-10" sheetId="2" r:id="rId2"/>
    <sheet name="PS 20-10" sheetId="3" r:id="rId3"/>
    <sheet name="PS 20-11" sheetId="4" r:id="rId4"/>
    <sheet name="PS 20-12" sheetId="5" r:id="rId5"/>
    <sheet name="PS 20-13" sheetId="6" r:id="rId6"/>
    <sheet name="PS 20-14" sheetId="7" r:id="rId7"/>
    <sheet name="PS 30-10" sheetId="8" r:id="rId8"/>
    <sheet name="PS 40-10" sheetId="9" r:id="rId9"/>
    <sheet name="SO 11-10" sheetId="10" r:id="rId10"/>
    <sheet name="SO 11-11" sheetId="11" r:id="rId11"/>
    <sheet name="SO 12-11" sheetId="12" r:id="rId12"/>
    <sheet name="SO 12-12" sheetId="13" r:id="rId13"/>
    <sheet name="SO 12-13" sheetId="14" r:id="rId14"/>
    <sheet name="SO 14-10" sheetId="15" r:id="rId15"/>
    <sheet name="SO 14-10.1" sheetId="16" r:id="rId16"/>
    <sheet name="SO 14-10.2" sheetId="17" r:id="rId17"/>
    <sheet name="SO 14-10.3" sheetId="18" r:id="rId18"/>
    <sheet name="SO 15-10" sheetId="19" r:id="rId19"/>
    <sheet name="SO 16-10" sheetId="20" r:id="rId20"/>
    <sheet name="SO 18-10" sheetId="21" r:id="rId21"/>
    <sheet name="SO 20-12" sheetId="22" r:id="rId22"/>
    <sheet name="SO 20-13" sheetId="23" r:id="rId23"/>
    <sheet name="SO 20-21" sheetId="24" r:id="rId24"/>
    <sheet name="SO 20-10" sheetId="25" r:id="rId25"/>
    <sheet name="SO 20-14" sheetId="26" r:id="rId26"/>
    <sheet name="SO 31-10" sheetId="27" r:id="rId27"/>
    <sheet name="SO 34-10" sheetId="28" r:id="rId28"/>
    <sheet name="SO 36-10" sheetId="29" r:id="rId29"/>
    <sheet name="SO 36-11" sheetId="30" r:id="rId30"/>
    <sheet name="SO 36-12" sheetId="31" r:id="rId31"/>
    <sheet name="SO 36-13" sheetId="32" r:id="rId32"/>
    <sheet name="SO 37-10" sheetId="33" r:id="rId33"/>
    <sheet name="SO 98-98" sheetId="34" r:id="rId34"/>
  </sheets>
  <definedNames/>
  <calcPr/>
  <webPublishing/>
</workbook>
</file>

<file path=xl/sharedStrings.xml><?xml version="1.0" encoding="utf-8"?>
<sst xmlns="http://schemas.openxmlformats.org/spreadsheetml/2006/main" count="21395" uniqueCount="4373">
  <si>
    <t xml:space="preserve">             Aspe</t>
  </si>
  <si>
    <t>Soupis objektů s DPH</t>
  </si>
  <si>
    <t>5213510017</t>
  </si>
  <si>
    <t>Zajištění bezbariérového přístupu v ŽST Roztoky u Prahy</t>
  </si>
  <si>
    <t>ZŘ</t>
  </si>
  <si>
    <t/>
  </si>
  <si>
    <t>Odbytová cena:</t>
  </si>
  <si>
    <t>OC+DPH:</t>
  </si>
  <si>
    <t>Objekt</t>
  </si>
  <si>
    <t>Popis</t>
  </si>
  <si>
    <t>OC</t>
  </si>
  <si>
    <t>DPH</t>
  </si>
  <si>
    <t>OC+DPH</t>
  </si>
  <si>
    <t>01</t>
  </si>
  <si>
    <t>D.1.1.1 Staniční zabezpečovací zařízení (SZZ)</t>
  </si>
  <si>
    <t xml:space="preserve">           Aspe</t>
  </si>
  <si>
    <t xml:space="preserve">  PS 10-10</t>
  </si>
  <si>
    <t xml:space="preserve">  Staniční zabezpečovací zařízení</t>
  </si>
  <si>
    <t>SŽDC05</t>
  </si>
  <si>
    <t>S</t>
  </si>
  <si>
    <t>O</t>
  </si>
  <si>
    <t>Příloha k formuláři pro ocenění nabídky</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</si>
  <si>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</si>
  <si>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</si>
  <si>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</si>
  <si>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</si>
  <si>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</si>
  <si>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</si>
  <si>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</si>
  <si>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</si>
  <si>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</si>
  <si>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</si>
  <si>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</si>
  <si>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</si>
  <si>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</si>
  <si>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</si>
  <si>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</si>
  <si>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</si>
  <si>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Cena</t>
  </si>
  <si>
    <t>Dodávka</t>
  </si>
  <si>
    <t>Montáž</t>
  </si>
  <si>
    <t>Jednotková</t>
  </si>
  <si>
    <t>Celkem</t>
  </si>
  <si>
    <t>Cenové soustavy</t>
  </si>
  <si>
    <t>Počet položek s nulovou cenou</t>
  </si>
  <si>
    <t>O1</t>
  </si>
  <si>
    <t>PS 10-10</t>
  </si>
  <si>
    <t>Staniční zabezpečovací zařízení</t>
  </si>
  <si>
    <t>SD</t>
  </si>
  <si>
    <t>0</t>
  </si>
  <si>
    <t>Všeobecné konstrukce a práce</t>
  </si>
  <si>
    <t>P</t>
  </si>
  <si>
    <t>1</t>
  </si>
  <si>
    <t>R015111</t>
  </si>
  <si>
    <t>POPLATKY ZA LIKVIDACŮ ODPADŮ NEKONTAMINOVANÝCH - 17 05 04  VYTĚŽENÉ ZEMINY A HORNINY - bez možnosti uložení zemina na terénu, vč. dopravy odpadu</t>
  </si>
  <si>
    <t>T</t>
  </si>
  <si>
    <t>[bez vazby na CS]</t>
  </si>
  <si>
    <t>PP</t>
  </si>
  <si>
    <t>VV</t>
  </si>
  <si>
    <t>Přeprava hmot, tj.21,45=21.450 [A] m3 je na tuny A*2=42.900 [B]</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</si>
  <si>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</si>
  <si>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R015140</t>
  </si>
  <si>
    <t>POPLATKY ZA LIKVIDACŮ ODPADŮ NEKONTAMINOVANÝCH - 17 01 01 BETON Z DEMOLIC OBJEKTŮ, ZÁKLADŮ TV, vč. dopravy odpadu</t>
  </si>
  <si>
    <t>základ návěstidla 23,040=23.040 [A]  
základ styk.transf. 5,760=5.760 [B]  
a+b=28.800 [C]</t>
  </si>
  <si>
    <t>R015310</t>
  </si>
  <si>
    <t>POPLATKY ZA LIKVIDACŮ ODPADŮ NEKONTAMINOVANÝCH - 16 02 14  ELEKTROŠROT (VYŘAZENÁ EL. ZAŘÍZENÍ A PŘÍSTR. - AL, CU A VZ. KOVY), vč. dopravy odpadu</t>
  </si>
  <si>
    <t>návěstidlo 4*0,3=1.200 [A]  
propojky 0,48=0.480 [B]  
a+b=1.680 [C]</t>
  </si>
  <si>
    <t>4</t>
  </si>
  <si>
    <t>R015560</t>
  </si>
  <si>
    <t>POPLATKY ZA LIKVIDACŮ ODPADŮ NEBEZPEČNÝCH - 16 02 13*  TRAFA S OLEJEM NEBO S JINÝMI ŠKODLIVINAMI, vč. dopravy odpadu</t>
  </si>
  <si>
    <t>stykový transformátor 12*0,2 = 2,4=2.400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</si>
  <si>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</si>
  <si>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Zemní práce</t>
  </si>
  <si>
    <t>5</t>
  </si>
  <si>
    <t>13173</t>
  </si>
  <si>
    <t>HLOUBENÍ JAM ZAPAŽ I NEPAŽ TŘ I</t>
  </si>
  <si>
    <t>M3</t>
  </si>
  <si>
    <t>výkop pro základy návěstidel, kabel.st. pro PN, osazení styk.transf., EMP</t>
  </si>
  <si>
    <t>(15*1,9)+(9*0,2)+(18*0,2)+(4*0,5)=35.900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</si>
  <si>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</si>
  <si>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6</t>
  </si>
  <si>
    <t>13273</t>
  </si>
  <si>
    <t>HLOUBENÍ RÝH ŠÍŘ DO 2M PAŽ I NEPAŽ TŘ. I</t>
  </si>
  <si>
    <t>Výkop pro kebelizaci</t>
  </si>
  <si>
    <t>525m*0,35m*0,5m=165,4=165.400 [A] m3 zeminy</t>
  </si>
  <si>
    <t>7</t>
  </si>
  <si>
    <t>14173</t>
  </si>
  <si>
    <t>PROTLAČOVÁNÍ POTRUBÍ Z PLAST HMOT DN DO 200MM</t>
  </si>
  <si>
    <t>M</t>
  </si>
  <si>
    <t>položka zahrnuje dodávku protlačovaného potrubí a veškeré pomocné práce (startovací zařízení, startovací a cílová jáma, opěrné a vodící bloky a pod.)</t>
  </si>
  <si>
    <t>8</t>
  </si>
  <si>
    <t>17411</t>
  </si>
  <si>
    <t>ZÁSYP JAM A RÝH ZEMINOU SE ZHUTNĚNÍM</t>
  </si>
  <si>
    <t>zásyp jam 22,0=22.000 [A]  
zásyp kabelových ryh 525*0,35*0,5-525*0,1*0,1=160.150 [B]  
a+b=180.150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</si>
  <si>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</si>
  <si>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Přidružená stavební výroba</t>
  </si>
  <si>
    <t>9</t>
  </si>
  <si>
    <t>701005</t>
  </si>
  <si>
    <t>VYHLEDÁVACÍ MARKER ZEMNÍ S MOŽNOSTÍ ZÁPISU</t>
  </si>
  <si>
    <t>KUS</t>
  </si>
  <si>
    <t>1. Položka obsahuje:  
 – úprava dna výkopu  
 – položení betonového žlabu / chráničky včetně zakrytí  
 – pomocné mechanismy  
2. Položka neobsahuje:  
 X  
3. Způsob měření:  
Udává se počet kusů kompletní konstrukce nebo práce.</t>
  </si>
  <si>
    <t>10</t>
  </si>
  <si>
    <t>702111</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</si>
  <si>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</si>
  <si>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</si>
  <si>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11</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</si>
  <si>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</si>
  <si>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</si>
  <si>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</si>
  <si>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12</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</si>
  <si>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</si>
  <si>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</si>
  <si>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</si>
  <si>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13</t>
  </si>
  <si>
    <t>702901</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</si>
  <si>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</si>
  <si>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</si>
  <si>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14</t>
  </si>
  <si>
    <t>709310</t>
  </si>
  <si>
    <t>VYPODLOŽENÍ, ODDĚLENÍ A KRYTÍ SPOJKY NEBO ODBOČNICE PRO KABEL DO 10 KV</t>
  </si>
  <si>
    <t>spojka káblová rovná 10 ks</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</si>
  <si>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</si>
  <si>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15</t>
  </si>
  <si>
    <t>R741911</t>
  </si>
  <si>
    <t>ZHOTOVĚNÍ VNĚJŠÍHO UZEMNĚNÍ - SADA</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</si>
  <si>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Udává se počet kusů kompletní konstrukce nebo práce.</t>
  </si>
  <si>
    <t>16</t>
  </si>
  <si>
    <t>75A131</t>
  </si>
  <si>
    <t>KABEL METALICKÝ DVOUPLÁŠŤOVÝ DO 12 PÁRŮ - DODÁVKA</t>
  </si>
  <si>
    <t>KMPÁR</t>
  </si>
  <si>
    <t>EY 2P1,0: 0,205*2=0,41=0.410 [A],   
EY 3P1,0: 0,517*3=1,551=1.551 [B],  
EY 4P1,0: 0,09*4=0,36=0.360 [C],  
EY 7P1,0: 0,375*7=2,625=2.625 [D],  
EY 12P1,0: 1,3*12=15,6=15.60 [E],  
a+b+c+d+e=20.546 [F]</t>
  </si>
  <si>
    <t>1. Položka obsahuje:  
 – dodání kabelů podle typu od výrobců včetně mimostaveništní dopravy  
2. Položka neobsahuje:  
 X  
3. Způsob měření:  
Měří se n-násobky páru vodičů na kilometr.</t>
  </si>
  <si>
    <t>17</t>
  </si>
  <si>
    <t>75A141</t>
  </si>
  <si>
    <t>KABEL METALICKÝ DVOUPLÁŠŤOVÝ PŘES 12 PÁRŮ - DODÁVKA</t>
  </si>
  <si>
    <t>EY 16P1,0: 0,075*16=1,2=1.200 [A]</t>
  </si>
  <si>
    <t>18</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</si>
  <si>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</si>
  <si>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</si>
  <si>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</si>
  <si>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19</t>
  </si>
  <si>
    <t>75A227</t>
  </si>
  <si>
    <t>ZATAŽENÍ A SPOJKOVÁNÍ KABELŮ PŘES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</si>
  <si>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</si>
  <si>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20</t>
  </si>
  <si>
    <t>75A321</t>
  </si>
  <si>
    <t>SPOJKA ROVNÁ PRO PLASTOVÉ KABELY S JÁDRY O PRŮMĚRU 1 MM2 DO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</si>
  <si>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</si>
  <si>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21</t>
  </si>
  <si>
    <t>75B111</t>
  </si>
  <si>
    <t>VNITŘNÍ KABELOVÉ ROZVODY DO 20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</si>
  <si>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</si>
  <si>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22</t>
  </si>
  <si>
    <t>75B117</t>
  </si>
  <si>
    <t>VNITŘNÍ KABELOVÉ ROZVODY DO 20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</si>
  <si>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</si>
  <si>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23</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</si>
  <si>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</si>
  <si>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</si>
  <si>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</si>
  <si>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24</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</si>
  <si>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</si>
  <si>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</si>
  <si>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</si>
  <si>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25</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</si>
  <si>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</si>
  <si>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</si>
  <si>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</si>
  <si>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26</t>
  </si>
  <si>
    <t>75B318</t>
  </si>
  <si>
    <t>PŘEPĚŤOVÁ OCHRANA PRO PRVEK V KOLEJIŠTI - DEMONTÁŽ</t>
  </si>
  <si>
    <t>1. Položka obsahuje:  
 – demontáž ochrany dle předpisu dodavatele pro demontáž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</si>
  <si>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27</t>
  </si>
  <si>
    <t>75B919</t>
  </si>
  <si>
    <t>ZÁKLADNÍ SW ELEKTRONICKÉHO STAVĚDLA S RELÉOVÝM ROZHRANÍM - ÚPRAVA</t>
  </si>
  <si>
    <t>1. Položka obsahuje:  
 – úpravu základního SW elektronického stavědla podle typu určeného položkou  
 – pořízení příslušného programového vybavení  
2. Položka neobsahuje:  
 X  
3. Způsob měření:  
Udává se počet kusů kompletní konstrukce nebo práce.</t>
  </si>
  <si>
    <t>28</t>
  </si>
  <si>
    <t>75B939</t>
  </si>
  <si>
    <t>INDIVIDUÁLNÍ SW ELEKTRONICKÉHO STAVĚDLA S RELÉOVÝM ROZHRANÍM - ÚPRAVA</t>
  </si>
  <si>
    <t>V.J.</t>
  </si>
  <si>
    <t>1. Položka obsahuje:  
 – úprava a instalace individuálního SW elektronického stavědla podle specifikace místa použití  
 –úprava a instalaci příslušného programového vybavení  
2. Položka neobsahuje:  
 X  
3. Způsob měření:  
Měří se ve výhybkových jednotkách, tj. udává se libovolná metráž kabelů a libovolná kusovitost příslušenství vztažená na jednu výhybkovou jednotku.</t>
  </si>
  <si>
    <t>29</t>
  </si>
  <si>
    <t>75B979</t>
  </si>
  <si>
    <t>SW PRACOVIŠTĚ DISPEČERA DOZ - ÚPRAVA</t>
  </si>
  <si>
    <t>1. Položka obsahuje:  
 – úprava a instalace SW pracoviště dispečera DOZ podle specifikace místa použití  
 – úprava a instalaci příslušného programového vybavení  
2. Položka neobsahuje:  
 X  
3. Způsob měření:  
Udává se počet kusů kompletní konstrukce nebo práce.</t>
  </si>
  <si>
    <t>30</t>
  </si>
  <si>
    <t>75B989</t>
  </si>
  <si>
    <t>SW PRO GRAFICKO-TECHNOLOGICKOU NADSTAVBU - ÚPRAVA</t>
  </si>
  <si>
    <t>na každém nástupišti jeden box</t>
  </si>
  <si>
    <t>1. Položka obsahuje:  
 – úprava a instalace SW pro graficko-technologickou nadstavbu dané položkou podle specifikace místa použití  
 – úprava a instalaci příslušného programového vybavení  
2. Položka neobsahuje:  
 X  
3. Způsob měření:  
SW pro graficko-technologickou nadstavbu se měří v kusech, počet kusů se určuje podle počtu staničních a traťových kolejí.</t>
  </si>
  <si>
    <t>31</t>
  </si>
  <si>
    <t>75B999</t>
  </si>
  <si>
    <t>SW PRO DOZ JEDNÉ STANICE - ÚPRAVA</t>
  </si>
  <si>
    <t>1. Položka obsahuje:  
 – úprava a instalace SW pro DOZ jedné stanice podle specifikace místa použití  
 – úprava a instalaci příslušného programového vybavení  
2. Položka neobsahuje:  
 X  
3. Způsob měření:  
Udává se počet kusů kompletní konstrukce nebo práce.</t>
  </si>
  <si>
    <t>32</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</si>
  <si>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</si>
  <si>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</si>
  <si>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</si>
  <si>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33</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</si>
  <si>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</si>
  <si>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</si>
  <si>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</si>
  <si>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34</t>
  </si>
  <si>
    <t>R75C117</t>
  </si>
  <si>
    <t>PŘESTAVNÍK ELEKTROMOTORICKÝ - ÚPRAVA</t>
  </si>
  <si>
    <t>1. Položka obsahuje: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</si>
  <si>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35</t>
  </si>
  <si>
    <t>75C161</t>
  </si>
  <si>
    <t>SNÍMAČ POLOHY JAZYKŮ - DODÁVKA</t>
  </si>
  <si>
    <t>1. Položka obsahuje:  
 – dodání snímače polohy jazyků podle typu včetně potřebného pomocného materiálu a jeho dopravy do staveništního skladu  
 – dodání snímače polohy jazyků podle typu včetně pomocného materiálu, na dopravu do staveništního skladu  
2. Položka neobsahuje:  
 X  
3. Způsob měření:  
Udává se počet kusů kompletní konstrukce nebo práce.</t>
  </si>
  <si>
    <t>36</t>
  </si>
  <si>
    <t>75C168</t>
  </si>
  <si>
    <t>SNÍMAČ POLOHY JAZYKŮ - MONTÁŽ</t>
  </si>
  <si>
    <t>1. Položka obsahuje:  
 – vyměření místa montáže snímače polohy jazyků a kabelového závěru, připevnění snímače, montáž kabelového závěru, zapojení 2 kusů kabelové formy (včetně měření a zapojení po měření), přezkoušení  
 – montáž snímače polohy jazyků se všemi pomocnými a doplňujícími pracemi a součástmi, případné použití mechanizmů, včetně dopravy ze skladu k místu montáže  
2. Položka neobsahuje:  
 X  
3. Způsob měření:  
Udává se počet kusů kompletní konstrukce nebo práce.</t>
  </si>
  <si>
    <t>37</t>
  </si>
  <si>
    <t>75C178</t>
  </si>
  <si>
    <t>PŘESTAVNÍK ELEKTROMOTORICKÝ - DEMONTÁŽ</t>
  </si>
  <si>
    <t>1. Položka obsahuje:  
 – demontáž připevnění upevňovací soupravy přestavníku a přestavníku, demontáž kabelového závěru, odpojení kabelových forem  
 – demontáž přestavníku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</si>
  <si>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38</t>
  </si>
  <si>
    <t>75C217</t>
  </si>
  <si>
    <t>VÝKOLEJKA S PŘESTAVNÍKEM - MONTÁŽ</t>
  </si>
  <si>
    <t>1. Položka obsahuje:  
 – vyměření místa připevnění upevňovací soupravy výkolejky s přestavníkem a její montáž, připevnění přestavníku na upevňovací soupravu, připevnění kabelového závěru, zapojení kabelových forem (včetně měření a zapojení po měření)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</si>
  <si>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39</t>
  </si>
  <si>
    <t>75C218</t>
  </si>
  <si>
    <t>VÝKOLEJKA S PŘESTAVNÍKEM - DEMONTÁŽ</t>
  </si>
  <si>
    <t>1. Položka obsahuje:  
 – demontáž upevňovací soupravy a výkolejky s přestavníkem, demontáž kabelového závěru, odpojení kabelových forem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</si>
  <si>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40</t>
  </si>
  <si>
    <t>75C416</t>
  </si>
  <si>
    <t>ZÁMEK VÝMĚNOVÝ NEBO ODTLAČNÝ (JEDNODUCHÝ, KONTROLNÍ) - PRONÁJEM</t>
  </si>
  <si>
    <t>1. Položka obsahuje:  
 – pronájem zámku výměnového  nebo odtlačného podle typu včetně potřebného pomocného materiálu a jeho dopravy do staveništního skladu a zpět  
 – pronájem zámku výměnového  nebo odtlačného podle typu včetně pomocného materiálu, na dopravu do staveništního skladu a zpět  
2. Položka neobsahuje:  
 – montáž a po skončení pronájmu i demontáž zařízení  
3. Způsob měření:  
Udává se počet kusů kompletní konstrukce za každý započatý měsíc.</t>
  </si>
  <si>
    <t>41</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</si>
  <si>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</si>
  <si>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</si>
  <si>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</si>
  <si>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42</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</si>
  <si>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</si>
  <si>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</si>
  <si>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</si>
  <si>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43</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</si>
  <si>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</si>
  <si>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</si>
  <si>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</si>
  <si>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44</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</si>
  <si>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</si>
  <si>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</si>
  <si>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</si>
  <si>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45</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</si>
  <si>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</si>
  <si>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</si>
  <si>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</si>
  <si>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46</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</si>
  <si>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</si>
  <si>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</si>
  <si>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</si>
  <si>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47</t>
  </si>
  <si>
    <t>75C567</t>
  </si>
  <si>
    <t>UKAZATEL RYCHLOSTI (SVĚTELNÉ PRUHY) - MONTÁŽ</t>
  </si>
  <si>
    <t>1. Položka obsahuje:  
 – sestavení ukazatele rychlosti (světelné pruhy) a jeho montáž na místo určení  
 – montáž ukazatele rychlosti (světelné pruhy) včetně pomocného materiálu, dopravu do místa určení  
2. Položka neobsahuje:  
 X  
3. Způsob měření:  
Udává se počet kusů kompletní konstrukce nebo práce.</t>
  </si>
  <si>
    <t>48</t>
  </si>
  <si>
    <t>75C568</t>
  </si>
  <si>
    <t>UKAZATEL RYCHLOSTI (SVĚTELNÉ PRUHY) - DEMONTÁŽ</t>
  </si>
  <si>
    <t>1. Položka obsahuje:  
 – demontáž ukazatele rychlosti (světelné pruhy) podle typu daného položkou  
 – demontáž ukazatele rychlosti (světelné pruhy)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</si>
  <si>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49</t>
  </si>
  <si>
    <t>R75C757</t>
  </si>
  <si>
    <t>INDIKÁTOROVÁ TABULKA, NÁVĚST  "5" - MONTÁŽ</t>
  </si>
  <si>
    <t>1. Položka obsahuje:  
 – vyměření místa umístění, sestavení a usazení návěsti , oprava nátěru  
 – montáž návěsti  se všemi pomocnými a doplňujícími pracemi a součástmi, případné použití mechanizmů, včetně dopravy ze skladu k místu montáže  
2. Položka neobsahuje:  
 X  
3. Způsob měření:  
Udává se počet kusů kompletní konstrukce nebo práce.</t>
  </si>
  <si>
    <t>50</t>
  </si>
  <si>
    <t>R75C758</t>
  </si>
  <si>
    <t>INDIKÁTOROVÁ TABULKA, NÁVĚST  "5" - DEMONTÁŽ</t>
  </si>
  <si>
    <t>1. Položka obsahuje:  
 – demontáž návěsti podle typu daného položkou  
 – demontáž návěsti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</si>
  <si>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51</t>
  </si>
  <si>
    <t>R75C759</t>
  </si>
  <si>
    <t>PŘEZNAČENÍ NÁVĚSTIDLA</t>
  </si>
  <si>
    <t>1. Položka obsahuje:  
 – dodávka štítku včetně potřebného pomocného materiálu a dopravy do staveništního skladu  
 – dodávku štítku včetně pomocného materiálu, dopravu do místa určení – demontáž štítku podle typu daného položkou  
 – montáž a demontáž štítku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</si>
  <si>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52</t>
  </si>
  <si>
    <t>75C777</t>
  </si>
  <si>
    <t>INFORMAČNÍ BOD AVV - MONTÁŽ</t>
  </si>
  <si>
    <t>1. Položka obsahuje:  
 – vyměření místa umístění, montáž informačního bodu AVV  
 – montáž informačního bodu AVV včetně upevňovací soupravy se všemi pomocnými a doplňujícími pracemi a součástmi, případné použití mechanizmů, včetně dopravy ze skladu k místu montáže  
2. Položka neobsahuje:  
 X  
3. Způsob měření:  
Udává se počet kusů kompletní konstrukce nebo práce.</t>
  </si>
  <si>
    <t>53</t>
  </si>
  <si>
    <t>75C778</t>
  </si>
  <si>
    <t>INFORMAČNÍ BOD AVV - DEMONTÁŽ</t>
  </si>
  <si>
    <t>1. Položka obsahuje:  
 – demontáž informačního bodu AVV podle typu daného položkou  
 – demontáž informačního bodu AVV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</si>
  <si>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54</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</si>
  <si>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</si>
  <si>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</si>
  <si>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</si>
  <si>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55</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</si>
  <si>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</si>
  <si>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</si>
  <si>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</si>
  <si>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56</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</si>
  <si>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</si>
  <si>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</si>
  <si>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</si>
  <si>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57</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</si>
  <si>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</si>
  <si>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</si>
  <si>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</si>
  <si>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58</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</si>
  <si>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</si>
  <si>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</si>
  <si>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</si>
  <si>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59</t>
  </si>
  <si>
    <t>75C861</t>
  </si>
  <si>
    <t>KOMPLETNÍ SADA PROPOJEK DVOJICE STYKOVÝCH TRANSFORMÁTORŮ - DODÁVKA</t>
  </si>
  <si>
    <t>1. Položka obsahuje:  
 – dodávka kompletní sady propojek dvojice stykových transformátorů (do 3 lan ke kolejnici) podle typu a potřebné délky včetně potřebného pomocného materiálu a dopravy do staveništního skladu  
 – dodávku kompletní sady propojek dvojice stykových transformátorů včetně pomocného materiálu, dopravu do staveništního skladu  
2. Položka neobsahuje:  
 X  
3. Způsob měření:  
Udává se počet sad, které se skládají z předepsaných dílů, jež tvoří požadovaný celek.</t>
  </si>
  <si>
    <t>60</t>
  </si>
  <si>
    <t>75C867</t>
  </si>
  <si>
    <t>KOMPLETNÍ SADA PROPOJEK DVOJICE STYKOVÝCH TRANSFORMÁTORŮ - MONTÁŽ</t>
  </si>
  <si>
    <t>1. Položka obsahuje:  
 – rozměření místa připojení, případné vyvrtání otvorů, montáž kompletní sady propojek dvojice stykových transformátorů  
 – montáž kompletní sady propojek dvojice stykových transformátorů (do 3 lan ke kolejnici)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</si>
  <si>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61</t>
  </si>
  <si>
    <t>75C868</t>
  </si>
  <si>
    <t>KOMPLETNÍ SADA PROPOJEK DVOJICE STYKOVÝCH TRANSFORMÁTORŮ - DEMONTÁŽ</t>
  </si>
  <si>
    <t>1. Položka obsahuje:  
 – demontáž kompletní sady propojek dvojice stykových transformátorů dle typu daného položkou  
 – demontáž kompletní sady propojek dvojice stykových transformátorů (do 3 lan ke kolejnici)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</si>
  <si>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62</t>
  </si>
  <si>
    <t>75C911</t>
  </si>
  <si>
    <t>SNÍMAČ POČÍTAČE NÁPRAV - DODÁVKA</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</si>
  <si>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</si>
  <si>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63</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</si>
  <si>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</si>
  <si>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</si>
  <si>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</si>
  <si>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64</t>
  </si>
  <si>
    <t>75C951</t>
  </si>
  <si>
    <t>DOŘEŠENÍ DALŠÍHO JEDNOHO ÚSEKU VE SKŘÍNI S POČÍTAČI NÁPRAV - DODÁVKA</t>
  </si>
  <si>
    <t>1. Položka obsahuje:  
 – dodávka vnitřní výstroje počítače náprav podle typu určeného položkou, potřebného pomocného materiálu a dopravy do staveništního skladu  
 – dodávku dořešení dalšího jednoho úseku ve skříni s počítači náprav na místo určení a pomocného materiálu, dopravu do staveništního skladu  
2. Položka neobsahuje:  
 X  
3. Způsob měření:  
Udává se počet kusů kompletní konstrukce nebo práce.</t>
  </si>
  <si>
    <t>65</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</si>
  <si>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</si>
  <si>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</si>
  <si>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</si>
  <si>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</si>
  <si>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66</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</si>
  <si>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</si>
  <si>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</si>
  <si>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</si>
  <si>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67</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</si>
  <si>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</si>
  <si>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</si>
  <si>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</si>
  <si>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68</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</si>
  <si>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</si>
  <si>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</si>
  <si>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</si>
  <si>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69</t>
  </si>
  <si>
    <t>75E187</t>
  </si>
  <si>
    <t>PŘÍPRAVA A CELKOVÉ ZKOUŠKY ELEKTRONICKÉHO STAVĚDLA PRO JEDNU VLAKOVOU CESTU</t>
  </si>
  <si>
    <t>1. Položka obsahuje:  
 – příprava a provedení celkových zkoušek za 1 jízdní cestu  
 – kompletní přezkoušení a regulaci  
2. Položka neobsahuje:  
 X  
3. Způsob měření:  
Udává se počet kusů kompletní konstrukce nebo práce.</t>
  </si>
  <si>
    <t>70</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</si>
  <si>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</si>
  <si>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</si>
  <si>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</si>
  <si>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71</t>
  </si>
  <si>
    <t>R75B959</t>
  </si>
  <si>
    <t>PŘEJEZDOVÉ ZABEZPEČOVACÍ ZAŘÍZENÍ RELÉOVÉ NA JEDNOKOLEJNÉ TRATI - ÚPRAVA</t>
  </si>
  <si>
    <t>1. Položka obsahuje:  
 – úprava přejezdového zabezpečovacího zařízení podle specifikace  
 – úprava a instalaci příslušného programového vybavení  
2. Položka neobsahuje:  
 X  
3. Způsob měření:  
Udává se počet kusů kompletní konstrukce nebo práce.</t>
  </si>
  <si>
    <t>72</t>
  </si>
  <si>
    <t>R</t>
  </si>
  <si>
    <t>STŘEŽENÍ PŘEJEZDU</t>
  </si>
  <si>
    <t>1. Položka obsahuje:  
 – při provádění prací na střežení přejezdu  
2. Položka neobsahuje:  
 X  
3. Způsob měření:  
Udává se počet hodin provádění  práce.</t>
  </si>
  <si>
    <t>021</t>
  </si>
  <si>
    <t>D.1.2.1 Kabelizace (místní, dálková) včetně přenosových systémů</t>
  </si>
  <si>
    <t xml:space="preserve">  PS 20-10</t>
  </si>
  <si>
    <t xml:space="preserve">  Úpravy místní a dálkové kabelizace SŽDC</t>
  </si>
  <si>
    <t>PS 20-10</t>
  </si>
  <si>
    <t>Úpravy místní a dálkové kabelizace SŽDC</t>
  </si>
  <si>
    <t>132734</t>
  </si>
  <si>
    <t>HLOUBENÍ RÝH ŠÍŘ DO 2M PAŽ I NEPAŽ TŘ. I, ODVOZ DO 5KM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</si>
  <si>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</si>
  <si>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132834</t>
  </si>
  <si>
    <t>HLOUBENÍ RÝH ŠÍŘ DO 2M PAŽ I NEPAŽ TŘ. II, ODVOZ DO 5KM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</si>
  <si>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</si>
  <si>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</si>
  <si>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</si>
  <si>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702222</t>
  </si>
  <si>
    <t>KABELOVÁ CHRÁNIČKA ZEMNÍ UV STABILNÍ DN PŘES 100 DO 200 MM</t>
  </si>
  <si>
    <t>1. Položka obsahuje:      
 – přípravu podkladu pro osazení      
2. Položka neobsahuje:      
 X      
3. Způsob měření:      
Měří se metr délkový.</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</si>
  <si>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</si>
  <si>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702610</t>
  </si>
  <si>
    <t>ODKRYTÍ A ZAKRYTÍ KABELOVÉHO ŽLABU</t>
  </si>
  <si>
    <t>1. Položka obsahuje:      
 – pomocné mechanismy      
2. Položka neobsahuje:      
 X      
3. Způsob měření:      
Měří se plocha v metrech čtverečných.</t>
  </si>
  <si>
    <t>702903</t>
  </si>
  <si>
    <t>ZASYPÁNÍ KABELOVÉHO ŽLABU VRSTVOU Z PŘESÁTÉHO PÍSKU SVĚTLÉ ŠÍŘKY PŘES 250 MM</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</si>
  <si>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</si>
  <si>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703763</t>
  </si>
  <si>
    <t>KABELOVÁ UCPÁVKA VODĚ ODOLNÁ PRO VNITŘNÍ PRŮMĚR OTVORU 105 - 185MM</t>
  </si>
  <si>
    <t>Položka obsahuje: Dodávku a montáž kabelové ucpávky vč. příslušenství ( utěsňovací spony apod. ) a pomocného materiálu, vyhotovení a dodání atestu. Dále obsahuje cenu za pom. mechanismy včetně všech ostatních vedlejších nákladů.</t>
  </si>
  <si>
    <t>709513</t>
  </si>
  <si>
    <t>PODPŮRNÉ A POMOCNÉ KONSTRUKCE OCELOVÉ Z PROFILŮ SVAŘOVANÝCH A ŠROUBOVANÝCH S POVRCHOVOU ÚPRAVOU ŽÁROVÝM ZINKOVÁNÍM</t>
  </si>
  <si>
    <t>KG</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</si>
  <si>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</si>
  <si>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709611</t>
  </si>
  <si>
    <t>DEMONTÁŽ KABELOVÉHO ŽLABU/LIŠTY VČETNĚ KRYTU</t>
  </si>
  <si>
    <t>75I32X</t>
  </si>
  <si>
    <t>KABEL ZEMNÍ DVOUPLÁŠŤOVÝ S PANCÍŘEM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</si>
  <si>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</si>
  <si>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75I32Y</t>
  </si>
  <si>
    <t>KABEL ZEMNÍ DVOUPLÁŠŤOVÝ S PANCÍŘEM PRŮMĚRU ŽÍLY 0,8 MM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</si>
  <si>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</si>
  <si>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75I91X</t>
  </si>
  <si>
    <t>OPTOTRUBKA HDPE - MONTÁŽ</t>
  </si>
  <si>
    <t>75I922</t>
  </si>
  <si>
    <t>OPTOTRUBKA HDPE S LANKEM PRŮMĚRU PŘES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</si>
  <si>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</si>
  <si>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75I92X</t>
  </si>
  <si>
    <t>OPTOTRUBKA HDPE S LANKEM - MONTÁŽ</t>
  </si>
  <si>
    <t>75I931</t>
  </si>
  <si>
    <t>OPTOTRUBKA HDPE NEHOŘLAVÁ PRŮMĚRU DO 40 MM</t>
  </si>
  <si>
    <t>75I93Y</t>
  </si>
  <si>
    <t>OPTOTRUBKA HDPE NEHOŘLAVÁ - DEMONTÁŽ</t>
  </si>
  <si>
    <t>75I952</t>
  </si>
  <si>
    <t>OPTOTRUBKA HDPE DĚLENÁ PRŮMĚRU PŘES 40 MM</t>
  </si>
  <si>
    <t>75I95X</t>
  </si>
  <si>
    <t>OPTOTRUBKA HDPE DĚLENÁ - MONTÁŽ</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</si>
  <si>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</si>
  <si>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</si>
  <si>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</si>
  <si>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</si>
  <si>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</si>
  <si>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</si>
  <si>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</si>
  <si>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</si>
  <si>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</si>
  <si>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</si>
  <si>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75IA61</t>
  </si>
  <si>
    <t>OPTOTRUBKOVÁ KONCOKA S VENTILKEM PRŮMĚRU DO 40 MM</t>
  </si>
  <si>
    <t>75ID21</t>
  </si>
  <si>
    <t>PLASTOVÁ ZEMNÍ KOMORA PRO ULOŽENÍ SPOJKY</t>
  </si>
  <si>
    <t>75ID2X</t>
  </si>
  <si>
    <t>PLASTOVÁ ZEMNÍ KOMORA PRO ULOŽENÍ SPOJKY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</si>
  <si>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</si>
  <si>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</si>
  <si>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</si>
  <si>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</si>
  <si>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75IJ21</t>
  </si>
  <si>
    <t>MĚŘENÍ ZKRÁCENÉ ZÁVĚREČNÉ DÁLKOVÉHO KABELU V OBOU SMĚRECH ZA PROVOZU</t>
  </si>
  <si>
    <t>ČTYŘKA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</si>
  <si>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</si>
  <si>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75IK11</t>
  </si>
  <si>
    <t>MĚŘENÍ STÁVAJÍCÍHO OPTICKÉHO KABELU</t>
  </si>
  <si>
    <t>VLÁKNO</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</si>
  <si>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</si>
  <si>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R-701006</t>
  </si>
  <si>
    <t>Kabelová kniha - vyhotovení</t>
  </si>
  <si>
    <t>KM</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</si>
  <si>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</si>
  <si>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R-701007</t>
  </si>
  <si>
    <t>Geodetické zaměření trasy</t>
  </si>
  <si>
    <t>1. Položka obsahuje:     
 – práce spojené s geodetickým zaměřením trasy před záhozem kabelových tras     
2. Položka neobsahuje:     
 X     
3. Způsob měření:     
Měří se km zaměřované trasy</t>
  </si>
  <si>
    <t>R-701008</t>
  </si>
  <si>
    <t>Vytýčení trasy</t>
  </si>
  <si>
    <t>1. Položka obsahuje:     
 – vytyčení trasy vedení na stěně či v terénu. Položka neobsahuje:     
 X     
3. Způsob měření:     
Udává se v metrech kabelovéé rýhy</t>
  </si>
  <si>
    <t>R-747709</t>
  </si>
  <si>
    <t>Dohled pracovíků správce kabelů</t>
  </si>
  <si>
    <t>1. Položka obsahuje:  – cenu za dobu kdy je zařízení po individálních zkouškách dáno do provozu s prokázáním technických a kvalitativních parametrů zařízení 2. Položka neobsahuje:  X 3. Způsob měření: Udává se čas v hodinách..</t>
  </si>
  <si>
    <t>Ostatní konstrukce a práce</t>
  </si>
  <si>
    <t>921920</t>
  </si>
  <si>
    <t>SILNIČNÍ PANELY ŠÍŘKY 1 M V PŘECHODU TĚLES</t>
  </si>
  <si>
    <t>1. Položka obsahuje:      
 – dodání a pokládka panelů včetně lože      
 – příplatky za ztížené podmínky vyskytující se při zřízení kolejových vah, např. za překážky na straně koleje apod.      
2. Položka neobsahuje:      
 – zemní práce      
 – hutnění podloží      
 – zřízení, pronájem a odstranění dopravního značení objízdné trasy      
3. Způsob měření:      
Měří se metr délkový.</t>
  </si>
  <si>
    <t>965321</t>
  </si>
  <si>
    <t>ROZEBRÁNÍ PŘEJEZDU, PŘECHODU OSTATNÍCH</t>
  </si>
  <si>
    <t>M2</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</si>
  <si>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</si>
  <si>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965322</t>
  </si>
  <si>
    <t>ROZEBRÁNÍ PŘEJEZDU, PŘECHODU OSTATNÍCH - ODVOZ (NA LIKVIDACI ODPADŮ NEBO JINÉ URČENÉ MÍSTO)</t>
  </si>
  <si>
    <t>tkm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</si>
  <si>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</si>
  <si>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022</t>
  </si>
  <si>
    <t>D.1.2.3 Informační zařízení (rozhlas pro cestující, informační a kamerový systém)</t>
  </si>
  <si>
    <t xml:space="preserve">  PS 20-11</t>
  </si>
  <si>
    <t xml:space="preserve">  Rozhlasové zařízení</t>
  </si>
  <si>
    <t>PS 20-11</t>
  </si>
  <si>
    <t>Rozhlasové zařízení</t>
  </si>
  <si>
    <t>131835</t>
  </si>
  <si>
    <t>HLOUBENÍ JAM ZAPAŽ I NEPAŽ TŘ. II, ODVOZ DO 8KM</t>
  </si>
  <si>
    <t>132835</t>
  </si>
  <si>
    <t>HLOUBENÍ RÝH ŠÍŘ DO 2M PAŽ I NEPAŽ TŘ. II, ODVOZ DO 8KM</t>
  </si>
  <si>
    <t>Svislé konstrukce</t>
  </si>
  <si>
    <t>31112</t>
  </si>
  <si>
    <t>ZDI A STĚNY PODPĚR A VOLNÉ Z DÍLCŮ ŽELBET</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</si>
  <si>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</si>
  <si>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703112</t>
  </si>
  <si>
    <t>KABELOVÝ ROŠT/LÁVKA NOSNÝ ŽÁROVĚ ZINKOVANÝ VČETNĚ UPEVNĚNÍ A PŘÍSLUŠENSTVÍ SVĚTLÉ ŠÍŘKY PŘES 100 DO 250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</si>
  <si>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</si>
  <si>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703511</t>
  </si>
  <si>
    <t>ELEKTROINSTALAČNÍ LIŠTA ŠÍŘKY DO 30 MM</t>
  </si>
  <si>
    <t>741811</t>
  </si>
  <si>
    <t>UZEMŇOVACÍ VODIČ NA POVRCHU FEZN DO 120 MM2</t>
  </si>
  <si>
    <t>1. Položka obsahuje:      
 – uchycení vodiče na povrch vč. podpěr, konzol, svorek a pod.      
 – měření, dělení, spojování      
 – nátěr      
2. Položka neobsahuje:      
 X      
3. Způsob měření:      
Měří se metr délkový.</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</si>
  <si>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</si>
  <si>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</si>
  <si>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</si>
  <si>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741I01</t>
  </si>
  <si>
    <t>SPOJOVÁNÍ A PŘIPOJOVÁNÍ HROMOSVODOVÝCH VODIČŮ</t>
  </si>
  <si>
    <t>1. Položka obsahuje:      
 – svorku pro spojování, ochranné nátěry      
 – upevnění vč. veškerého příslušenství      
2. Položka neobsahuje:      
 X      
3. Způsob měření:      
Udává se počet kusů kompletní konstrukce nebo práce.</t>
  </si>
  <si>
    <t>75I321</t>
  </si>
  <si>
    <t>KABEL ZEMNÍ DVOUPLÁŠŤOVÝ S PANCÍŘEM PRŮMĚRU ŽÍLY 0,8 MM DO 5XN</t>
  </si>
  <si>
    <t>KMČTYŘKA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</si>
  <si>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</si>
  <si>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75L113</t>
  </si>
  <si>
    <t>ROZHLASOVÁ ÚSTŘEDNA DIGITÁLNÍ (IP) PROVEDENÍ SE ZESILOVAČEM DO 300W</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</si>
  <si>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</si>
  <si>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75L11X</t>
  </si>
  <si>
    <t>ROZHLASOVÁ ÚSTŘEDNA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</si>
  <si>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</si>
  <si>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75L11Y</t>
  </si>
  <si>
    <t>ROZHLASOVÁ ÚSTŘEDNA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</si>
  <si>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</si>
  <si>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75L152</t>
  </si>
  <si>
    <t>STOŽÁR (SLOUP) ROZHLASOVÝ SKLOPNÝ</t>
  </si>
  <si>
    <t>75L15X</t>
  </si>
  <si>
    <t>STOŽÁR (SLOUP) - MONTÁŽ</t>
  </si>
  <si>
    <t>1. Položka obsahuje: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</si>
  <si>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75L161</t>
  </si>
  <si>
    <t>ROZHLASOVÉ PŘÍSLUŠENSTVÍ - KONZOLA PRO REPRODUKTOR</t>
  </si>
  <si>
    <t>75L162</t>
  </si>
  <si>
    <t>ROZHLASOVÉ PŘÍSLUŠENSTVÍ - SVORKOVNICE PRO SKLOPNÝ ROZHLASOVÝ STOŽÁR</t>
  </si>
  <si>
    <t>75L163</t>
  </si>
  <si>
    <t>ROZHLASOVÉ PŘÍSLUŠENSTVÍ - ROZVODNÁ KRABICE PRO ROZHLAS</t>
  </si>
  <si>
    <t>75L166</t>
  </si>
  <si>
    <t>ROZHLASOVÉ PŘÍSLUŠENSTVÍ - GALVANICKÉ ODDĚLENÍ ROZHLASOVÝCH KABELOVÝCH ROZVODŮ</t>
  </si>
  <si>
    <t>75L16X</t>
  </si>
  <si>
    <t>ROZHLASOVÉ PŘÍSLUŠENSTVÍ - MONTÁŽ</t>
  </si>
  <si>
    <t>75L175</t>
  </si>
  <si>
    <t>REPRODUKTOR VENKOVNÍ TLAKOVÝ S NASTAVITELNÝM VÝKONEM</t>
  </si>
  <si>
    <t>75L182</t>
  </si>
  <si>
    <t>REPRODUKTOR VNITŘNÍ SKŘÍŇKOVÝ S NASTAVITELNÝM VÝKONEM</t>
  </si>
  <si>
    <t>75L18X</t>
  </si>
  <si>
    <t>REPRODUKTOR VNITŘNÍ - MONTÁŽ</t>
  </si>
  <si>
    <t>75L191</t>
  </si>
  <si>
    <t>KABEL SILOVÝ PRO ROZHLAS PRŮMĚRU DO 1,5 MM2</t>
  </si>
  <si>
    <t>kmžíla</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</si>
  <si>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</si>
  <si>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</si>
  <si>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</si>
  <si>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</si>
  <si>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75L1A1</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</si>
  <si>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</si>
  <si>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</si>
  <si>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</si>
  <si>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75L1B1</t>
  </si>
  <si>
    <t>ZKOUŠENÍ, NASTAVENÍ HLASITOSTI ROZHLASOVÉHO ZAŘÍZENÍ</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</si>
  <si>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</si>
  <si>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</si>
  <si>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</si>
  <si>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</si>
  <si>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75L1C2</t>
  </si>
  <si>
    <t>DEMONTÁŽ ROZHLASOVÉHO ZAŘÍZENÍ VENKOVNÍ KABELOVÉ ROZVODY</t>
  </si>
  <si>
    <t xml:space="preserve">  PS 20-12</t>
  </si>
  <si>
    <t xml:space="preserve">  Kamerový systém</t>
  </si>
  <si>
    <t>PS 20-12</t>
  </si>
  <si>
    <t>Kamerový systém</t>
  </si>
  <si>
    <t>742G11</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</si>
  <si>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</si>
  <si>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</si>
  <si>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744112</t>
  </si>
  <si>
    <t>ROZVODNICE NN MODULÁRNÍ, MIN. IP 30, OD 25 DO 36 MODULŮ</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</si>
  <si>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</si>
  <si>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</si>
  <si>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</si>
  <si>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</si>
  <si>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744643</t>
  </si>
  <si>
    <t>JISTIČ ČTYŘPÓLOVÝ (3+N, 10 KA) OD 13 DO 20 A</t>
  </si>
  <si>
    <t>744811</t>
  </si>
  <si>
    <t>PROUDOVÝ CHRÁNIČ DVOUPÓLOVÝ S NADPROUDOVOU OCHRANOU (10 KA) DO 30 MA, DO 25 A</t>
  </si>
  <si>
    <t>744C01</t>
  </si>
  <si>
    <t>POMOCNÝ SPÍNAČ K MODULÁRNÍMU PŘÍSTROJI DO 125 A</t>
  </si>
  <si>
    <t>75I811</t>
  </si>
  <si>
    <t>KABEL OPTICKÝ SINGLEMODE DO 12 VLÁKEN</t>
  </si>
  <si>
    <t>KMVLÁKNO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</si>
  <si>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</si>
  <si>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</si>
  <si>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</si>
  <si>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</si>
  <si>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75I841</t>
  </si>
  <si>
    <t>KABEL OPTICKÝ - REZERVA DO 500 MM</t>
  </si>
  <si>
    <t>75I911</t>
  </si>
  <si>
    <t>OPTOTRUBKA HDPE PRŮMĚRU DO 40 MM</t>
  </si>
  <si>
    <t>75IEF1</t>
  </si>
  <si>
    <t>OPTICKÝ ROZVADĚČ NA ZEĎ DO 12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</si>
  <si>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</si>
  <si>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75IEFX</t>
  </si>
  <si>
    <t>OPTICKÝ ROZVADĚČ NA ZEĎ - MONTÁŽ</t>
  </si>
  <si>
    <t>75IEG1</t>
  </si>
  <si>
    <t>KAZETA PRO ULOŽENÍ SVÁRŮ - DODÁVKA</t>
  </si>
  <si>
    <t>75IEGX</t>
  </si>
  <si>
    <t>KAZETA PRO ULOŽENÍ SVÁRŮ - MONTÁŽ</t>
  </si>
  <si>
    <t>75IH61</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</si>
  <si>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</si>
  <si>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</si>
  <si>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75J321</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</si>
  <si>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</si>
  <si>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</si>
  <si>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75J32X</t>
  </si>
  <si>
    <t>KABEL SDĚLOVACÍ PRO STRUKTUROVANOU KABELÁŽ FTP/STP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</si>
  <si>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</si>
  <si>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75J81X</t>
  </si>
  <si>
    <t>OPTICKÝ PIGTAIL MULTIMODE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</si>
  <si>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</si>
  <si>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75J821</t>
  </si>
  <si>
    <t>OPTICKÝ PIGTAIL SINGLEMODE DO 2 M</t>
  </si>
  <si>
    <t>1. Položka obsahuje:      
 – dodávku specifikované kabelizace včetně potřebného drobného montážního materiálu      
 – dopravu a skladování      
2. Položka neobsahuje:      
 X      
3. Způsob měření:      
Dodávka specifikované kabelizace se měří v délce udané v kusech.</t>
  </si>
  <si>
    <t>75JA41</t>
  </si>
  <si>
    <t>ZÁSTRČKA DATOVÁ RJ45</t>
  </si>
  <si>
    <t>1. Položka obsahuje:      
 – dodávku specifikovaného dílu      
 – dopravu a skladování      
2. Položka neobsahuje:      
 X      
3. Způsob měření:      
Udává se počet kusů dílu/bloku.</t>
  </si>
  <si>
    <t>75JA4X</t>
  </si>
  <si>
    <t>ZÁSTRČKA DATOVÁ RJ 45 - MONTÁŽ</t>
  </si>
  <si>
    <t>1. Položka obsahuje:      
 – kompletní montáž specifikovaného bloku      
 2. Položka neobsahuje:      
 X      
3. Způsob měření:      
Udává se počet kusů kompletní konstrukce nebo práce.</t>
  </si>
  <si>
    <t>75JB43</t>
  </si>
  <si>
    <t>DATOVÝ ROZVADĚČ 19" 800X800 DO 47 U</t>
  </si>
  <si>
    <t>75JB4X</t>
  </si>
  <si>
    <t>DATOVÝ ROZVADĚČ 19" 800X800 - MONTÁŽ</t>
  </si>
  <si>
    <t>75K331</t>
  </si>
  <si>
    <t>ZÁLOŽNÍ ZDROJ UPS 230 V DO 3000 VA - DODÁVKA</t>
  </si>
  <si>
    <t>75L421</t>
  </si>
  <si>
    <t>KAMERA DIGITÁLNÍ (IP) PEVNÁ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</si>
  <si>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</si>
  <si>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75L42X</t>
  </si>
  <si>
    <t>KAMERA DIGITÁLNÍ (IP) - MONTÁŽ</t>
  </si>
  <si>
    <t>75L453</t>
  </si>
  <si>
    <t>KAMEROVÝ SERVER - ZÁZNAMOVÉ ZAŘÍZENÍ, DO 32 KAMER (HW, SW, LICENCE)</t>
  </si>
  <si>
    <t>75L456</t>
  </si>
  <si>
    <t>KAMEROVÝ SERVER - HDD DO 2 TB, PRO PROVOZ 24/7</t>
  </si>
  <si>
    <t>75L45X</t>
  </si>
  <si>
    <t>KAMEROVÝ SERVER - MONTÁŽ</t>
  </si>
  <si>
    <t>75L46W</t>
  </si>
  <si>
    <t>KLIENSTKÉ PRACOVIŠTĚ - DOPLNĚNÍ HW, SW, LICENCE</t>
  </si>
  <si>
    <t>75L46X</t>
  </si>
  <si>
    <t>KLIENSTKÉ PRACOVIŠTĚ - MONTÁŽ</t>
  </si>
  <si>
    <t>75L481</t>
  </si>
  <si>
    <t>PŘÍSLUŠENSTVÍ KS - ROZVODNÁ SKŘÍŇ KS</t>
  </si>
  <si>
    <t>1. Položka obsahuje:      
 – dodávku kamerové rozvodné skříně včetně veškerého vnitřního vybavení (lišty, svorky, drobný materiál) aveškerého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</si>
  <si>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</si>
  <si>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</si>
  <si>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</si>
  <si>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</si>
  <si>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</si>
  <si>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</si>
  <si>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</si>
  <si>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</si>
  <si>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75L491</t>
  </si>
  <si>
    <t>ZPROVOZNĚNÍ A NASTAVENÍ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</si>
  <si>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</si>
  <si>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</si>
  <si>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</si>
  <si>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</si>
  <si>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</si>
  <si>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</si>
  <si>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</si>
  <si>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75L495</t>
  </si>
  <si>
    <t>LICENCE PRO PŘIPOJENÍ KAMERY DO SYSTÉMU KAC</t>
  </si>
  <si>
    <t>1. Položka obsahuje:      
 – dodávku specifikovaného bloku - SW licenci pro začlenění kamery do systému KAC      
 – dodávku souvisejícího příslušenství pro specifikovaný blok/zařízení      
 – dopravu a skladování      
2. Položka neobsahuje:      
 X      
3. Způsob měř</t>
  </si>
  <si>
    <t>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</si>
  <si>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</si>
  <si>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</si>
  <si>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75L4A1</t>
  </si>
  <si>
    <t>DEMONTÁŽ KAMEROVÉHO SYSTÉMU DO 25 PRVKŮ</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</si>
  <si>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komplet odlišných materiálů a činností, které tvoří funkční nedělitelný celek daný názvem položky.</t>
  </si>
  <si>
    <t>75M432</t>
  </si>
  <si>
    <t>TELEFONNÍ ZAPOJOVAČ DIGITÁLNÍ, BRÁNA IP/PTSN</t>
  </si>
  <si>
    <t>75M43X</t>
  </si>
  <si>
    <t>TELEFONNÍ ZAPOJOVAČ DIGITÁLNÍ, BRÁNA - MONTÁŽ</t>
  </si>
  <si>
    <t>75M923</t>
  </si>
  <si>
    <t>DATOVÁ INFRASTRUKTURA LAN, PRŮMYSLOVÝ RINGSWITCH - L2 4X10/100 + 4X10/100 POE + 2XUPLINK</t>
  </si>
  <si>
    <t>75M927</t>
  </si>
  <si>
    <t>DATOVÁ INFRASTRUKTURA LAN, PRŮMYSLOVÝ RINGSWITCH - DOPLNĚNÍ 1GE SFP ZODOLNĚNÉ</t>
  </si>
  <si>
    <t>75M92X</t>
  </si>
  <si>
    <t>DATOVÁ INFRASTRUKTURA LAN, PRŮMYSLOVÝ RINGSWITCH - MONTÁŽ</t>
  </si>
  <si>
    <t>75N412</t>
  </si>
  <si>
    <t>ANTÉNNÍ STOŽÁR TRUBKOVÝ DO 10 M</t>
  </si>
  <si>
    <t>1. Položka obsahuje:      
 – dodávku trubkového stožáru v přírubové nebo vetknuté variantě (případně tzv. ""trojnožka"") s PKO dle specifikace v TZ      
 – anténní výložník/nástavec včetně upevňovacího materiálu      
 – vyhotovení kompletního základového betonového bloku včetně kompletního uzemnění anténního stožáru tvořeného zemnící deskou nebo tyčí včetně FeZn pásku a drobného montážního materiálu      
 – dodávku souvisejícího příslušenství pro specifikovaný blok/zařízení      
 – dopravu a skladování      
 – kompletní montáž stožáru včetně anténního výložníku, základového bloku, uzemnění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  zemní práce      
3. Způsob měření:      
Udává se počet kusů kompletní konstrukce nebo práce.</t>
  </si>
  <si>
    <t>75N41X</t>
  </si>
  <si>
    <t>ANTÉNNÍ STOŽÁR TRUBKOVÝ - MONTÁŽ</t>
  </si>
  <si>
    <t xml:space="preserve">  PS 20-13</t>
  </si>
  <si>
    <t xml:space="preserve">  Informační systém pro cestující</t>
  </si>
  <si>
    <t>PS 20-13</t>
  </si>
  <si>
    <t>Informační systém pro cestující</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</si>
  <si>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</si>
  <si>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</si>
  <si>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</si>
  <si>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703411</t>
  </si>
  <si>
    <t>ELEKTROINSTALAČNÍ TRUBKA PLASTOVÁ VČETNĚ UPEVNĚNÍ A PŘÍSLUŠENSTVÍ DN PRŮMĚRU DO 25 MM</t>
  </si>
  <si>
    <t>1. Položka obsahuje:    
 – přípravu podkladu pro osazení    
2. Položka neobsahuje:    
 X    
3. Způsob měření:    
Měří se metr délkový.</t>
  </si>
  <si>
    <t>703432</t>
  </si>
  <si>
    <t>ELEKTROINSTALAČNÍ TRUBKA PRO ULOŽENÍ DO BETONU VČETNĚ UPEVNĚNÍ A PŘÍSLUŠENSTVÍ DN PRŮMĚRU PŘES 25 DO 40 MM</t>
  </si>
  <si>
    <t>703433</t>
  </si>
  <si>
    <t>ELEKTROINSTALAČNÍ TRUBKA PRO ULOŽENÍ DO BETONU VČETNĚ UPEVNĚNÍ A PŘÍSLUŠENSTVÍ DN PRŮMĚRU PŘES 40 MM</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</si>
  <si>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</si>
  <si>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1. Položka obsahuje:    
 – manipulace a uložení kabelu (do země, chráničky, kanálu, na rošty, na TV a pod.)    
2. Položka neobsahuje:    
 – příchytky, spojky, koncovky, chráničky apod.    
3. Způsob měření:    
Měří se metr délkový.</t>
  </si>
  <si>
    <t>1. Položka obsahuje:    
 – dodávku specifikované kabelizace včetně potřebného drobného montážního materiálu    
 – dopravu a skladování    
2. Položka neobsahuje:    
 X    
3. Způsob měření:    
Dodávka specifikované kabelizace se měří v délce udané v kmpárech.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</si>
  <si>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</si>
  <si>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1. Položka obsahuje:    
 – dodávku specifikovaného dílu    
 – dopravu a skladování    
2. Položka neobsahuje:    
 X    
3. Způsob měření:    
Udává se počet kusů dílu/bloku.</t>
  </si>
  <si>
    <t>1. Položka obsahuje:    
 – kompletní montáž specifikovaného bloku    
 2. Položka neobsahuje:    
 X    
3. Způsob měření:    
Udává se počet kusů kompletní konstrukce nebo práce.</t>
  </si>
  <si>
    <t>75L314</t>
  </si>
  <si>
    <t>ODJEZDOVÁ NEBO PŘÍJEZDOVÁ TABULE IS JEDNOSTRANNÁ PŘES 12 ŘÁDKŮ</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</si>
  <si>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</si>
  <si>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75L32X</t>
  </si>
  <si>
    <t>ODJEZDOVÁ NEBO PŘÍJEZDOVÁ TABULE IS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</si>
  <si>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</si>
  <si>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75L363</t>
  </si>
  <si>
    <t>NÁSTUPIŠTNÍ TABULE IS OBOUSTRANNÁ S ČÍSLEM KOLEJE</t>
  </si>
  <si>
    <t>75L364</t>
  </si>
  <si>
    <t>NÁSTUPIŠTNÍ TABULE IS OBOUSTRANNÁ S ČÍSLEM KOLEJE + HODINY</t>
  </si>
  <si>
    <t>75L36X</t>
  </si>
  <si>
    <t>NÁSTUPIŠTNÍ TABULE IS - MONTÁŽ</t>
  </si>
  <si>
    <t>75L391</t>
  </si>
  <si>
    <t>ELEKTRONICKÝ INFORMAČNÍ PANEL JEDNODUCHÝ - JEDNOSTRANNÝ</t>
  </si>
  <si>
    <t>75L395</t>
  </si>
  <si>
    <t>ELEKTRONICKÝ INFORMAČNÍ PANEL TERMINÁL PRO VYHLEDÁVÁNÍ SPOJENÍ</t>
  </si>
  <si>
    <t>75L39X</t>
  </si>
  <si>
    <t>ELEKTRONICKÝ INFORMAČNÍ PANEL - MONTÁŽ</t>
  </si>
  <si>
    <t>75L3A1</t>
  </si>
  <si>
    <t>INFORMAČNÍ PRVEK, HLASOVÝ MODUL PRO NEVIDOMÉ</t>
  </si>
  <si>
    <t>75L3A4</t>
  </si>
  <si>
    <t>INFORMAČNÍ PRVEK, ZÁVĚS PRO INFORMAČNÍ TABULE</t>
  </si>
  <si>
    <t>75L3A7</t>
  </si>
  <si>
    <t>INFORMAČNÍ PRVEK, SLOUP PRO JEDNU INFORMAČNÍ TABULI SE ZASTŘEŠENÍM</t>
  </si>
  <si>
    <t>75L3AX</t>
  </si>
  <si>
    <t>INFORMAČNÍ PRVEK, - MONTÁŽ</t>
  </si>
  <si>
    <t>75L3B2</t>
  </si>
  <si>
    <t>MONITOR IS LCD PŘES 40" PRO PROVOZ 24/7</t>
  </si>
  <si>
    <t>75L3B4</t>
  </si>
  <si>
    <t>MONITORIS OCHRANNÝ, TEMPEROVANÝ, ANTIVANDAL KRYT</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</si>
  <si>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</si>
  <si>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75L3BX</t>
  </si>
  <si>
    <t>MONITOR IS - MONTÁŽ</t>
  </si>
  <si>
    <t>75L3C1</t>
  </si>
  <si>
    <t>PŘEVODNÍK RS232/485 S ANTÉNOU DCF (SLOUŽÍ JAKO HLAVNÍ HODINY PRO PC A SYNCHRONIZUJE ČAS V INFORMAČNÍCH TABULÍCH)</t>
  </si>
  <si>
    <t>75L3C2</t>
  </si>
  <si>
    <t>PŘEVODNÍK SPÍNAČ ROZHLASOVÉ ÚSTŘEDNY</t>
  </si>
  <si>
    <t>75L3DW</t>
  </si>
  <si>
    <t>HW PRO ŘÍZENÍ SYSTÉMU - DOPLNĚNÍ</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</si>
  <si>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</si>
  <si>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75L3E7</t>
  </si>
  <si>
    <t>SW PRO ŘÍZENÍ SYSTÉMU (TRAŤOVÉ NASAZENÍ) - SW MODUL ŘÍZENÍ TABULÍ - NAD 3 KS INF. TABULÍ / DISPLEJŮ VE STANICI</t>
  </si>
  <si>
    <t>75L3E9</t>
  </si>
  <si>
    <t>SW PRO ŘÍZENÍ SYSTÉMU (TRAŤOVÉ NASAZENÍ) - SW MODUL PRO PODPORU HLÁSIČE PRO NEVIDOMÉ</t>
  </si>
  <si>
    <t>75L3EA</t>
  </si>
  <si>
    <t>SW PRO ŘÍZENÍ SYSTÉMU (TRAŤOVÉ NASAZENÍ) - PŘÍPRAVA DAT GVD, INSTALACE A KONFIGURACE</t>
  </si>
  <si>
    <t>75L3H1</t>
  </si>
  <si>
    <t>SW PRO ŘÍZENÍ SYSTÉMU (OSTATNÍ SPOLEČNÉ POLOŽKY) - SW MODUL - ODJEZDY/PŘÍJEZDY VLAKŮ NA INF.MONITORU</t>
  </si>
  <si>
    <t>75L3H2</t>
  </si>
  <si>
    <t>SW PRO ŘÍZENÍ SYSTÉMU (OSTATNÍ SPOLEČNÉ POLOŽKY) - SW MODUL PRO ELEKTRONICKÝ INFORMAČNÍ PANEL JEDNOSTRANNÝ</t>
  </si>
  <si>
    <t>75L3J2</t>
  </si>
  <si>
    <t>ŠÉFMONTÁŽE, ZKOUŠENÍ, OŽIVENÍ, REVIZE INFORMAČNÍHO SYSTÉMU DO 30 PRVKŮ</t>
  </si>
  <si>
    <t xml:space="preserve">  PS 20-14</t>
  </si>
  <si>
    <t xml:space="preserve">  Jiná sdělovací zařízení</t>
  </si>
  <si>
    <t>PS 20-14</t>
  </si>
  <si>
    <t>Jiná sdělovací zařízení</t>
  </si>
  <si>
    <t>75I12Y</t>
  </si>
  <si>
    <t>KABEL ZEMNÍ JEDNOPLÁŠŤOVÝ BEZ PANCÍŘE PRŮMĚRU ŽÍLY 0,8 MM - DEMONTÁŽ</t>
  </si>
  <si>
    <t>75O1BY</t>
  </si>
  <si>
    <t>EPS (ZPDP), HLÁSIČ - DEMONTÁŽ</t>
  </si>
  <si>
    <t>75O1H4</t>
  </si>
  <si>
    <t>EPS (ZPDP), UVEDENÍ POŽÁRNÍ ÚSTŘEDNY DO TRVALÉHO PROVOZU</t>
  </si>
  <si>
    <t>75O91A</t>
  </si>
  <si>
    <t>DDTS ŽDC, KOMUNIKAČNÍ PŘEVODNÍK</t>
  </si>
  <si>
    <t>1. Položka obsahuje:       
- komunikační převodník, s konfigurací min. 1x RS 422/485/232, 1x Ethernet 10/100 MBit, napájení 12-48 V DC, pro max. 15 podružných zařízení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</si>
  <si>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75O91X</t>
  </si>
  <si>
    <t>DDTS ŽDC, MONTÁŽ</t>
  </si>
  <si>
    <t>1. Položka obsahuje:      
 - kompletní montáž (oživení, konfigurace, nastavení a uvedení do provozu) jednoho zařízení specifikovaného dle TZ (např.: InK, převodník, PLC...)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</si>
  <si>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75O92X</t>
  </si>
  <si>
    <t>DDTS ŽDC, SERVER - MONTÁŽ</t>
  </si>
  <si>
    <t>1. Položka obsahuje:      
 - kompletní montáž (oživení, konfigurace, nastavení a uvedení do provozu) serveru (Tes nebo InS)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</si>
  <si>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75O93X</t>
  </si>
  <si>
    <t>DDTS ŽDC, KLIENTSKÉ PRACOVIŠTĚ STACIONÁRNÍ - MONTÁŽ</t>
  </si>
  <si>
    <t>1. Položka obsahuje:      
 - kompletní montáž (oživení, konfigurace, nastavení a uvedení do provozu) stacionárního klientského pracoviště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</si>
  <si>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75O948</t>
  </si>
  <si>
    <t>DDTS ŽDC, INTEGRACE ROZ</t>
  </si>
  <si>
    <t>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</si>
  <si>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</si>
  <si>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</si>
  <si>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</si>
  <si>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</si>
  <si>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</si>
  <si>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</si>
  <si>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75O94D</t>
  </si>
  <si>
    <t>DDTS ŽDC, INTEGRACE ISC</t>
  </si>
  <si>
    <t>1. 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</si>
  <si>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</si>
  <si>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</si>
  <si>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</si>
  <si>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75O94F</t>
  </si>
  <si>
    <t>DDTS ŽDC, INTEGRACE VYT</t>
  </si>
  <si>
    <t>1. Položka obsahuje:       
- SW integraci jednoho výtahu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</si>
  <si>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75O94J</t>
  </si>
  <si>
    <t>DDTS ŽDC, INTEGRACE JINÉHO TLS</t>
  </si>
  <si>
    <t>1. 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</si>
  <si>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</si>
  <si>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</si>
  <si>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</si>
  <si>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</si>
  <si>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</si>
  <si>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</si>
  <si>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75O954</t>
  </si>
  <si>
    <t>DDTS ŽDC, SYSTÉMOVÁ A DATOVÁ ANALÝZA TECHNOLOGICKÉHO MODELU</t>
  </si>
  <si>
    <t>1. Položka obsahuje:       
-systémovou a datovou analýza technologického modelu, realizace a plnění presentačních zobrazení a formulářů      
- náklady na mzdy      
- programátorské práce      
2. Položka neobsahuje:      
 X      
3. Způsob měření:      
Udává se počet kusů kompletní konstrukce nebo práce.</t>
  </si>
  <si>
    <t>75O955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</si>
  <si>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</si>
  <si>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</si>
  <si>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75O956</t>
  </si>
  <si>
    <t>DDTS ŽDC, KONFIGURACE PŘENOSŮ DAT JEDNOTLIVÝCH TLS</t>
  </si>
  <si>
    <t>1. Položka obsahuje:       
- konfigurace přenosů dat ze systémů TLS do datových struktur      
- odladění a ověření      
- funkční zkoušky      
- náklady na mzdy      
- programátorské práce      
2. Položka neobsahuje:      
 X      
3. Způsob měření:      
Udává se počet kusů integrovaných TLS</t>
  </si>
  <si>
    <t>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</si>
  <si>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</si>
  <si>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</si>
  <si>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03</t>
  </si>
  <si>
    <t>D.1.3.7 Provozní rozvod silnoproudu</t>
  </si>
  <si>
    <t xml:space="preserve">  PS 30-10</t>
  </si>
  <si>
    <t xml:space="preserve">  Úprava v rozvodně nn</t>
  </si>
  <si>
    <t>PS 30-10</t>
  </si>
  <si>
    <t>Úprava v rozvodně nn</t>
  </si>
  <si>
    <t>Silnoproud</t>
  </si>
  <si>
    <t>R-746JAAA-JN-1</t>
  </si>
  <si>
    <t>Rozvaděč sdělovací R-S</t>
  </si>
  <si>
    <t>dle přílohy 001, 002 a 004</t>
  </si>
  <si>
    <t>1. Položka obsahuje:    
 – přípravu podkladu pro osazení vč. upevňovacího materiálu, veškerý podružný a pomocný materiál    
 – technický popis viz. projektová dokumentace    
 – provedení zkoušek, dodání předepsaných zkoušek, revizí a atestů, měření, nastavení    
2. Položka neobsahuje:    
 X    
3. Způsob měření:    
Udává se počet kusů kompletní konstrukce nebo práce.</t>
  </si>
  <si>
    <t>R-746JACA-JN-1</t>
  </si>
  <si>
    <t>Úpravy v rozvaděči RH</t>
  </si>
  <si>
    <t>dle přílohy 001, 002 a 003</t>
  </si>
  <si>
    <t>747212</t>
  </si>
  <si>
    <t>CELKOVÁ PROHLÍDKA, ZKOUŠENÍ, MĚŘENÍ A VYHOTOVENÍ VÝCHOZÍ REVIZNÍ ZPRÁVY, PRO OBJEM IN PŘES 100 DO 500 TIS. KČ</t>
  </si>
  <si>
    <t>dle přílohy 001</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</si>
  <si>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</si>
  <si>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</si>
  <si>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</si>
  <si>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</si>
  <si>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04</t>
  </si>
  <si>
    <t>D.1.4.1 Osobní výtahy, schodišťové výtahy</t>
  </si>
  <si>
    <t xml:space="preserve">  PS 40-10</t>
  </si>
  <si>
    <t xml:space="preserve">  Výtahy na nástupiště</t>
  </si>
  <si>
    <t>PS 40-10</t>
  </si>
  <si>
    <t>Výtahy na nástupiště</t>
  </si>
  <si>
    <t>R-4010.1</t>
  </si>
  <si>
    <t>Elektrický osobní výtah pro přepravu osob (třída výtahu I), s plynulou regulací frekvenčním měničem.</t>
  </si>
  <si>
    <t>KPL</t>
  </si>
  <si>
    <t>1: 1ks; veškeré konstrukce a práce, související s dodávkou a zprovozněním výtahu v prostoru letní čekárny dle konkrétního dodavatele výtahů.</t>
  </si>
  <si>
    <t>Položka zahrnuje veškerý materiál a montáž, pro řádné zprovoznění a funkčnost výtahu, zejména pak:    
- výtahová kabina (nerez) rozměry (š. 1100 mm, hl. 2100 mm, v. 2100 mm) včetně analogového komunikátoru    
- dveře šachetní ruční jednokřídlové 900x2100 mm    
- rám kabiny pro dopravní zdvih 4370 mm    
- elektroinstalace pro výtahové zařízení pro pohon motoru 5,7 kW a rychlost výtahu 1 m/s    
- rozvaděč pro výtahové zařízení nosnosti 1000 kg (13 osob)    
- tlačítková skříň kabiny     
- staniční přivolávače    
- vodítka kabiny    
- strojovna    
- spojovací materiál    
- montáž technologie výtahového zařízení    
- zkoušky a předání do provozu za účasti drážního inspektora    
- zkušební závaží    
- technická dokumentace výtahu (standardně 1 ks v tištěné podobě)    
- doplňky pro dráhu – vyhřívání elektrických součástí výtahu, vyhřívání vstupního prahu výtahu.    
- apod.</t>
  </si>
  <si>
    <t>R-4010.2</t>
  </si>
  <si>
    <t>1: 1ks; veškeré konstrukce a práce, související s dodávkou a zprovozněním výtahu na 2. nástupiště dle konkrétního dodavatele výtahů.</t>
  </si>
  <si>
    <t>Položka zahrnuje veškerý materiál a montáž, pro řádné zprovoznění a funkčnost výtahu, zejména pak:    
- výtahová kabina (nerez) rozměry (š. 1100 mm, hl. 2100 mm, v. 2100 mm) včetně analogového komunikátoru    
- dveře šachetní ruční jednokřídlové 900x2100 mm    
- rám kabiny pro dopravní zdvih 4605 mm    
- elektroinstalace pro výtahové zařízení pro pohon motoru 5,7 kW a rychlost výtahu 1 m/s    
- rozvaděč pro výtahové zařízení nosnosti 1000 kg (13 osob)    
- tlačítková skříň kabiny     
- staniční přivolávače    
- vodítka kabiny    
- strojovna    
- spojovací materiál    
- montáž technologie výtahového zařízení    
- zkoušky a předání do provozu za účasti drážního inspektora    
- zkušební závaží    
- technická dokumentace výtahu (standardně 1 ks v tištěné podobě)    
- doplňky pro dráhu – vyhřívání elektrických součástí výtahu, vyhřívání vstupního prahu výtahu.    
- apod.</t>
  </si>
  <si>
    <t>R-4010.3</t>
  </si>
  <si>
    <t>1: 1ks; veškeré konstrukce a práce, související s dodávkou a zprovozněním výtahu na 3. nástupiště dle konkrétního dodavatele výtahů.</t>
  </si>
  <si>
    <t>Položka zahrnuje veškerý materiál a montáž, pro řádné zprovoznění a funkčnost výtahu, zejména pak:    
- výtahová kabina (nerez) rozměry (š. 1100 mm, hl. 2100 mm, v. 2100 mm) včetně analogového komunikátoru    
- dveře šachetní ruční jednokřídlové 900x2100 mm    
- rám kabiny pro dopravní zdvih 4800 mm    
- elektroinstalace pro výtahové zařízení pro pohon motoru 5,7 kW a rychlost výtahu 1 m/s    
- rozvaděč pro výtahové zařízení nosnosti 1000 kg (13 osob)    
- tlačítková skříň kabiny     
- staniční přivolávače    
- vodítka kabiny    
- strojovna    
- spojovací materiál    
- montáž technologie výtahového zařízení    
- zkoušky a předání do provozu za účasti drážního inspektora    
- zkušební závaží    
- technická dokumentace výtahu (standardně 1 ks v tištěné podobě)    
- doplňky pro dráhu – vyhřívání elektrických součástí výtahu, vyhřívání vstupního prahu výtahu.    
- apod.</t>
  </si>
  <si>
    <t>05</t>
  </si>
  <si>
    <t>D.2.1.1 Železniční svršek a spodek</t>
  </si>
  <si>
    <t xml:space="preserve">  SO 11-10</t>
  </si>
  <si>
    <t xml:space="preserve">  Železniční svršek</t>
  </si>
  <si>
    <t>SO 11-10</t>
  </si>
  <si>
    <t>Železniční svršek</t>
  </si>
  <si>
    <t>R015210</t>
  </si>
  <si>
    <t>POPLATKY ZA LIKVIDACŮ ODPADŮ NEKONTAMINOVANÝCH - 17 01 01 ŽELEZNIČNÍ PRAŽCE BETONOVÉ</t>
  </si>
  <si>
    <t>dle tabulky 0_demontáže, 35.64 tun=35.640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</si>
  <si>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</si>
  <si>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R015520</t>
  </si>
  <si>
    <t>POPLATKY ZA LIKVIDACŮ ODPADŮ NEBEZPEČNÝCH - 17 02 04* ŽELEZNIČNÍ PRAŽCE DŘEVĚNÉ</t>
  </si>
  <si>
    <t>dle tabulky 0_demontáže, 16,26=16.260 [A]</t>
  </si>
  <si>
    <t>015250</t>
  </si>
  <si>
    <t>POPLATKY ZA LIKVIDACŮ ODPADŮ NEKONTAMINOVANÝCH - 17 02 03 POLYETYLÉNOVÉ PODLOŽKY (ŽEL. SVRŠEK)</t>
  </si>
  <si>
    <t>dle tab. 0_demontáže, 0,00454=0.005 [A]</t>
  </si>
  <si>
    <t>015260</t>
  </si>
  <si>
    <t>POPLATKY ZA LIKVIDACŮ ODPADŮ NEKONTAMINOVANÝCH - 07 02 99 PRYŽOVÉ PODLOŽKY (ŽEL. SVRŠEK)</t>
  </si>
  <si>
    <t>dle tab. 0_demontáže, 0.5536=0.554 [A]</t>
  </si>
  <si>
    <t>015140</t>
  </si>
  <si>
    <t>POPLATKY ZA LIKVIDACŮ ODPADŮ NEKONTAMINOVANÝCH - 17 01 01 BETON Z DEMOLIC OBJEKTŮ, ZÁKLADŮ TV</t>
  </si>
  <si>
    <t>skládkovné demontovaných přechodů z dílců 27,09=27.090 [A]   
skládkovné námezníků 0,168=0.168 [B] t   
celkem a+b=27.258 [C]   
zarážedlo koleje č. 4b 30=30.000 [D] t   
celkem c+d=57.258 [E] t</t>
  </si>
  <si>
    <t>015510</t>
  </si>
  <si>
    <t>POPLATKY ZA LIKVIDACŮ ODPADŮ NEBEZPEČNÝCH - 17 05 07* LOKÁLNĚ ZNEČIŠTĚNÝ ŠTĚRK A ZEMINA Z KOLEJIŠTĚ (VÝHYBKY)</t>
  </si>
  <si>
    <t>nebezpečný odpaz z výhybek- 63 t =63.000 [A]</t>
  </si>
  <si>
    <t>R015150</t>
  </si>
  <si>
    <t>POPLATKY ZA LIKVIDACŮ ODPADŮ NEKONTAMINOVANÝCH - 17 05 08 ŠTĚRK Z KOLEJIŠTĚ</t>
  </si>
  <si>
    <t>skládkovné štěrku z KL (mimo KL výhybek) 3514,36tun-2*31,5 tun štěrku pod výhybkami 9 a 11=3 451.360 [A]</t>
  </si>
  <si>
    <t>015111</t>
  </si>
  <si>
    <t>POPLATKY ZA LIKVIDACŮ ODPADŮ NEKONTAMINOVANÝCH - 17 05 04 VYTĚŽENÉ ZEMINY A HORNINY - I. TŘÍDA TĚŽITELNOSTI</t>
  </si>
  <si>
    <t>zemní zarážedlo koleje č. 3a</t>
  </si>
  <si>
    <t>Komunikace</t>
  </si>
  <si>
    <t>512550</t>
  </si>
  <si>
    <t>KOLEJOVÉ LOŽE - ZŘÍZENÍ Z KAMENIVA HRUBÉHO DRCENÉHO (ŠTĚRK)</t>
  </si>
  <si>
    <t>dle tabulky č.0_zásypy, KL</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</si>
  <si>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</si>
  <si>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</si>
  <si>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</si>
  <si>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dle tabulky 0_zásypy, zasypávka DS z kameniva 575,1=575.100 [A] m3   
dle tabulky 0_stezky a dosyp. lože, doplnění KL v úsecích směrové a výškové úpravy koleje 527,9=527.900 [B]   
Celkem: A+B=1 103.000 [C]</t>
  </si>
  <si>
    <t>523352</t>
  </si>
  <si>
    <t>KOLEJ 60 E2, ROZD. "U", BEZSTYKOVÁ, PR. BET. BEZPODKLADNICOVÝ, UP. PRUŽNÉ</t>
  </si>
  <si>
    <t>dle tabulky 0_kolejový rošt nový, pro koleje č. 1, a č. 2 v oblasti ZKPP 62=62.000 [A] m   
pro kolej č. 3 před v úseku od přechodové kolejnice S49/UIC 60 do zač. společných pražů V11 15,5=15.500 [B] m   
část z přechodové kolejnice v koleji č. 3  2.975=2.975 [C] za výhybkou č. 11   
v koleji č. 4b  2,975=2.975 [D]   
Celkem: A+B+C+D=83.450 [E]</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</si>
  <si>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3.Způsob měření:      
Měří se délka koleje ve smyslu ČSN 73 6360, tj. v ose koleje</t>
  </si>
  <si>
    <t>528352</t>
  </si>
  <si>
    <t>KOLEJ 49 E1, ROZD. "U", BEZSTYKOVÁ, PR. BET. BEZPODKLADNICOVÝ, UP. PRUŽNÉ</t>
  </si>
  <si>
    <t>dle tabulky 0_kolejový rošt nový 254,5=254.500 [A] m   
odpočet za kolej na společných a krátkych výhyb. pražcích pro kolej č.3 7,2=7.200 [B] m   
pro kolej č.3a 123=123.000 [C] m   
odpočet za kolej na společných a krátkych výhyb. pražcích pro kolej č.3a 7.2=7.200 [D] m   
pro kolej č.4b 122,3=122.300 [E] m   
za přechodovou kolejnicí mezi výh č. 10 a č. 11 2,29=2.290 [F]   
Celkem: A+B+C+D+E+F=516.490 [G]</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</si>
  <si>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</si>
  <si>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533273</t>
  </si>
  <si>
    <t>J 49 1:9-300, PR. BET., UP. PRUŽNÉ</t>
  </si>
  <si>
    <t>výhybka č. 10 - 1 ks</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</si>
  <si>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</si>
  <si>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528372</t>
  </si>
  <si>
    <t>KOLEJ 49 E1, ROZD. "U", BEZSTYKOVÁ, PR. BET. VÝHYBKOVÝ KRÁTKÝ, UP. PRUŽNÉ</t>
  </si>
  <si>
    <t>dle tabulky 0_kolejový rošt nový, pro kolej č. 3 a č. 3a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</si>
  <si>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</si>
  <si>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528392</t>
  </si>
  <si>
    <t>KOLEJ 49 E1, ROZD. "U", BEZSTYKOVÁ, PR. BET. VÝHYBKOVÝ DLOUHÝ, UP. PRUŽNÉ</t>
  </si>
  <si>
    <t>R52A352</t>
  </si>
  <si>
    <t>KOLEJ - PŘÍPLATEK ZA PŘECHODOVOU KOLEJNICI</t>
  </si>
  <si>
    <t>přechodová kolejnice R65/S49 ( 2x12,5 m ) a přechodová kolejnice S49/UIC 60 ( 4x12,5 m ) pro kolej č.3 a č. 4b</t>
  </si>
  <si>
    <t>Položka obsahuje rozdíl nákladů na dodávku a montáž přechodových kolejnic tv. R65/S49 a přechodových kolejnic tv. S49/UIC 60 nových vůči regenerované kolejnici tv. S 49 užité v položce 52A352. Délka měřena v metrech kolejnice.</t>
  </si>
  <si>
    <t>549210</t>
  </si>
  <si>
    <t>PRAŽCOVÁ KOTVA V NOVĚ ZŘIZOVANÉ KOLEJI</t>
  </si>
  <si>
    <t>pražcové kotvy v koleji č. 3, za přechodovou kolejnici R65/S49,( v délce 50 m na každém 3. pražci) celkem 28 =28.000 [A] ks   
za prechodovou kolejnici S49/UIC 60 7=7.000 [B] ks ve výměnové části výh. č. 9 a 10=10.000 [C] ks před výhybkou č.9 ( v délce 17 m na každém 3. pražci)   
za výhybkou č.10 v koleji č. 4b,( v délce 50 m na každém 3. pražci) celkem 28 =28.000 [D] ks   
celkem a+b+c+d=73.000 [E] ks</t>
  </si>
  <si>
    <t>1. Položka obsahuje:      
 – dodávku a montáž pražcové kotvy      
 – případné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      
2. Položka neobsahuje:      
 X      
3. Způsob měření:      
Udává se počet kusů kompletní konstrukce nebo práce.</t>
  </si>
  <si>
    <t>539407</t>
  </si>
  <si>
    <t>ZVLÁŠTNÍ VYBAVENÍ VÝHYBEK, VÁLEČKOVÉ STOLIČKY NADZVEDÁVACÍ (BEZ ROZLIŠENÍ PROFILU KOLEJNIC) PRO TVAR 1:9-300</t>
  </si>
  <si>
    <t>pro výhybku č. 10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</si>
  <si>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</si>
  <si>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549111</t>
  </si>
  <si>
    <t>BROUŠENÍ KOLEJE A VÝHYBEK</t>
  </si>
  <si>
    <t>pro novou výhybku č. 10,  měří se rozvinutá délka výhybky 49,847=49.847 [A] m   
pro hlavní koleje č. 1 a č. 2 62=62.000 [B] m   
celkem a+b=111.847 [C] m</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</si>
  <si>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</si>
  <si>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545111</t>
  </si>
  <si>
    <t>SVAR KOLEJNIC (STEJNÉHO TVARU) 60 E2, R 65 JEDNOTLIVĚ</t>
  </si>
  <si>
    <t>pro kolej č. 1, č. 2 a č. 4 v úseku ZKPP 4 ks pro každou kolej, celkem 12=12.000 [A] ks   
pro kolej č. 3 na ZÚ 2 ks, v KV11 4 ks, ZV11 2 ks, na konci přechodové kolejnice 2 ks, celkem 10=10.000 [B] ks   
pro kolej č. 4b na konci přechodové kolejnice 2ks,2=2.000 [C] ks   
svary pro LIS tv. UIC60 dle tabulky 0_kolejový rošt nový, celkem 12=12.000 [D]   
Celkem: A+B+C+D=36.000 [E]</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</si>
  <si>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</si>
  <si>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545121</t>
  </si>
  <si>
    <t>SVAR KOLEJNIC (STEJNÉHO TVARU) 49 E1, T JEDNOTLIVĚ</t>
  </si>
  <si>
    <t>dle tabulky 0_kolejový rošt nový, pro LIS - 12s;   
dle tabulky 0_kolejový rošt nový, pro svary kol. polí 10ks pro 3. kolej, 10ks pro 3a. kolej, 10 ks pro 4b. kolej= 30ks;   
dle tabulky 0_kolejový rošt nový, pro svary ve výh. 10 - 8ks;   
dle tabulky 0_kolejový rošt nový, přech. kol. - 2ks;   
celkem 12+30+8+2=52.000 [A]</t>
  </si>
  <si>
    <t>R543292</t>
  </si>
  <si>
    <t>VÝMĚNA JEDNOTLIVÉHO PRAŽCE BETONOVÉHO VÝHYBKOVÉHO DLOUHÉHO, UPEVNĚNÍ PRUŽNÉ</t>
  </si>
  <si>
    <t>pro výhybku č. 11</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</si>
  <si>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</si>
  <si>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R543272</t>
  </si>
  <si>
    <t>VÝMĚNA JEDNOTLIVÉHO PRAŽCE BETONOVÉHO VÝHYBKOVÉHO KRÁTKÉHO (ATYPICKÉHO), UPEVNĚNÍ PRUŽNÉ</t>
  </si>
  <si>
    <t>544321</t>
  </si>
  <si>
    <t>IZOLOVANÝ STYK LEPENÝ STANDARDNÍ DÉLKY (3,4-8,0 M), TEPELNĚ NEOPRACOVANÝ, TVARU 60 E2 NEBO R 65</t>
  </si>
  <si>
    <t>pro kolej č. 3 - 2 ks v km 421,969   
pro kolej č. 4 - 2 ks v km 421,900</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</si>
  <si>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 SD 545 pro svary jednotlivé      
3. Způsob měření:      
Udává se počet kusů izolovaného styku libovolné délky v každém kolejnicovém pasu. V běžné koleji jsou tyto IS zpravidla v párech.</t>
  </si>
  <si>
    <t>544322</t>
  </si>
  <si>
    <t>IZOLOVANÝ STYK LEPENÝ STANDARDNÍ DÉLKY (3,4-8,0 M), TEPELNĚ NEOPRACOVANÝ, TVARU 49 E1</t>
  </si>
  <si>
    <t>pro kolej č. 3  - 2 ks v km 421,889   
pro kolej č. 3a - 2 ks v km 421,979   
pro kolej č. 4b - 2 ks v km 421,984</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</si>
  <si>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</si>
  <si>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R543311</t>
  </si>
  <si>
    <t>VÝMĚNA KOLEJNICE 60 E2 JEDNOTLIVĚ</t>
  </si>
  <si>
    <t>náhrada za rušený LIS v kol. č. 4 - 2*3,6m=7.200 [A] kolejnice</t>
  </si>
  <si>
    <t>1. Položka obsahuje:     
 – dodávku a uložení vyměňovaného materiálu, ať nového, regenerovaného nebo vyzískaného     
 – doplnění podložek, spojkových šroubů, svěrkových šroubů, matic a dvojitých pružných kroužků apod.     
 – dodávka a montáž nových podkladnic pod kolejnici UIC 60 na pražec SB8     
 – naložení a odvoz demontovaného materiálu do skladu nebo na likvidaci     
 – příplatky za ztížené podmínky při práci v koleji, např. překážky po stranách koleje, práci v tunelu ap.     
2. Položka neobsahuje:     
 X     
3. Způsob měření:     
Měří se délka kolejnice v metech délkových.</t>
  </si>
  <si>
    <t>R549510</t>
  </si>
  <si>
    <t>ŘEZÁNÍ KOLEJNIC BEZ OHLEDU NA TVAR</t>
  </si>
  <si>
    <t>dle tabulky 0_kolejový rošt nový, řezy pro zkrácení nových kol. polí - 3*2=6.000 [A] řezy pro koleje 3, 3a a 4b;   
dle tabulky 0_kolejový rošt nový, řezy pro LISy a vložky: 12xS49 + 12xUIC60(R65)=24.000 [B]   
Celkem: A+B=30.000 [C]</t>
  </si>
  <si>
    <t>1. Položka obsahuje:     
 – veškeré práce a materiály spojené s řezáním kolejnic včetně manipulace s materiálem     
 – příplatky za ztížené podmínky při práci v koleji, např. překážky po stranách koleje, práci v tunelu apod.     
2. Položka neobsahuje:     
 X     
3. Způsob měření:     
Udává se počet kusů kompletní konstrukce nebo práce.</t>
  </si>
  <si>
    <t>542121</t>
  </si>
  <si>
    <t>SMĚROVÉ A VÝŠKOVÉ VYROVNÁNÍ KOLEJE NA PRAŽCÍCH BETONOVÝCH DO 0,05 M</t>
  </si>
  <si>
    <t>dle tab. 0_kolejový rošt nový,   
pro kolej č.1 701=701.000 [A]   
pro kolej č. 2 701=701.000 [B]   
pro kolej č. 3 50=50.000 [C]   
pro kolej č. 4 189=189.000 [D]   
celkem a+b+c+d=1 641.000 [E]</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</si>
  <si>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</si>
  <si>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542221</t>
  </si>
  <si>
    <t>SMĚROVÉ A VÝŠKOVÉ VYROVNÁNÍ VÝHYBKOVÉ KONSTRUKCE NA PRAŽCÍCH BETONOVÝCH DO 0,05 M</t>
  </si>
  <si>
    <t>dle tab. 0_kolejový rošt nový, rozvinutá délka výh. č. 9, 12 a DKS (výh. 13-16) 378,1=378.100 [A]</t>
  </si>
  <si>
    <t>R542312</t>
  </si>
  <si>
    <t>NÁSLEDNÁ ÚPRAVA SMĚROVÉHO A VÝŠKOVÉHO USPOŘÁDÁNÍ KOLEJE - PRAŽCE BETONOVÉ</t>
  </si>
  <si>
    <t>dle tab. č. 0_kolejový rošt nový: 2297=2 297.000 [A]</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</si>
  <si>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demontáž a zpětná montáž prvků v kolejišti (např. přejezdové a přechodové konstrukce, MIB apod.)     
- potřebné množství štěrkového lože je již zahrnuto v položce 512550     
Způsob měření:     
- Měří se délka koleje ve smyslu ČSN 73 6360, tj. v ose koleje.</t>
  </si>
  <si>
    <t>R542322</t>
  </si>
  <si>
    <t>NÁSLEDNÁ ÚPRAVA SMĚROVÉHO A VÝŠKOVÉHO USPOŘÁDÁNÍ VÝHYBKOVÉ KONSTRUKCE - PRAŽCE BETONOVÉ</t>
  </si>
  <si>
    <t>dle tab. č. 0_kolejový rošt nový,rozvinutá délka výhybek č. 9, č. 10, č. 11 a č. 12   
2*49,847+2*64,791+263,43=492.706 [A]</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</si>
  <si>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demontáž a zpětná montáž výstroje výhybky (např. přestavník)     
- potřebné množství štěrkového lože je již zahrnuto v položce 512550     
Způsob měření:     
- Měří se délka koleje ve smyslu ČSN 73 6360, tj. v ose koleje.</t>
  </si>
  <si>
    <t>R533273</t>
  </si>
  <si>
    <t>J 49 1:9-300, PR. BET., UP. PRUŽNÉ - příplatek za transformaci</t>
  </si>
  <si>
    <t>příplatek za transformaci výhybky č.9</t>
  </si>
  <si>
    <t>- příplatek za transformaci výhybky vč. výkresové dokumentace a všech souvisejících činností spojených s transformací</t>
  </si>
  <si>
    <t>52D341</t>
  </si>
  <si>
    <t>KOLEJ R 65 REGENEROVANÁ, ROZD. "U", BEZSTYKOVÁ, PR. BET. PODKLADNICOVÝ UŽITÝ, UP. TUHÉ</t>
  </si>
  <si>
    <t>dle tabulky 0_kolejový rošt nový, pro koleje č. 4 v oblasti ZKPP 31=31.000 [A] m   
část z přechodové koleje v koleji č. 3 - celkem 2,75=2.750 [B]   
Celkem: A+B=33.750 [C]</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</si>
  <si>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</si>
  <si>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544312</t>
  </si>
  <si>
    <t>IZOLOVANÝ STYK LEPENÝ STANDARDNÍ DÉLKY (3,4-8,0 M), TEPELNĚ OPRACOVANÝ, TVARU 49 E1</t>
  </si>
  <si>
    <t>pro kolej č. 3 ve výhybce - 2 ks v km 421,945</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</si>
  <si>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</si>
  <si>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75C871</t>
  </si>
  <si>
    <t>KOLEJOVÁ PROPOJKA VÝHYBKOVÁ - DODÁVKA</t>
  </si>
  <si>
    <t>pro výhybku č. 10 a č. 11, pro každou výhybku:   
- 2 ks jazykové propojky typ LL 20/70   
- 3 ks srdcovkové propojky typ LL 20/70   
celkem 10 ks</t>
  </si>
  <si>
    <t>1. Položka obsahuje:      
 – dodávka kolejové propojky výhybkové (do 3 lan) podle typu a potřebné délky včetně potřebného pomocného materiálu a dopravy do staveništního skladu      
 – dodávku kolejové propojky výhybkové včetně pomocného materiálu, dopravu do staveništního skladu      
2. Položka neobsahuje:      
 X      
3. Způsob měření:      
Udává se počet kusů kompletní konstrukce nebo práce.</t>
  </si>
  <si>
    <t>75C877</t>
  </si>
  <si>
    <t>KOLEJOVÁ PROPOJKA VÝHYBKOVÁ - MONTÁŽ</t>
  </si>
  <si>
    <t>1. Položka obsahuje:      
 – rozměření místa připojení, případné vyvrtání otvorů, montáž kolejové propojky výhybkové      
 – montáž kolejové propojky výhybkové (do 3 lan) se všemi pomocnými a doplňujícími pracemi a součástmi, případné použití mechanizmů, včetně dopravy ze skladu k místu montáže      
2. Položka neobsahuje:      
 X      
3. Způsob měření:      
Udává se počet kusů kompletní konstrukce nebo práce.</t>
  </si>
  <si>
    <t>75C878</t>
  </si>
  <si>
    <t>KOLEJOVÁ PROPOJKA VÝHYBKOVÁ - DEMONTÁŽ</t>
  </si>
  <si>
    <t>pro výhybku č. 11:   
- 2 ks jazykové propojky typ LL 20/70   
- 3 ks srdcovkové propojky typ LL 20/70   
celkem 5 ks</t>
  </si>
  <si>
    <t>1. Položka obsahuje:      
 – demontáž kolejové propojky výhybkové (do 3 lan) dle typu daného položkou      
 – demontáž kolejové propojky výhybkové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</si>
  <si>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965010</t>
  </si>
  <si>
    <t>ODSTRANĚNÍ KOLEJOVÉHO LOŽE A DRÁŽNÍCH STEZEK</t>
  </si>
  <si>
    <t>dle tab.0_výkopy, 1757,2=1 757.200 [A]</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</si>
  <si>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</si>
  <si>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</si>
  <si>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</si>
  <si>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dle tabulky 0_demontáže, 761,4=761.400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</si>
  <si>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</si>
  <si>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965123</t>
  </si>
  <si>
    <t>DEMONTÁŽ KOLEJE NA DŘEVĚNÝCH PRAŽCÍCH DO KOLEJOVÝCH POLÍ S ODVOZEM NA MONTÁŽNÍ ZÁKLADNU S NÁSLEDNÝM ROZEBRÁNÍM</t>
  </si>
  <si>
    <t>dle tabulky 0_demontáže, 92,5=92.500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</si>
  <si>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</si>
  <si>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965116</t>
  </si>
  <si>
    <t>DEMONTÁŽ KOLEJE NA BETONOVÝCH PRAŽCÍCH - ODVOZ ROZEBRANÝCH SOUČÁSTÍ (Z MÍSTA DEMONTÁŽE NEBO Z MONTÁŽNÍ ZÁKLADNY) K LIKVIDACI</t>
  </si>
  <si>
    <t>vzdálenost skládky 25 km -  25*35,64=891.000 [A]</t>
  </si>
  <si>
    <t>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</si>
  <si>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965126</t>
  </si>
  <si>
    <t>DEMONTÁŽ KOLEJE NA DŘEVĚNÝCH PRAŽCÍCH - ODVOZ ROZEBRANÝCH SOUČÁSTÍ (Z MÍSTA DEMONTÁŽE NEBO Z MONTÁŽNÍ ZÁKLADNY) K LIKVIDACI</t>
  </si>
  <si>
    <t>vzdálenost skládky 60 km - nebezpečný odpad 60*16,264=975.840 [A]</t>
  </si>
  <si>
    <t>965222</t>
  </si>
  <si>
    <t>DEMONTÁŽ VÝHYBKOVÉ KONSTRUKCE NA DŘEVĚNÝCH PRAŽCÍCH DO KOLEJOVÝCH POLÍ S ODVOZEM NA MONTÁŽNÍ ZÁKLADNU BEZ NÁSLEDNÉHO ROZEBRÁNÍ</t>
  </si>
  <si>
    <t>rozvinutá délka výhybky č.9 49,847=49.847 [A]</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</si>
  <si>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rozvinutá délka výhybkové konstrukce ve všech větvcích dle ČSN 73 6360, tj. v ose koleje.</t>
  </si>
  <si>
    <t>R965212</t>
  </si>
  <si>
    <t>DEMONTÁŽ A NÁSLEDNÉ VLOŽENÍ VÝHYBKOVÉ KONSTRUKCE NA BETONOVÝCH PRAŽCÍCH DO KOLEJOVÝCH POLÍ BEZ NÁSLEDNÉHO ROZEBRÁNÍ</t>
  </si>
  <si>
    <t>rozvinutá délka výhybky č.11 64,791=64.791 [A]</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</si>
  <si>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 vložení vyjmuté výhybky včetně souvisejících konstrukcí a prací  
 - veškerá vodorovná i svislá doprava na montážní základnu a zpět na místo vložení  
2. Položka neobsahuje:      
 – rozebrání kolejových polí na montážní základně do součástí      
3. Způsob měření:      
Měří se rozvinutá délka výhybkové konstrukce ve všech větvcích dle ČSN 73 6360, tj. v ose koleje.</t>
  </si>
  <si>
    <t>965311</t>
  </si>
  <si>
    <t>ROZEBRÁNÍ PŘEJEZDU, PŘECHODU Z DÍLCŮ</t>
  </si>
  <si>
    <t>odměřeno v SW, 72,24=72.240 [A]</t>
  </si>
  <si>
    <t>965312</t>
  </si>
  <si>
    <t>ROZEBRÁNÍ PŘEJEZDU, PŘECHODU Z DÍLCŮ - ODVOZ (NA LIKVIDACI ODPADŮ NEBO JINÉ URČENÉ MÍSTO)</t>
  </si>
  <si>
    <t>půdorysná plocha 72,24=72.240 [A]   
tloušťka konstrukce 0.15=0.150 [B]   
celkový objem a*b=10.836 [C] m3 =c*2,5=27.090 [D] t   
vzdálenost skládky 25 km *d=677.250 [E]</t>
  </si>
  <si>
    <t>965021</t>
  </si>
  <si>
    <t>ODSTRANĚNÍ KOLEJOVÉHO LOŽE A DRÁŽNÍCH STEZEK - ODVOZ NA SKLÁDKU</t>
  </si>
  <si>
    <t>M3KM</t>
  </si>
  <si>
    <t>vzdálenost skládky 25 km - (1757,2-30)*25=43 180.000 [A]   
vzdálenost skládky pro nebezpečný odpad 60 km - 30*60=1 800.000 [B]   
celkem a+b=44 980.000 [C]</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</si>
  <si>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</si>
  <si>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922401</t>
  </si>
  <si>
    <t>ZARÁŽEDLO KOLEJNICOVÉ</t>
  </si>
  <si>
    <t>nové kolejnicové zarážedlo pro kolej č. 3a a č. 4b</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</si>
  <si>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</si>
  <si>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91323</t>
  </si>
  <si>
    <t>HEKTOMETROVNÍKY BETONOVÉ</t>
  </si>
  <si>
    <t>hektometrovník v km 422,0</t>
  </si>
  <si>
    <t>položka zahrnuje:      
- dodání a osazení hektometrovníku včetně nutných zemních prací      
- vnitrostaveništní a mimostaveništní dopravau      
- odrazky plastové nebo z retroreflexní fólie.</t>
  </si>
  <si>
    <t>925110</t>
  </si>
  <si>
    <t>DRÁŽNÍ STEZKY Z DRTI TL. DO 50 MM</t>
  </si>
  <si>
    <t>dle tabulky 0_stezky a dosyp. lože, pochozí vrstva DS tl. 50 mm</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</si>
  <si>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</si>
  <si>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923131</t>
  </si>
  <si>
    <t>NÁMEZNÍK</t>
  </si>
  <si>
    <t>3=3.000 [A] ks pro výhybky 10, 11, a 12</t>
  </si>
  <si>
    <t>1. Položka obsahuje:      
 – dodávku a osazení včetně nutných zemních prací a obetonování      
 – odrazky nebo retroreflexní fólie      
2. Položka neobsahuje:      
 X      
3. Způsob měření:      
Udává se počet kusů kompletní konstrukce nebo práce.</t>
  </si>
  <si>
    <t>965831</t>
  </si>
  <si>
    <t>DEMONTÁŽ NÁMEZNÍKU</t>
  </si>
  <si>
    <t>3 ks</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</si>
  <si>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</si>
  <si>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965832</t>
  </si>
  <si>
    <t>DEMONTÁŽ NÁMEZNÍKU - ODVOZ (NA LIKVIDACI ODPADŮ NEBO JINÉ URČENÉ MÍSTO)</t>
  </si>
  <si>
    <t>3* ks 0.056 t/kus=0.168 [A]   
vzdálenost skládky 25 km a*25=4.200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</si>
  <si>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</si>
  <si>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R001</t>
  </si>
  <si>
    <t>Montáž informačního bodu MIB 6</t>
  </si>
  <si>
    <t>1. Položka obsahuje:     
Vyměření místa umístění, montáž informačního bodu AVV. Položka obsahuje všechny náklady na montáž informačního bodu AVV se všemi pomocnými a doplňujícími pracemi a součástmi, případné použití mechanizmů, včetně dopravy ze skladu k místu montáže, náklady na mzdy.         
2. Položka neobsahuje:     
 X     
3. Způsob měření:     
Udává se počet kusů kompletní konstrukce nebo práce.</t>
  </si>
  <si>
    <t>R002</t>
  </si>
  <si>
    <t>Demontáž úplná informačního bodu MIB 6</t>
  </si>
  <si>
    <t>1. Položka obsahuje:     
Demontáž informačního bodu AVV podle typu daného položkou. Položka obsahuje všechny náklady na demontáž informačního bodu AVV se všemi pomocnými a doplňujícími pracemi a součástmi, případné použití mechanizmů, včetně dopravy z místa demontáže do skladu, náklady na mzdy.     
2. Položka neobsahuje:     
 X     
3. Způsob měření:     
Udává se počet kusů kompletní konstrukce nebo práce.</t>
  </si>
  <si>
    <t>R003</t>
  </si>
  <si>
    <t>Sada upevňovací pražec B-91S pro MIB 6</t>
  </si>
  <si>
    <t>1sada</t>
  </si>
  <si>
    <t>Položka obsahuje náklady na pořízení a dodávku uvedeného materiálu.</t>
  </si>
  <si>
    <t>923931</t>
  </si>
  <si>
    <t>ZAJIŠŤOVACÍ ZNAČKA KONZOLOVÁ (K) NA SLOUPU TRAKČNÍHO STOŽÁRU</t>
  </si>
  <si>
    <t>1. Položka obsahuje:      
 – geodetické zaměření a kontrolu připravenosti pro osazení značky      
 – upevnění podpůrné konstrukce na sloup trakčního stožáru      
 – dodávku konzolové zajišťovací značky v požadovaném provedení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</si>
  <si>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965422</t>
  </si>
  <si>
    <t>ODSTRANĚNÍ ZARÁŽEDLA ZEMNÍHO - ODVOZ (NA LIKVIDACI ODPADŮ NEBO JINÉ URČENÉ MÍSTO)</t>
  </si>
  <si>
    <t>1 kus zemního zarážedla dle situace    
27,3m3*2=54.600 [A] t   
vzdálenost na skládku 25 km   
a*25=1 365.000 [B] tkm</t>
  </si>
  <si>
    <t>965421</t>
  </si>
  <si>
    <t>ODSTRANĚNÍ ZARÁŽEDLA ZEMNÍHO</t>
  </si>
  <si>
    <t>965431</t>
  </si>
  <si>
    <t>ODSTRANĚNÍ ZARÁŽEDLA BETONOVÉHO</t>
  </si>
  <si>
    <t>965432</t>
  </si>
  <si>
    <t>ODSTRANĚNÍ ZARÁŽEDLA BETONOVÉHO - ODVOZ (NA LIKVIDACI ODPADŮ NEBO JINÉ URČENÉ MÍSTO)</t>
  </si>
  <si>
    <t>zarážedlo koleje č. 4b 30=30.000 [A] t   
vzdálenost skládky 25 km   
a*25=750.000 [B] tkm</t>
  </si>
  <si>
    <t>922101</t>
  </si>
  <si>
    <t>ZARÁŽEDLO PRAŽCOVÉ</t>
  </si>
  <si>
    <t>Provizorní pražcové zarážadlo v koleji č. 1 po dobu výstavby</t>
  </si>
  <si>
    <t>1. Položka obsahuje:      
 – dodávku a osazení pražce a upevňovacího materiálu      
 – veškeré práce v kolejovém loži      
 – dodání a osazení návěsti včetně případného sloupku se základem nebo jiné podpůrné konstrukce      
 – příplatky za ztížené podmínky vyskytující se při zřízení zarážedla, např. za překážky na straně koleje ap.      
2. Položka neobsahuje:      
 X      
3. Způsob měření:      
Udává se počet kusů kompletní konstrukce nebo práce.</t>
  </si>
  <si>
    <t>R965116</t>
  </si>
  <si>
    <t>DEMONTÁŽ KOLEJE A VÝHYBEK NA PRAŽCÍCH - ODVOZ ROZEBRANÝCH SOUČÁSTÍ (Z MÍSTA DEMONTÁŽE NEBO Z MONTÁŽNÍ ZÁKLADNY) DO MÍSTA PŘEDÁNÍ VÝZISKU SPRÁVCI</t>
  </si>
  <si>
    <t>dle tabulky 0:demontáže 400,36*50=20 018.000 [A]   
Do 50 km rozvozné vzdálenosti</t>
  </si>
  <si>
    <t>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</si>
  <si>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921930</t>
  </si>
  <si>
    <t>ANTIKOROZNÍ PROVEDENÍ UPEVŇOVADEL A JINÉHO DROBNÉHO KOLEJIVA</t>
  </si>
  <si>
    <t>ve výhybce č. 10 pro každý kolejnicový pás 1,8 m   
4*1,8=7.200 [D] m    
pro koleje č. 1 a č. 2   
4*1,8=7.200 [B]   
Celkem: D+B=14.400 [E]</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</si>
  <si>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</si>
  <si>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965411</t>
  </si>
  <si>
    <t>ODSTRANĚNÍ ZARÁŽEDLA PRAŽCOVÉHO</t>
  </si>
  <si>
    <t>odstranění provizorního zarážedla v koleji č.1</t>
  </si>
  <si>
    <t>1. Položka obsahuje:      
 – zahrnuje veškeré činnosti, zařízení a materiál nutných k odstranění konstrukce vyjma zemní hrázky      
 – naložení vybouraného materiálu na dopravní prostředek      
 – příplatky za ztížené podmínky při práci v kolejišti, např. za překážky na straně koleje apod.      
2. Položka neobsahuje:      
 – odstranění zemní hrázky u pražcového zarážedla      
 – odvoz vybouraného materiálu do skladu nebo na likvidaci      
 – poplatky za likvidaci odpadů, nacení se položkami ze ssd 0      
3. Způsob měření:      
Udává se počet kusů kompletní konstrukce nebo práce.</t>
  </si>
  <si>
    <t>965412</t>
  </si>
  <si>
    <t>ODSTRANĚNÍ ZARÁŽEDLA PRAŽCOVÉHO - ODVOZ (NA LIKVIDACI ODPADŮ NEBO JINÉ URČENÉ MÍSTO)</t>
  </si>
  <si>
    <t>odvoz provizorního zarážedla pro kolej č. 1   
vzdálenost 25 km, 0,8 t 25*0,8=20.000 [A] tkm</t>
  </si>
  <si>
    <t xml:space="preserve">  SO 11-11</t>
  </si>
  <si>
    <t xml:space="preserve">  Železniční spodek</t>
  </si>
  <si>
    <t>SO 11-11</t>
  </si>
  <si>
    <t>Železniční spodek</t>
  </si>
  <si>
    <t>odkopávky viz množství v pol. 12373B a 13273B    
2730,332+122,32=2 852.652 [A] m3    
294,29+393,24=687.530 [B]  m3    
Celkem: A+B=3 540.182 [C] m3    
C*2,1 t/m3=7 434.382 [D]tun 
- 30% kontaminované zeminy z koleje č.4b = 1050=1 050.000 [E] tun 
D-E=6 384.382 [F] t</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</si>
  <si>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</si>
  <si>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skládkovné ŽB a betonového odpadu, celkem 419,15+7,36=426.510 [A] t - viz pol 96615B a 96616B    
betonové šachty ze svodného potrubí 9 ks 9*6,5=58.500 [B] t    
celkem a+b=485.010 [C]    
demontáž obrubníků 4,97=4.970 [D] t    
Celkem: C+D=489.980 [E]</t>
  </si>
  <si>
    <t>015130</t>
  </si>
  <si>
    <t>POPLATKY ZA LIKVIDACŮ ODPADŮ NEKONTAMINOVANÝCH - 17 03 02 VYBOURANÝ ASFALTOVÝ BETON BEZ DEHTU</t>
  </si>
  <si>
    <t>dle 11313B 11,25=11.250 [A] t</t>
  </si>
  <si>
    <t>R015190</t>
  </si>
  <si>
    <t>POPLATKY ZA LIKVIDACŮ ODPADŮ NEKONTAMINOVANÝCH - 17 02 03 PLASTY Z DEMOLIC POTRUBÍ A ŠACHET</t>
  </si>
  <si>
    <t>vybourané trativodní potrubí 278m*3,7kg/m=1 028.600 [A]     
plastové šachty celkem 7 ks =7ks*25kg/ks=175.000 [B]    
A+b=1 203.600 [C], c/1000=1.204 [D]</t>
  </si>
  <si>
    <t>R015280</t>
  </si>
  <si>
    <t>POPLATKY ZA LIKVIDACŮ ODPADŮ NEKONTAMINOVANÝCH - 17 01 03 KAMENINA Z DEMOLIC POTRUBÍ</t>
  </si>
  <si>
    <t>Dle pol. R969245 179m kameninového potrubí *75kg/m=13 425.000 [A]    
A/1000=13.425 [B] tun</t>
  </si>
  <si>
    <t>74</t>
  </si>
  <si>
    <t>R015510</t>
  </si>
  <si>
    <t>POPLATKY ZA LIKVIDACŮ ODPADŮ NEBEZPEČNÝCH - 17 05 03* Zemina a kamení obsahující nebezpečné látky</t>
  </si>
  <si>
    <t>jedná se o 30 % výkopové zeminy (jedná se o předběžný odhad kubatury, která bude upřesněna po geochemickém průzkumu v průběhu stavby) pod kolejí č. 4b.</t>
  </si>
  <si>
    <t>1. Položka obsahuje:  
 – veškeré poplatky provozovateli dekontaminační plochy,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</si>
  <si>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12373A</t>
  </si>
  <si>
    <t>ODKOP PRO SPOD STAVBU SILNIC A ŽELEZNIC TŘ. I - BEZ DOPRAVY</t>
  </si>
  <si>
    <t>dle tab. 0_výkopy (odkop zeminy I.třída), 2970,4=2 970.400 [A] m3 výkopy (mimo šachet)    
dle tab. 0_trativody  122,32 m3=122.320 [B] výkopy pro šachty    
Celkem: A+B=3 092.720 [C] m3</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</si>
  <si>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</si>
  <si>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R12373B</t>
  </si>
  <si>
    <t>ODKOP PRO SPOD STAVBU SILNIC A ŽELEZNIC TŘ. I - DOPRAVA</t>
  </si>
  <si>
    <t>vzdálenost skládky 25 km    
odkopávky spodku - všechny zásypy výkopkem ;(3092,72-(282,40+80))*25=68 258.000 [A] m3km    
odkopávky šachet122,32*25=3 058.000 [B] m3km    
Celkem: A+B=71 316.000 [C]</t>
  </si>
  <si>
    <t>Položka zahrnuje samostatnou dopravu zeminy včetně připlatku za odvoz kontaminové zeminy a s tím spojená opatření. Množství se určí jako součin kubatutry [m3] a požadované vzdálenosti [km].</t>
  </si>
  <si>
    <t>13273A</t>
  </si>
  <si>
    <t>HLOUBENÍ RÝH ŠÍŘ DO 2M PAŽ I NEPAŽ TŘ. I - BEZ DOPRAVY</t>
  </si>
  <si>
    <t>dle tabulky 0_trativody, hloubení rýh pro svodné potrubí, celkem 283,49=283.490 [A] m3     
obnova potrubí pod výhybkou č. 10 - 10,8=10.800 [B] m3    
celkem a+b=294.290 [C] m3</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</si>
  <si>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</si>
  <si>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13273B</t>
  </si>
  <si>
    <t>HLOUBENÍ RÝH ŠÍŘ DO 2M PAŽ I NEPAŽ TŘ. I - DOPRAVA</t>
  </si>
  <si>
    <t>vzdálenost skládky 25 km,     
pro svodné potrubí 294,29*25=7 357.250 [A] m3km    
dle tabulky 0_trativody, výkopová zemina z rýh pro trativody 393,24*25=9 831.000 [B] m3km    
Celkem: A+B=17 188.250 [C]</t>
  </si>
  <si>
    <t>Položka zahrnuje samostatnou dopravu zeminy. Množství se určí jako součin kubatutry [m3] a požadované vzdálenosti [km].</t>
  </si>
  <si>
    <t>dle tab. 0_trativody pro svodné potrubí 233,47=233.470 [A] m3 zásyp rýh    
dle tab. 0_trativody, zásyp šachet 48,93=48.930 [B]    
Celkem: A+B=282.400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</si>
  <si>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</si>
  <si>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17421</t>
  </si>
  <si>
    <t>ZÁSYP JAM A RÝH ZEMINOU BEZ ZHUTNĚNÍ</t>
  </si>
  <si>
    <t>dle situace, zásyp jam pod vybourání bet. prvků 80=80.000 [B] m3</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</si>
  <si>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</si>
  <si>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t>
  </si>
  <si>
    <t>ULOŽENÍ SYPANINY DO NÁSYPŮ Z NAKUPOVANÝCH MATERIÁLŮ</t>
  </si>
  <si>
    <t>dle tab. 0_zásypy 842,5=842.500 [A] m3 - výměna nevhodné zeminy pod kol. č. 4b v tl. 950 mm</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</si>
  <si>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</si>
  <si>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</si>
  <si>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</si>
  <si>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dle tab. 0_stezky 5188,8m2=5 188.800 [A] zhutění pláně</t>
  </si>
  <si>
    <t>položka zahrnuje úpravu pláně včetně vyrovnání výškových rozdílů. Míru zhutnění určuje projekt.</t>
  </si>
  <si>
    <t>18221</t>
  </si>
  <si>
    <t>ROZPROSTŘENÍ ORNICE VE SVAHU V TL DO 0,10M</t>
  </si>
  <si>
    <t>půdorysná plocha odměřená ze situace, vynásobená koef. sklonu 1,2    
436*1,2=523.200 [A] m2 ozelenění svahu u kol. č. 4b</t>
  </si>
  <si>
    <t>položka zahrnuje:       
nutné přemístění ornice z dočasných skládek vzdálených do 50m       
rozprostření ornice v předepsané tloušťce ve svahu přes 1:5</t>
  </si>
  <si>
    <t>18242</t>
  </si>
  <si>
    <t>ZALOŽENÍ TRÁVNÍKU HYDROOSEVEM NA ORNICI</t>
  </si>
  <si>
    <t>dtto pol. 18221 523,2=523.200 [A] m2</t>
  </si>
  <si>
    <t>Zahrnuje dodání předepsané travní směsi, hydroosev na ornici, zalévání, první pokosení, to vše bez ohledu na sklon terénu</t>
  </si>
  <si>
    <t>18245</t>
  </si>
  <si>
    <t>ZALOŽENÍ TRÁVNÍKU ZATRAVŇOVACÍ TEXTILIÍ (ROHOŽÍ)</t>
  </si>
  <si>
    <t>dtto pol. 18242= 523,2=523.200 [A] m2</t>
  </si>
  <si>
    <t>Zahrnuje dodání a položení předepsané zatravňovací textilie bez ohledu na sklon terénu, zalévání, první pokosení</t>
  </si>
  <si>
    <t>11313A</t>
  </si>
  <si>
    <t>ODSTRANĚNÍ KRYTU ZPEVNĚNÝCH PLOCH S ASFALTOVÝM POJIVEM - BEZ DOPRAVY</t>
  </si>
  <si>
    <t>dle situace 56,23*0,1=5.623 [A] m3</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</si>
  <si>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</si>
  <si>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11313B</t>
  </si>
  <si>
    <t>ODSTRANĚNÍ KRYTU ZPEVNĚNÝCH PLOCH S ASFALTOVÝM POJIVEM - DOPRAVA</t>
  </si>
  <si>
    <t>dle 11313A 5,623*2,0=11.246 [A] t     
vzdálenost skládky 25 km    
a*25=281.150 [B] tkm</t>
  </si>
  <si>
    <t>Položka zahrnuje samostatnou dopravu suti a vybouraných hmot. Množství se určí jako součin hmotnosti [t] a požadované vzdálenosti [km].</t>
  </si>
  <si>
    <t>11352B</t>
  </si>
  <si>
    <t>ODSTRANĚNÍ CHODNÍKOVÝCH A SILNIČNÍCH OBRUBNÍKŮ BETONOVÝCH - DOPRAVA</t>
  </si>
  <si>
    <t>dle situace 56=56.000 [A] m     
hmotnost obrubníku 88,7=88.700 [B] kg    
celkem a*b/1000=4.967 [C] t    
vzdálenost skládky 20 km    
celkem c*25=124.175 [D] tkm</t>
  </si>
  <si>
    <t>11352A</t>
  </si>
  <si>
    <t>ODSTRANĚNÍ CHODNÍKOVÝCH A SILNIČNÍCH OBRUBNÍKŮ BETONOVÝCH - BEZ DOPRAVY</t>
  </si>
  <si>
    <t>dle situace 53=53.000 [A] m</t>
  </si>
  <si>
    <t>141146</t>
  </si>
  <si>
    <t>PROTLAČOVÁNÍ OCELOVÉHO POTRUBÍ DN DO 400MM</t>
  </si>
  <si>
    <t>Protlak chráničky pod kolejí č.4, č.2 a č.1     
celkem 24=24.000 [A] m - odměřeno ze situace</t>
  </si>
  <si>
    <t>11120</t>
  </si>
  <si>
    <t>ODSTRANĚNÍ KŘOVIN</t>
  </si>
  <si>
    <t>odstranění křovin a stromů do průměru 100 mm       
doprava dřevin bez ohledu na vzdálenost       
spálení na hromadách nebo štěpkování</t>
  </si>
  <si>
    <t>112048</t>
  </si>
  <si>
    <t>KÁCENÍ STROMŮ D KMENE DO 0,3M S ODSTRANĚNÍM PAŘEZŮ, ODVOZ DO 20KM</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</si>
  <si>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</si>
  <si>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112018</t>
  </si>
  <si>
    <t>KÁCENÍ STROMŮ D KMENE DO 0,5M S ODSTRANĚNÍM PAŘEZŮ, ODVOZ DO 20KM</t>
  </si>
  <si>
    <t>112028</t>
  </si>
  <si>
    <t>KÁCENÍ STROMŮ D KMENE DO 0,9M S ODSTRANĚNÍM PAŘEZŮ, ODVOZ DO 20KM</t>
  </si>
  <si>
    <t>184B13</t>
  </si>
  <si>
    <t>VYSAZOVÁNÍ STROMŮ LISTNATÝCH S BALEM OBVOD KMENE DO 12CM, PODCHOZÍ VÝŠ MIN 2,2M</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</si>
  <si>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</si>
  <si>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73</t>
  </si>
  <si>
    <t>R18472</t>
  </si>
  <si>
    <t>OŠETŘENÍ DŘEVIN SOLITERNÍCH</t>
  </si>
  <si>
    <t>2 stromy po dobu 5 let =2*5=10,000 [A]</t>
  </si>
  <si>
    <t>Položka zahrnuje odplevelení s nakypřením, vypletí, ošetření řezem, hnojením, odstranění poškozených částí dřevin s případným složením odpadu na hromady, naložením na dopravní prostředek, odvozem a složením, to vše po dobu 5 let od výsadby.</t>
  </si>
  <si>
    <t>Základy</t>
  </si>
  <si>
    <t>212635</t>
  </si>
  <si>
    <t>TRATIVODY KOMPL Z TRUB Z PLAST HM DN DO 150MM, RÝHA TŘ I</t>
  </si>
  <si>
    <t>dle tab. 0_trativody pro trativody 560,2=560.200 [A] m potrubí</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</si>
  <si>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</si>
  <si>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28997C</t>
  </si>
  <si>
    <t>OPLÁŠTĚNÍ (ZPEVNĚNÍ) Z GEOTEXTILIE DO 300G/M2</t>
  </si>
  <si>
    <t>dle tab. 0_trativody pro trativody 1981,11=1 981.110 [A] m2 GTX</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</si>
  <si>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</si>
  <si>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Vodorovné konstrukce</t>
  </si>
  <si>
    <t>451312</t>
  </si>
  <si>
    <t>PODKLADNÍ A VÝPLŇOVÉ VRSTVY Z PROSTÉHO BETONU C12/15</t>
  </si>
  <si>
    <t>dle tab. 0_trativody pro svodné potrubí 19,10=19.100 [A] m3 podkladní beton    
dle tab. 0_trativody pro svodné potrubí 10,64=10.640 [B] m3 betonový práh    
a+b=29.740 [E]</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</si>
  <si>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</si>
  <si>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451523</t>
  </si>
  <si>
    <t>VÝPLŇ VRSTVY Z KAMENIVA DRCENÉHO, INDEX ZHUTNĚNÍ ID DO 0,9</t>
  </si>
  <si>
    <t>dle tab. 0_trativody pro svodné potrubí 11,21=11.210 [A] m3 podsyp ze ŠD 0/32</t>
  </si>
  <si>
    <t>položka zahrnuje dodávku předepsaného kameniva, mimostaveništní a vnitrostaveništní dopravu a jeho uložení       
není-li v zadávací dokumentaci uvedeno jinak, jedná se o nakupovaný materiál</t>
  </si>
  <si>
    <t>501420</t>
  </si>
  <si>
    <t>ZŘÍZENÍ KONSTRUKČNÍ VRSTVY TĚLESA ŽELEZNIČNÍHO SPODKU ZE ZEMINY ZLEPŠENÉ (STABILIZOVANÉ) VÁPNEM</t>
  </si>
  <si>
    <t>dle tab. 0_zásypy 551,7=551.700 [A] m3 zlepšené zeminy tl. 0,42m</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</si>
  <si>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</si>
  <si>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501101</t>
  </si>
  <si>
    <t>ZŘÍZENÍ KONSTRUKČNÍ VRSTVY TĚLESA ŽELEZNIČNÍHO SPODKU ZE ŠTĚRKODRTI NOVÉ</t>
  </si>
  <si>
    <t>dle tab. 0_zásypy 1231,1=1 231.100 [P] m3 ŠD</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</si>
  <si>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</si>
  <si>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</si>
  <si>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</si>
  <si>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dle tab. 0_zásypy 161,2=161.200 [A] m3 vrstva ZKPP ze ŠD stabilizované cementem</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</si>
  <si>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</si>
  <si>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502941</t>
  </si>
  <si>
    <t>ZŘÍZENÍ KONSTRUKČNÍ VRSTVY TĚLESA ŽELEZNIČNÍHO SPODKU Z GEOTEXTILIE</t>
  </si>
  <si>
    <t>dle tab. 0_zásypy 1039,7=1 039.700 [A] m2 separační geotextilie dle GTP a TZ v konstrukční vrstvě kol. č. 4b    
dle tab. 0_zásypy 1444,5=1 444.500 [B] m2 separační a výztužné geotextilie dle GTP a TZ v konstrukční vrstvě kol. č. 3a a č. 4b    
Celkem: A+B=2 484.200 [C]</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</si>
  <si>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</si>
  <si>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R741736</t>
  </si>
  <si>
    <t>ČERPADLO 500-1000 W, 230 V, S TEPELNOU OCHRANOU</t>
  </si>
  <si>
    <t>1=1.000 [A] kus čerpadla do čerpací šachty Šp38e</t>
  </si>
  <si>
    <t>1. Položka obsahuje:      
 – připojení k napájecí síti      
 – náklady na montáž do šachty      
 – případné stavební úpravy šachty      
2. Položka neobsahuje:      
 XXX      
3. Způsob měření:      
Udává se počet kusů kompletní konstrukce nebo práce.</t>
  </si>
  <si>
    <t>R702211</t>
  </si>
  <si>
    <t>ZÁSLEPKA KABELOVÉ CHRÁNIČKY DN 100 MM</t>
  </si>
  <si>
    <t>dle Tab příčných přechodů pod kolejemi - umístění chrániček - 6=6.000 [A] ks</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</si>
  <si>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</si>
  <si>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R702212</t>
  </si>
  <si>
    <t>ZÁSLEPKA KABELOVÉ CHRÁNIČKY DN 160 MM</t>
  </si>
  <si>
    <t>dle Tab příčných přechodů pod kolejemi - umístění chrániček 8=8.000 [A] ks</t>
  </si>
  <si>
    <t>dle Tab příčných přechodů pod kolejemi - umístění chrániček 76,50=76.500 [A] m chrániček DN160</t>
  </si>
  <si>
    <t>702211</t>
  </si>
  <si>
    <t>KABELOVÁ CHRÁNIČKA ZEMNÍ DN DO 100 MM</t>
  </si>
  <si>
    <t>dle Tab příčných přechodů pod kolejemi - umístění chrániček - 54=54.000 [A] m chrániček DN100</t>
  </si>
  <si>
    <t>Potrubí</t>
  </si>
  <si>
    <t>87445</t>
  </si>
  <si>
    <t>POTRUBÍ Z TRUB PLASTOVÝCH ODPADNÍCH DN DO 300MM</t>
  </si>
  <si>
    <t>svodné potrubí DN300 dle tabulky 0_trativody 236,5=236.500 [A] 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</si>
  <si>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</si>
  <si>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R87434</t>
  </si>
  <si>
    <t>OBNOVA POTRUBÍ Z TRUB ODPADNÍCH DN DO 200MM</t>
  </si>
  <si>
    <t>obnova a napojení potrubí DN200 pod výhybkou č.10    
celkem 9=9.000 [A] m</t>
  </si>
  <si>
    <t>899523</t>
  </si>
  <si>
    <t>OBETONOVÁNÍ POTRUBÍ Z PROSTÉHO BETONU DO C16/20</t>
  </si>
  <si>
    <t>dle tab. 0_trativody celkem za svodné potrubí 23,36=23.360 [A] m3    
dle tab. 0_trativody celkem za trativody 5.72=5.720 [B] m3    
dle tab. dle tab. příčných přechodů pod kolejemi - umístění chrániček 0,476=0.476 [C] m3    
Celkem: A+B+C=29.556 [D]</t>
  </si>
  <si>
    <t>894846</t>
  </si>
  <si>
    <t>ŠACHTY KANALIZAČNÍ PLASTOVÉ D 400MM</t>
  </si>
  <si>
    <t>dle tab. 0_trativody celkem 17=17.000 [A] ks šachet</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</si>
  <si>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</si>
  <si>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R894145-1</t>
  </si>
  <si>
    <t>ŠACHTY KANALIZAČNÍ Z BETON DÍLCŮ DN800 NA POTRUBÍ DN DO 300MM</t>
  </si>
  <si>
    <t>dle tab. 0_trativody 8=8.000 [A] ks</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</si>
  <si>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</si>
  <si>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R894145-2</t>
  </si>
  <si>
    <t>ŠACHTY KANALIZAČNÍ Z BETON DÍLCŮ DN1000 NA POTRUBÍ DN DO 300MM</t>
  </si>
  <si>
    <t>dle tab. 0_trativody 5=5.000 [A] ks</t>
  </si>
  <si>
    <t>R894145-3</t>
  </si>
  <si>
    <t>ŠACHTY KANALIZAČNÍ Z BETON DÍLCŮ DN1200 NA POTRUBÍ DN DO 300MM</t>
  </si>
  <si>
    <t>dle tab. 0_trativody celkem 1=1.000 [A] ks šachty pro čerpání Šp38e</t>
  </si>
  <si>
    <t>R894457</t>
  </si>
  <si>
    <t>ÚPRAVA ŠACHTY KANAL ZE ŽELEZOBET VČETNĚ PŘIPOJENÍ POTRUBÍ</t>
  </si>
  <si>
    <t>Úprava ŽB šachty při železničním mostě v cca km 42,650.</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</si>
  <si>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      
- vybudování přípojky potrubí včetně zásypu, obsypu, obetonování       
- obsahuje odstranění a znovuzřízení vozovkových vrstvev, včetně odvozu a uložení na skládku</t>
  </si>
  <si>
    <t>R87834</t>
  </si>
  <si>
    <t>NASUNUTÍ PLAST TRUB DN DO 300MM DO CHRÁNIČKY</t>
  </si>
  <si>
    <t>pro přechod svodného potrubí pod kolejemi v km 421,847</t>
  </si>
  <si>
    <t>položka zahrnuje:       
pojízdná sedla (objímky)       
případně předepsané utěsnění konců chráničky       
nezahrnuje dodávku potrubí</t>
  </si>
  <si>
    <t>87434</t>
  </si>
  <si>
    <t>POTRUBÍ Z TRUB PLASTOVÝCH ODPADNÍCH DN DO 200MM</t>
  </si>
  <si>
    <t>svodné potrubí DN200 dle tabulky 0_trativody =22=22.000 [A] m</t>
  </si>
  <si>
    <t>899901</t>
  </si>
  <si>
    <t>PŘEPOJENÍ PŘÍPOJEK</t>
  </si>
  <si>
    <t>připojení stávajícího plastového a kameninového potrubí k novým šachtám; 9=9.000 [A] ks</t>
  </si>
  <si>
    <t>položka zahrnuje řez na potrubí, dodání a osazení příslušných tvarovek a armatur</t>
  </si>
  <si>
    <t>R89413</t>
  </si>
  <si>
    <t>ŠACHTY KANALIZAČNÍ Z BETON DÍLCŮ DN1000 NA POTRUBÍ DN DO 200MM</t>
  </si>
  <si>
    <t>Šachta Šp38b = 1=1.000 [A] ks</t>
  </si>
  <si>
    <t>96615A</t>
  </si>
  <si>
    <t>BOURÁNÍ KONSTRUKCÍ Z PROSTÉHO BETONU - BEZ DOPRAVY</t>
  </si>
  <si>
    <t>odstranění betonových sutin a konstrukcí podél kolaje č.4 a č. 4b na svahu železničního telesa    
odměřeno dle situace a v terénu 3.2=3.200 [A] m3</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</si>
  <si>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</si>
  <si>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96615B</t>
  </si>
  <si>
    <t>BOURÁNÍ KONSTRUKCÍ Z PROSTÉHO BETONU - DOPRAVA</t>
  </si>
  <si>
    <t>vzdálenost skládky 25 km     
viz pol 96615A:  = 3,2m3*2,3 t/m3=7.360 [A] t    
25*a=184.000 [B] tkm</t>
  </si>
  <si>
    <t>96616A</t>
  </si>
  <si>
    <t>BOURÁNÍ KONSTRUKCÍ ZE ŽELEZOBETONU - BEZ DOPRAVY</t>
  </si>
  <si>
    <t>odstranění ŽB konstrukcí podél kolaje č.4 a č. 4b na svahu železničního telesa    
odměřeno dle situace a v terénu,    
8,8+4,6+98+15,8+44,8=172.000 [A] m3    
odstranění betonových základů přístřešku kol. č. 4b - 16ks patek* 0,8*0,8*1m=10.240 [B]    
Celkem: A+B=182.240 [C]</t>
  </si>
  <si>
    <t>96616B</t>
  </si>
  <si>
    <t>BOURÁNÍ KONSTRUKCÍ ZE ŽELEZOBETONU - DOPRAVA</t>
  </si>
  <si>
    <t>viz pol 96616A:  = 182,240m3*2,3 t/m3=419.152 [A] t    
vzdálenost skládky 25km, A*25=10 478.800 [B] tkm</t>
  </si>
  <si>
    <t>R969245</t>
  </si>
  <si>
    <t>VYBOURÁNÍ POTRUBÍ DN DO 300MM KANALIZAČ VČ. DOPRAVY</t>
  </si>
  <si>
    <t>demontáž stávajícího kameninového svodného potrubí mezi stávajícími kolejemi č. 1 a č. 3, vzdálenost skládky 25 km    
celková délka 105=105.000 [A] m    
mezi kolejemi č. 2 a č.4, nad podchodem 38=38.000 [B] m    
za čelem podchodu 36=36.000 [C] m    
plastové potrubí - trativody 278=278.000 [D] m    
Celkem: A+B+C+D=457.000 [E]</t>
  </si>
  <si>
    <t>- položka zahrnuje veškerou manipulaci s vybouranou sutí a hmotami a jejich dopravu  na skládku včetně uložení.      
- položka zahrnuje veškeré další práce plynoucí z technologického předpisu a z platných předpisů</t>
  </si>
  <si>
    <t>R96688</t>
  </si>
  <si>
    <t>VYBOURÁNÍ KANALIZAČ ŠACHET KOMPLETNÍCH VČ. DOPRAVY</t>
  </si>
  <si>
    <t>vybourání stávajících kanalizačních šachet = 7 plastových + 6 ŽB =13.000 [A]</t>
  </si>
  <si>
    <t>položka zahrnuje:      
- kompletní bourací práce včetně nezbytného rozsahu zemních prací,      
- veškerou manipulaci s vybouranou sutí a hmotami včetně odvozu a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</si>
  <si>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917224</t>
  </si>
  <si>
    <t>SILNIČNÍ A CHODNÍKOVÉ OBRUBY Z BETONOVÝCH OBRUBNÍKŮ ŠÍŘ 150MM</t>
  </si>
  <si>
    <t>celkem 44=44.000 [A] m okolo plochy pro parkování</t>
  </si>
  <si>
    <t>Položka zahrnuje:       
dodání a pokládku betonových obrubníků o rozměrech předepsaných zadávací dokumentací       
betonové lože i boční betonovou opěrku.</t>
  </si>
  <si>
    <t>931313</t>
  </si>
  <si>
    <t>TĚSNĚNÍ DILATAČ SPAR ASF ZÁLIVKOU PRŮŘ DO 300MM2</t>
  </si>
  <si>
    <t>styk obrubníku a asfaltového krytu</t>
  </si>
  <si>
    <t>položka zahrnuje dodávku a osazení předepsaného materiálu, očištění ploch spáry před úpravou, očištění okolí spáry po úpravě       
nezahrnuje těsnící profil</t>
  </si>
  <si>
    <t>06</t>
  </si>
  <si>
    <t>D.2.1.2 Nástupiště</t>
  </si>
  <si>
    <t xml:space="preserve">  SO 12-11</t>
  </si>
  <si>
    <t xml:space="preserve">  Vnější nástupiště č. 1</t>
  </si>
  <si>
    <t>SO 12-11</t>
  </si>
  <si>
    <t>Vnější nástupiště č. 1</t>
  </si>
  <si>
    <t>014102-01</t>
  </si>
  <si>
    <t>POPLATKY ZA SKLÁDKU</t>
  </si>
  <si>
    <t>Betonové konstrukce - dlažba, nástupiště</t>
  </si>
  <si>
    <t>26,16*2,5+110*(0,510+0,132+0,149)+7,5+114*0,1+9,2+0,7+18,5=199.710 [A]t, hmotnost dlažby + hmotnost dílců nást. SUDOP (deska, U65, Tischer)+přejezdová konstrukce+ obrubníky+ bet. plocha u VB + úprava studny + hrany provizorního nást.</t>
  </si>
  <si>
    <t>zahrnuje veškeré poplatky provozovateli skládky související s uložením odpadu na skládce.</t>
  </si>
  <si>
    <t>014102-02</t>
  </si>
  <si>
    <t>Vybouraná cihelná suť a kameninové potrubí</t>
  </si>
  <si>
    <t>(0,26^2/4*3,1416-0,20^2/4*3,1416)*142*2,3=7.080 [A] t, plocha*délka*obj., kameninové potrubí  
10,53*1,9=20.007 [B]t, cihly  
A+B=27.087 [C]t, celkem</t>
  </si>
  <si>
    <t>014102-03</t>
  </si>
  <si>
    <t>Odtěžená zemina a kamenivo</t>
  </si>
  <si>
    <t>(494,3+65+27,9+6,8)*2=1 188.000 [A], m^3, (odtěžená zemina z nást. + hloubení rýh + mat. prov. nást. + přístup k prov. nást.)*obj. tíha</t>
  </si>
  <si>
    <t>85</t>
  </si>
  <si>
    <t>014102-04</t>
  </si>
  <si>
    <t>Omítka z VB při úpravě hydroizolace</t>
  </si>
  <si>
    <t>29*0,4*0,04*2,0=0.928 [A]</t>
  </si>
  <si>
    <t>12273</t>
  </si>
  <si>
    <t>ODKOPÁVKY A PROKOPÁVKY OBECNÉ TŘ. I</t>
  </si>
  <si>
    <t>487.5+6,8=494.300 [A]m^3, výkopy celkem vyjma rýh+odtěžení provizorního přístupu k provizorním nástupištím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</si>
  <si>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</si>
  <si>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65=65.000 [A]m^3, výkop rýh</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</si>
  <si>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</si>
  <si>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74,4+2,4=76.800 [A]m^3, výplň rýh + dosypávky chodníku směrem ke služebnímu přechodu</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</si>
  <si>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</si>
  <si>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11352</t>
  </si>
  <si>
    <t>ODSTRANĚNÍ CHODNÍKOVÝCH A SILNIČNÍCH OBRUBNÍKŮ BETONOVÝCH</t>
  </si>
  <si>
    <t>55+59=114.000 [A]m, délka obrubníku (u parkoviště, u koleje před VB), odečteno z půdorysu</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</si>
  <si>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</si>
  <si>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171101</t>
  </si>
  <si>
    <t>ULOŽENÍ SYPANINY DO NÁSYPŮ SE ZHUTNĚNÍM DO 95% PS</t>
  </si>
  <si>
    <t>Jedná se o materiál do tělesa nástupiště a o materiál pro provizorní přístup na provizorní nástupiště. Materiál pochází ze stavby.</t>
  </si>
  <si>
    <t>390,3+0,3*2,0*45=417.300 [A]m^3 zásyp nástupišť + provizorní přístup k provizorním nástupištím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</si>
  <si>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</si>
  <si>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11315</t>
  </si>
  <si>
    <t>ODSTRANĚNÍ KRYTU ZPEVNĚNÝCH PLOCH Z BETONU</t>
  </si>
  <si>
    <t>18,4*0,2=3.680 [A] m^3, plocha * tl.</t>
  </si>
  <si>
    <t>11318</t>
  </si>
  <si>
    <t>ODSTRANĚNÍ KRYTU ZPEVNĚNÝCH PLOCH Z DLAŽDIC</t>
  </si>
  <si>
    <t>201*0.06+(488-110*2,3)*0,06=26.160 [A]m^3 Plocha dlažby před VB, dlážděné části nástupiště až k přejezdové konstrukci, odečteno z půdorysu</t>
  </si>
  <si>
    <t>114*0,1*25=285.000 [B]tkm, délka * jedn. hmotnost * vzdálenost</t>
  </si>
  <si>
    <t>12273B</t>
  </si>
  <si>
    <t>ODKOPÁVKY A PROKOPÁVKY OBECNÉ TŘ. I - DOPRAVA</t>
  </si>
  <si>
    <t>(487.5+6,8)*25=12 357.500 [A]m^3, výkopy celkem vyjma rýh+odtěžení provizorního přístupu k provizorním nástupištím* vzdálenost</t>
  </si>
  <si>
    <t>65*25=1 625.000 [A]m^3, výkop rýh * doprava</t>
  </si>
  <si>
    <t>11315B</t>
  </si>
  <si>
    <t>ODSTRANĚNÍ KRYTU ZPEVNĚNÝCH PLOCH Z BETONU - DOPRAVA</t>
  </si>
  <si>
    <t>18,4*0,2*2,5*25=230.000 [A] m^3, plocha * tl. * obj. hm. * vzdálenost</t>
  </si>
  <si>
    <t>11318B</t>
  </si>
  <si>
    <t>ODSTRANĚNÍ KRYTU ZPEVNĚNÝCH PLOCH Z DLAŽDIC - DOPRAVA</t>
  </si>
  <si>
    <t>Odstranění dlažby v ploše nástupiště č.1.</t>
  </si>
  <si>
    <t>201*0.06+(488-110*2,3)*0,06=26.160 [A]m^3 Plocha dlažby před VB, dlážděné části nástupiště až k přejezdové konstrukci  
A*2,5*25=1 635.000 [B]tkm, objem dlažby * vzdálenost</t>
  </si>
  <si>
    <t>21461D</t>
  </si>
  <si>
    <t>SEPARAČNÍ GEOTEXTILIE DO 400G/M2</t>
  </si>
  <si>
    <t>Geotextilie ukládaná pod provizorní nástupiště, aby nedošlo ke znečištění kolejového lože. Dvojitá vrstva</t>
  </si>
  <si>
    <t>62*2,3*2=285.200 [A]m^2</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</si>
  <si>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</si>
  <si>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24512</t>
  </si>
  <si>
    <t>KRYCÍ DESKA STUDNY Z DÍLCŮ ZE ŽELEZOBETONU</t>
  </si>
  <si>
    <t>Deska na studnu s otvorem pro kanalizační poklop čtvercový.</t>
  </si>
  <si>
    <t>(1,3*1,3/4*3,1416-0,6*0,6)*0,2=0.193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</si>
  <si>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</si>
  <si>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24212</t>
  </si>
  <si>
    <t>PLÁŠŤ STUDNY Z DÍLCŮ ŽELEZOBETONOVÝCH</t>
  </si>
  <si>
    <t>0,345=0.345 [A]</t>
  </si>
  <si>
    <t>327125</t>
  </si>
  <si>
    <t>ZDI OPĚR, ZÁRUB, NÁBŘEŽ Z DÍLCŮ ŽELEZOBETON DO C30/37</t>
  </si>
  <si>
    <t>Ukončení nástupiště atypickým dílcem na straně nástupní hrany nástupiště.</t>
  </si>
  <si>
    <t>2*0,370=0.740 [A] m^3 ukončení nástupišť atypickými dílci</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</si>
  <si>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</si>
  <si>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348173</t>
  </si>
  <si>
    <t>ZÁBRADLÍ Z DÍLCŮ KOVOVÝCH ŽÁROVĚ ZINK PONOREM S NÁTĚREM</t>
  </si>
  <si>
    <t>716,3=716.300 [A]kg</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</si>
  <si>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</si>
  <si>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317325</t>
  </si>
  <si>
    <t>ŘÍMSY ZE ŽELEZOBETONU DO C30/37</t>
  </si>
  <si>
    <t>Nadvýšení zdi na konci nástupiště č. 1 směrem na Prahu</t>
  </si>
  <si>
    <t>5,73*0,56*(0,32+0,37)/2+0,71*0,56*(0,32+0,37)/2*0,5=1.176 [A] m^3, délka*šířka*výška; nadvýšení zídky + náběh</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</si>
  <si>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</si>
  <si>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38824A-R01</t>
  </si>
  <si>
    <t>OCHRANA A ÚPRAVA KABELOVODU Z MULTIKANÁLŮ DEVÍTIOTVOROVÝCH STANDARDNÍCH</t>
  </si>
  <si>
    <t>R-položka. Slouží k provedení nutných úprav a ochrany na stávajícím kabelovodním vedení oid nástupištěm a přístupovým chodníkem.</t>
  </si>
  <si>
    <t>4*(28,9+49,7+6,2+72,5)=629.200 [A] 4 kabelovody, součet délek</t>
  </si>
  <si>
    <t>Položka zahrnuje ochranu stávajícího kabelovodu před poškozením obsahující materiály použité pro ochránění multikanálů i práci. Jedná se například o důvodné obetonovování části kabelovodu či použití geotextilie. Položka též zahrnuje opravy a úpravy poškozeného kabelovodního vedení, které budou při stavbě odhaleny a které se objeví. Vztahuje se i na plastové šachty kabelovodu ukryté pod nástupištěm. Určuje se na metr délky jednoho multikanálu.</t>
  </si>
  <si>
    <t>76</t>
  </si>
  <si>
    <t>31736</t>
  </si>
  <si>
    <t>VÝZTUŽ ŘÍMS Z OCELI</t>
  </si>
  <si>
    <t>0,143=0.143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</si>
  <si>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</si>
  <si>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77</t>
  </si>
  <si>
    <t>32736</t>
  </si>
  <si>
    <t>VÝZTUŽ ZDÍ OPĚR, ZÁRUB, NÁBŘEŽ Z OCELI</t>
  </si>
  <si>
    <t>2*0,0362=0.072 [A]t, výztuž v dílcích ukončujících nástupiště, odečteno z přílohy č. 6</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</si>
  <si>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</si>
  <si>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465921</t>
  </si>
  <si>
    <t>DLAŽBY Z BETONOVÝCH DLAŽDIC NA SUCHO</t>
  </si>
  <si>
    <t>916,1-202*0,25+11,2+57,8+17,6=952.200 [A] plocha nástupiště - plocha tvořená hranou nástupiště + plocha J od VB + chodník k přechodu + úprava mezi budovami</t>
  </si>
  <si>
    <t>položka zahrnuje:    
- nutné zemní práce (svahování, úpravu pláně a pod.)    
- úpravu podkladu    
- dodávku a uložení dlažby z předepsaných dlaždic do předepsaného tvaru    
- spárování, těsnění, tmelení a vyplnění spar případně s vyklínováním    
- úprava povrchu pro odvedení srážkové vody    
- nezahrnuje podklad pod dlažbu, vykazuje se samostatně položkami SD 45</t>
  </si>
  <si>
    <t>205*0,1*1,2+179*0.043=32.297 [A] m^3, podkladní beton pod nástupištní prefabrikáty + podkladní beton pod žlábkem</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</si>
  <si>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</si>
  <si>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466921</t>
  </si>
  <si>
    <t>DLAŽBY VEGETAČNÍ Z BETONOVÝCH DLAŽDIC NA SUCHO</t>
  </si>
  <si>
    <t>(3,376+7,562)*1,1=12.032 [A]m^2, ukončení nástupiště, přenásobeno s ohledem na sklon 1:2  
_</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</si>
  <si>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</si>
  <si>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45157</t>
  </si>
  <si>
    <t>PODKLADNÍ A VÝPLŇOVÉ VRSTVY Z KAMENIVA TĚŽENÉHO</t>
  </si>
  <si>
    <t>916,1-202*0,25+11,2+57,8+17,6=952.200 [A] plocha nástupiště + plocha J od VB + chodník k přechodu + úprava mezi budovami  
A*0,05=47.610 [B]m^3, podsyp pod dlažbu</t>
  </si>
  <si>
    <t>položka zahrnuje dodávku předepsaného kameniva, mimostaveništní a vnitrostaveništní dopravu a jeho uložení    
není-li v zadávací dokumentaci uvedeno jinak, jedná se o nakupovaný materiál</t>
  </si>
  <si>
    <t>451522</t>
  </si>
  <si>
    <t>VÝPLŇ VRSTVY Z KAMENIVA DRCENÉHO, INDEX ZHUTNĚNÍ ID DO 0,8</t>
  </si>
  <si>
    <t>Jedná se o vrstvu štěrkodrti pod dlažbu tl. 0,15 m.</t>
  </si>
  <si>
    <t>916,1+11,2+57,8-202*0,25+17,6=952.200 [A]  
A*0,15=142.830 [B]m^3, podsyp ze štěrkodrti pod dlažbu</t>
  </si>
  <si>
    <t>Úpravy povrchů, podlahy, výplně otvorů</t>
  </si>
  <si>
    <t>83</t>
  </si>
  <si>
    <t>62442</t>
  </si>
  <si>
    <t>ÚPRAVA POVRCHŮ VNĚJŠ KONSTR ZDĚNÝCH OMÍTKOU VÁP, VÁPCEM</t>
  </si>
  <si>
    <t>Zakrytí hydroizolační fólie na VB omítkou do původního stavu.</t>
  </si>
  <si>
    <t>29*0,5=14.500 [A]m^2, délka VB * výška úpravy</t>
  </si>
  <si>
    <t>položka zahrnuje:    
dodávku veškerého materiálu potřebného pro předepsanou úpravu v předepsané kvalitě    
nutné vyspravení podkladu, případně zatření spar zdiva    
položení vrstvy v předepsané tloušťce    
potřebná lešení a podpěrné konstrukce</t>
  </si>
  <si>
    <t>87</t>
  </si>
  <si>
    <t>62444</t>
  </si>
  <si>
    <t>ÚPRAVA POVRCHŮ VNĚJŠ KONSTR ZDĚNÝCH OMÍTKOU ŠTUKOVOU</t>
  </si>
  <si>
    <t>Povrchová úprava omítky při úpravě hydroizolace výpravní budovy.</t>
  </si>
  <si>
    <t>72124</t>
  </si>
  <si>
    <t>LAPAČE STŘEŠNÍCH SPLAVENIN</t>
  </si>
  <si>
    <t>7=7.000 [A]ks</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</si>
  <si>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</si>
  <si>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81</t>
  </si>
  <si>
    <t>711117</t>
  </si>
  <si>
    <t>IZOLACE BĚŽNÝCH KONSTRUKCÍ PROTI ZEMNÍ VLHKOSTI Z PE FÓLIÍ</t>
  </si>
  <si>
    <t>Hydroizolace stěny VB odhalené při odkopávkách pomocí nopové folie.</t>
  </si>
  <si>
    <t>1,18*29=34.220 [A]m^2, plocha nopové folie</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</si>
  <si>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</si>
  <si>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86</t>
  </si>
  <si>
    <t>78445</t>
  </si>
  <si>
    <t>MALBY POVRCHŮ Z MALÍŘSKÝCH SMĚSÍ</t>
  </si>
  <si>
    <t>Malba VB na obnoveném soklu při uvedení do původního stavu.</t>
  </si>
  <si>
    <t>29*0,4=11.600 [A]m^2</t>
  </si>
  <si>
    <t>- Položka zahrnuje veškerý materiál, výrobky a polotovary, včetně mimostaveništní a vnitrostaveništní dopravy (rovněž přesuny), včetně naložení a složení,případně s uložením.</t>
  </si>
  <si>
    <t>Z okapů a vpustí do šachet DN 110, svodné potrubí DN 200.</t>
  </si>
  <si>
    <t>128=128.000 [A]m, odečteno z přílohy TZ</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</si>
  <si>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</si>
  <si>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897541</t>
  </si>
  <si>
    <t>VPUSŤ ODVOD ŽLABŮ Z POLYMERBETONU SV. ŠÍŘKY DO 100MM</t>
  </si>
  <si>
    <t>13=13.000 [A]ks</t>
  </si>
  <si>
    <t>položka zahrnuje dodávku a osazení předepsaného dílce včetně mříže    
nezahrnuje předepsané podkladní konstrukce</t>
  </si>
  <si>
    <t>11=11.000 [A]ks, šachty odvodnění</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</si>
  <si>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</si>
  <si>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(0,44*0,5-0,21*0,21*3,1416/4)*(10+1,5)=2.132 [A]m^3, (výška * šírka - obsah trubky)*délka</t>
  </si>
  <si>
    <t>893384-R01</t>
  </si>
  <si>
    <t>OCHRANA A OPRAVA ŠACHTY ZE ŽELBET VČET VÝTUŽE PŮDORYS PLOCHY DO 4,5M2</t>
  </si>
  <si>
    <t>R-položka. Týká se železobetonových šachet stávajícího kabelovodu na nástupišti č. 1.</t>
  </si>
  <si>
    <t>4=4.000 [A]</t>
  </si>
  <si>
    <t>položka zahrnuje ochranu železobetonových šachet kabelovodu před poškozením obsahující materiálymateriály použité pro ochránění šachet i práci. Jedná se například o použití geotextilie. Položka též zahrnuje opravy a úpravy šachet při jejich poškození, které bude při stavbě odhaleno a které se objeví. Zahrnuje též dobetonování šachty při nadvýšení polohy poklopu i případné osazení kramle pro výstup. Počítáno na 1 šachtu.</t>
  </si>
  <si>
    <t>75</t>
  </si>
  <si>
    <t>89911P</t>
  </si>
  <si>
    <t>POKLOP PRO ZÁDLAŽBU A15</t>
  </si>
  <si>
    <t>7=7.000 [A]ks, zahrnuje poklopy šachet kabelovodu a stáv. kanal. šachet</t>
  </si>
  <si>
    <t>Položka zahrnuje dodávku a osazení předepsané mříže včetně rámu</t>
  </si>
  <si>
    <t>78</t>
  </si>
  <si>
    <t>85134</t>
  </si>
  <si>
    <t>POTRUBÍ Z TRUB LITINOVÝCH TLAKOVÝCH HRDLOVÝCH DN DO 200MM</t>
  </si>
  <si>
    <t>Litinový svod mezi okapovým svodem a litinovým lapačem splavenin na výpravní budově.</t>
  </si>
  <si>
    <t>6*1,5=9.000 [A]m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</si>
  <si>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</si>
  <si>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79</t>
  </si>
  <si>
    <t>86333</t>
  </si>
  <si>
    <t>POTRUBÍ Z TRUB OCELOVÝCH DN DO 150MM</t>
  </si>
  <si>
    <t>Propojení okapového svodu a nového lapače splavenin při technologické budově na nást. č. 1</t>
  </si>
  <si>
    <t>0,5=0.500 [A]m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</si>
  <si>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</si>
  <si>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82</t>
  </si>
  <si>
    <t>875332</t>
  </si>
  <si>
    <t>POTRUBÍ DREN Z TRUB PLAST DN DO 150MM DĚROVANÝCH</t>
  </si>
  <si>
    <t>Drenážní potrubí jako součást hydroizolace VB.</t>
  </si>
  <si>
    <t>29=29.000 [A]m, délka hydroizolačního potrubí podle VB. Odměřeno ze situace</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</si>
  <si>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</si>
  <si>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88</t>
  </si>
  <si>
    <t>87433</t>
  </si>
  <si>
    <t>POTRUBÍ Z TRUB PLASTOVÝCH ODPADNÍCH DN DO 150MM</t>
  </si>
  <si>
    <t>Svodné potrubí DN 110 od okapových svodů.</t>
  </si>
  <si>
    <t>51,1-29=22.100 [A]</t>
  </si>
  <si>
    <t>965521</t>
  </si>
  <si>
    <t>ROZEBRÁNÍ NÁSTUPIŠTĚ TYPU SUDOP</t>
  </si>
  <si>
    <t>Stávající nástupiště</t>
  </si>
  <si>
    <t>110=110.000 [A]m délka nástupní hrany</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</si>
  <si>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</si>
  <si>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969234</t>
  </si>
  <si>
    <t>VYBOURÁNÍ POTRUBÍ DN DO 200MM KANALIZAČ</t>
  </si>
  <si>
    <t>74+68=142.000 [A]m, délka potrubí pro odvodnění střechy VB + délka potrubí odvod. žlábku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</si>
  <si>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</si>
  <si>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924420</t>
  </si>
  <si>
    <t>NÁSTUPIŠTĚ L (H) BEZ KONZOLOVÝCH DESEK</t>
  </si>
  <si>
    <t>202=202.000 [A] m, délka nástupiště</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</si>
  <si>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</si>
  <si>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919143</t>
  </si>
  <si>
    <t>ŘEZÁNÍ ŽELEZOBETONOVÝCH KONSTRUKCÍ TL DO 150MM</t>
  </si>
  <si>
    <t>8*2=16.000 [A] m. úprava nástupištních prefabrikátů u šachet</t>
  </si>
  <si>
    <t>položka zahrnuje řezání železobetonových konstrukcí v předepsané tloušťce, včetně spotřeby vody</t>
  </si>
  <si>
    <t>93541</t>
  </si>
  <si>
    <t>ŽLABY Z DÍLCŮ Z POLYMERBETONU SVĚTLÉ ŠÍŘKY DO 100MM VČETNĚ MŘÍŽÍ</t>
  </si>
  <si>
    <t>179=179.000 [A] m</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</si>
  <si>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</si>
  <si>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917223</t>
  </si>
  <si>
    <t>SILNIČNÍ A CHODNÍKOVÉ OBRUBY Z BETONOVÝCH OBRUBNÍKŮ ŠÍŘ 100MM</t>
  </si>
  <si>
    <t>101,7+2,3+7,2=111.200 [A] m, obrubníky na koncích nástupišt a podle chodníku a podle plochy J od VB</t>
  </si>
  <si>
    <t>Položka zahrnuje:    
dodání a pokládku betonových obrubníků o rozměrech předepsaných zadávací dokumentací    
betonové lože i boční betonovou opěrku.</t>
  </si>
  <si>
    <t>96714</t>
  </si>
  <si>
    <t>VYBOURÁNÍ ČÁSTÍ KONSTRUKCÍ Z CIHEL A TVÁRNIC</t>
  </si>
  <si>
    <t>(1.35*1.2-0.75*0.6)*1,5*6=10.530 [A]m^3 vybourání stávajících zděných odvodňovacích šachet u VB</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</si>
  <si>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</si>
  <si>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924911</t>
  </si>
  <si>
    <t>NÁSTUPIŠTĚ - VODICÍ LINIE ŠÍŘKY 0,40 M Z DLAŽDIC S PODÉLNÝMI DRÁŽKAMI</t>
  </si>
  <si>
    <t>199,6=199.600 [A]m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</si>
  <si>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</si>
  <si>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924913</t>
  </si>
  <si>
    <t>NÁSTUPIŠTĚ - OPTICKÉ ZNAČENÍ NÁTĚREM ŠÍŘKY 0,15 M, ODSTÍN ŽLUTÁ 6200</t>
  </si>
  <si>
    <t>202+3,2+1,4=206.600 [A]</t>
  </si>
  <si>
    <t>1. Položka obsahuje:    
 – příprava a očištění podkladu    
 – dodání a aplikace nátěrové hmoty    
2. Položka neobsahuje:    
 X    
3. Způsob měření:    
Měří se metr délkový.</t>
  </si>
  <si>
    <t>924912</t>
  </si>
  <si>
    <t>NÁSTUPIŠTĚ - VAROVNÝ PÁS ŠÍŘKY 0,40 M Z DLAŽDIC S RELIEFNÍM POVRCHEM</t>
  </si>
  <si>
    <t>Varovný pás na konci nástupiště, vnějších východech z nástupiště a před brankou na služební přechod.</t>
  </si>
  <si>
    <t>16,8=16.800 [A]m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</si>
  <si>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</si>
  <si>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924914</t>
  </si>
  <si>
    <t>NÁSTUPIŠTĚ - SIGNÁLNÍ PÁS Z DLAŽDIC S RELIÉFNÍM POVRCHEM</t>
  </si>
  <si>
    <t>10,3=10.300 [A]m^2</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</si>
  <si>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</si>
  <si>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93620</t>
  </si>
  <si>
    <t>DROBNÉ DOPLŇK KONSTR PREFABRIK BETON A ŽELEZOBETON</t>
  </si>
  <si>
    <t>Pražcová rovnanina oddělující nezpevněnou plochu a chodník a dílce ukončující nástupištní hranu</t>
  </si>
  <si>
    <t>0,147*33+0,45*2=5.751 [A]m^3 pražcová rovnanina + nástupištní hrana</t>
  </si>
  <si>
    <t>93753-R01</t>
  </si>
  <si>
    <t>MOBILIÁŘ - BOX NA POSYPOVÝ MATERIÁL</t>
  </si>
  <si>
    <t>1=1.000 [A]</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</si>
  <si>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</si>
  <si>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15+8,4*3=40.200 [A]m^2, včetně následné demontáže provizorních přístupů na provizorní nástupiště č. 1</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</si>
  <si>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</si>
  <si>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15*0,2*2,5*25=187.500 [A]tkm, plocha*výška*obj. hm.*vzdálenost</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</si>
  <si>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</si>
  <si>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965522</t>
  </si>
  <si>
    <t>ROZEBRÁNÍ NÁSTUPIŠTĚ TYPU SUDOP - ODVOZ (NA LIKVIDACI ODPADŮ NEBO JINÉ URČENÉ MÍSTO)</t>
  </si>
  <si>
    <t>Rozebrání stávajících nástupišť</t>
  </si>
  <si>
    <t>110*(0,510+0,132+0,149)*25=2 175.250 [B]tkm, délka * hmotnost dílců * vzdálenost</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</si>
  <si>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</si>
  <si>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924242</t>
  </si>
  <si>
    <t>NÁSTUPIŠTĚ TISCHER ÚROVŇOVÉ JEDNOSTRANNÉ, O. V. 4,75 M, 2X TVÁRNICE Z UŽITÉHO MATERIÁLU</t>
  </si>
  <si>
    <t>Provizorní nástupiště.</t>
  </si>
  <si>
    <t>62=62.000 [A]m</t>
  </si>
  <si>
    <t>1. Položka obsahuje:    
 – ověření kvality vyzískaných materiálů s případnou regenerací do předpisového stavu    
 – dodávku veškerých prvků a částí daného typu nástupiště dle odpovídajících vzorových listů a TKP    
 – zřízení nástupiště Tischer na požadovanou osovou vzdálenost kolejí i výšku nástupní hrany nad TK    
 – náběhy v místech úrovňových přechodů nebo na koncích nástupiště, dále jednoduchá zakončení nástupiště    
 – příplatky za ztížené podmínky při práci v kolejišti, např. za překážky na straně koleje ap.    
2. Položka neobsahuje:    
 – zemní práce, tj. odkopávky, hloubení rýh, násypy, zásypy ad.    
 – náklady na zřízení zpevněné plochy nástupiště, např. ze zámkové dlažby, asfaltu ap. včetně konstrukčních vrstev    
 – jiná zakončení nástupiště, např. schůdky apod.    
3. Způsob měření:    
Měří se vždy délka nástupní hrany nástupiště podél přilehlé koleje v metrech délkových, a to i u oboustranných nástupišť.</t>
  </si>
  <si>
    <t>965511</t>
  </si>
  <si>
    <t>ROZEBRÁNÍ NÁSTUPIŠTĚ TYPU TISCHER</t>
  </si>
  <si>
    <t>Rozebrání provizorního nástiupiště</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</si>
  <si>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</si>
  <si>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965512</t>
  </si>
  <si>
    <t>ROZEBRÁNÍ NÁSTUPIŠTĚ TYPU TISCHER - ODVOZ (NA LIKVIDACI ODPADŮ NEBO JINÉ URČENÉ MÍSTO)</t>
  </si>
  <si>
    <t>Rozebrání provizorního nástupiště</t>
  </si>
  <si>
    <t>(0,149*62*2+2,0*0,45*62)*25=1 856.900 [A] tkm, (tischery + zásyp a podsyp) * vzdálenost</t>
  </si>
  <si>
    <t>91710</t>
  </si>
  <si>
    <t>OBRUBY Z BETONOVÝCH PALISÁD</t>
  </si>
  <si>
    <t>Šikmý chodník k nástupišti mezi letní čekárnou a technologickou budovou.</t>
  </si>
  <si>
    <t>1,801*0,4+0,952*0,4=1.101 [A], odečteno z půdorysu</t>
  </si>
  <si>
    <t>Položka zahrnuje:   
dodání a pokládku betonových palisád o rozměrech předepsaných zadávací dokumentací   
betonové lože i boční betonovou opěrku.</t>
  </si>
  <si>
    <t>96711-R01</t>
  </si>
  <si>
    <t>VYBOURÁNÍ ČÁSTÍ KONSTRUKCÍ Z BETON DÍLCŮ</t>
  </si>
  <si>
    <t>R-položka. Ubourání části studny z důvodu nutného snížení výšky zákrytové desky. Zároveň je nutno ochránit vodu ve studně před znečištěním.</t>
  </si>
  <si>
    <t>0,345*0,8=0.276 [A]</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</si>
  <si>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</si>
  <si>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921940</t>
  </si>
  <si>
    <t>MONTÁŽ PŘEJEZDU NEBO PŘECHODU Z JAKÝCHKOLIV VYZÍSKANÝCH NEBO REGENEROVANÝCH DÍLCŮ</t>
  </si>
  <si>
    <t>Provizorní přechod přes koleje.</t>
  </si>
  <si>
    <t>7,8*3=23.400 [A]</t>
  </si>
  <si>
    <t>1. Položka obsahuje:    
 – dodání a pokládka panelů včetně lože    
 – příplatky za ztížené podmínky vyskytující se při zřízení kolejových vah, např. za překážky na straně koleje apod.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</si>
  <si>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96714B</t>
  </si>
  <si>
    <t>VYBOURÁNÍ ČÁSTÍ KONSTRUKCÍ Z CIHEL A TVÁRNIC - DOPRAVA</t>
  </si>
  <si>
    <t>10,53*1,9*25=500.175 [A]tkm, objem * objemová hmotnost * vzdálenost</t>
  </si>
  <si>
    <t>80</t>
  </si>
  <si>
    <t>Provizorní zarážedlo na konci kusé koleje č. 1</t>
  </si>
  <si>
    <t>1. Položka obsahuje:    
 – dodávku a osazení pražce a upevňovacího materiálu    
 – veškeré práce v kolejovém loži    
 – dodání a osazení návěsti včetně případného sloupku se základem nebo jiné podpůrné konstrukce    
 – příplatky za ztížené podmínky vyskytující se při zřízení zarážedla, např. za překážky na straně koleje ap.    
2. Položka neobsahuje:    
 X    
3. Způsob měření:    
Udává se počet kusů kompletní konstrukce nebo práce.</t>
  </si>
  <si>
    <t>84</t>
  </si>
  <si>
    <t>97811</t>
  </si>
  <si>
    <t>OTLUČENÍ OMÍTKY</t>
  </si>
  <si>
    <t>Otlučení omítky na VB ve výšce stávajícího soklu</t>
  </si>
  <si>
    <t xml:space="preserve">  SO 12-12</t>
  </si>
  <si>
    <t xml:space="preserve">  Jednostranné nástupiště č. 2</t>
  </si>
  <si>
    <t>SO 12-12</t>
  </si>
  <si>
    <t>Jednostranné nástupiště č. 2</t>
  </si>
  <si>
    <t>87,6*0,2*2,5+396*(0,320+0,132+2*0,149)=340.800 [A]t, hmotnost přejezdových panelů + hmotnost dílců nást. SUDOP (deska, U65, Tischer)</t>
  </si>
  <si>
    <t>484,5+0,45*90=525.000 [A], m^3  
A*2,0=1 050.000 [B]t, hmotnost zeminy</t>
  </si>
  <si>
    <t>484,5=484.500 [A]m^3, výkopy celkem, odečteno z příčných řezů a tabulky výkopů</t>
  </si>
  <si>
    <t>67,0=67.000 [A]m^3, výplň rýh potrubí v nástupišti</t>
  </si>
  <si>
    <t>484,5*25=12 112.500 [A]</t>
  </si>
  <si>
    <t>606,6=606.600 [A]m^3, zásyp do tělesa nástupiště</t>
  </si>
  <si>
    <t>90*2,3*2=414.000 [A]m^2, délka * plocha * počet vrstev</t>
  </si>
  <si>
    <t>4741,7=4 741.700 [A] kg, délka * hmotnost na metr</t>
  </si>
  <si>
    <t>348325</t>
  </si>
  <si>
    <t>ZÁBRADLÍ A ZÁBRADELNÍ ZÍDKY ZE ŽELEZOBETONU C30/37</t>
  </si>
  <si>
    <t>121,8+7,7=129.500 [A]m^3, objem betonových zídek nástupiště a šikmého chodníku</t>
  </si>
  <si>
    <t>- dodání  čerstvého  betonu  (betonové  směsi)  požadované  kvality,  jeho  uložení  do požadovaného tvaru při jakékoliv hustotě výztuže, konzistenci čerstvého betonu a způsobu hutnění, ošetření a ochranu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výztuže, kotevních, doplňkových konstrukcí a vybavení,    
- úpravy povrchu pro položení požadované izolace, povlaků a nátěrů, případně vyspravení,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případné zřízení spojovací vrstvy u základů,    
- úpravy pro osazení zařízení ochrany konstrukce proti vlivu bludných proudů.</t>
  </si>
  <si>
    <t>348365</t>
  </si>
  <si>
    <t>VÝZTUŽ ZÁBRADLÍ A ZÁBRADELNÍCH ZÍDEK Z OCELI 10505, B500B</t>
  </si>
  <si>
    <t>9,384=9.384 [A]t vypočteno z výkazu výztuže</t>
  </si>
  <si>
    <t>(168,45+6,3*2)*0,203+21*0.043+186*0,045=46.026 [A] m^3, podkladní beton pod zídku (v nástupišti + šikmém chodníku) + podkladní beton pod žlábkem + podkladní beton pod blokem U95</t>
  </si>
  <si>
    <t>(297,2+8,66+9,99+2,03)*0,05=15.894 [A]</t>
  </si>
  <si>
    <t>(297,2+8,7+10,0+2,0)=317.900 [A]m^2</t>
  </si>
  <si>
    <t>Vrstva štěrkodrti pod dlažbu a jako opěra pod konzolové desky</t>
  </si>
  <si>
    <t>112=112.000 [A]</t>
  </si>
  <si>
    <t>711111</t>
  </si>
  <si>
    <t>IZOLACE BĚŽNÝCH KONSTRUKCÍ PROTI ZEMNÍ VLHKOSTI ASFALTOVÝMI NÁTĚRY</t>
  </si>
  <si>
    <t>Ochrana nástupištních zídek na nenástupní hraně, na koncích nástupiště i na šikmém chodníku.</t>
  </si>
  <si>
    <t>2,30*(168,5+6,3*2)=416.530 [A]m^2</t>
  </si>
  <si>
    <t>5=5.000 [A]</t>
  </si>
  <si>
    <t>102,4=102.400 [A] m, délka odvodňovacího potrubí mezi šachtami od žlábku a okapů, viz přílohy</t>
  </si>
  <si>
    <t>6=6.000 [A]ks, šachty odvodnění</t>
  </si>
  <si>
    <t>3=3.000 [A]</t>
  </si>
  <si>
    <t>87415</t>
  </si>
  <si>
    <t>POTRUBÍ Z TRUB PLAST ODPAD DN DO 50MM</t>
  </si>
  <si>
    <t>Trubička DN 40 vedoucí z propadávacího roštu směrem do kolejiště</t>
  </si>
  <si>
    <t>2,4=2.400 [A]m</t>
  </si>
  <si>
    <t>Obetonování svodného potrubí v prostoru nad chodbou podchodu a v křížení s vodovodním řadem (2x)</t>
  </si>
  <si>
    <t>0,1724*(10+4+4)=3.103 [A]m^3, plocha obetonování odečtena z příčných řezů * délka obetonování</t>
  </si>
  <si>
    <t>Potrubí mezi lapačem splavenin a nejbližší šachtou</t>
  </si>
  <si>
    <t>17,2=17.200 [A]</t>
  </si>
  <si>
    <t>183+213=396.000 [A]m délka nástupní hrany</t>
  </si>
  <si>
    <t>5+11+2,4=18.400 [A] m</t>
  </si>
  <si>
    <t>4,5+4,1+3,6+2*1,3=14.800 [A] m, obrubníky u přechodu přes koleje</t>
  </si>
  <si>
    <t>921112</t>
  </si>
  <si>
    <t>ŽELEZNIČNÍ PŘEJEZD CELOPRYŽOVÝ NA BETONOVÝCH PRAŽCÍCH</t>
  </si>
  <si>
    <t>7,5*1,2+6,30=15.300 [A]m^3 plocha přechodu přes kolej č.3a, 3 (atypická konstrukce) a 1</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</si>
  <si>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</si>
  <si>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26+11,2+7,8+5,4+3,8+10,0+7,8+7,8+7,8+7,8=95.400 [A]m^2, plochy hl. přechodu a služebních přechodů, včetně jednoho přístupu na provizorní nástupiště z užitého materiálu (odměřeno ze zaměření)</t>
  </si>
  <si>
    <t>26+11,2+7,8+5,4+3,8+10,0+7,8+7,8+7,8=87.600 [A]m^2, plochy hl. přechodu a služebních přechodů  
A*0,2*2,5=43.800 [B]t, plocha*výška*obj.hm.  
B*25=1 095.000 [C]tkm</t>
  </si>
  <si>
    <t>187=187.000 [A]</t>
  </si>
  <si>
    <t>924365</t>
  </si>
  <si>
    <t>NÁSTUPIŠTĚ SUDOP PŘES 500 MM S U 95, ZADNÍ HRANA NA OPĚŘE Z DRTI S KONZOLOVÝMI DESKAMI 230</t>
  </si>
  <si>
    <t>86+5+77=168.000 [A]m</t>
  </si>
  <si>
    <t>1. Položka obsahuje: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</si>
  <si>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0,6=0.600 [A]</t>
  </si>
  <si>
    <t>924363</t>
  </si>
  <si>
    <t>NÁSTUPIŠTĚ SUDOP PŘES 500 MM S U 95, ZADNÍ HRANA NA OPĚŘE Z DRTI S KONZOLOVÝMI DESKAMI 145 Z</t>
  </si>
  <si>
    <t>17+5=22.000 [A]m</t>
  </si>
  <si>
    <t>2*0,68=1.360 [A]m^2</t>
  </si>
  <si>
    <t>93753</t>
  </si>
  <si>
    <t>MOBILIÁŘ - KOVOVÉ KOŠE NA ODPADKY</t>
  </si>
  <si>
    <t>((183+213)*(0,321+0,132+2*0,149)-62*2*0,149)*25=6 973.000 [A] tkm, odečteno množství Tischerů použitých pro provizorní nást. č. 1</t>
  </si>
  <si>
    <t>93711</t>
  </si>
  <si>
    <t>MOBILIÁŘ - DŘEVĚNÉ LAVIČKY</t>
  </si>
  <si>
    <t>4=4.000 [A]ks</t>
  </si>
  <si>
    <t>936001-R01</t>
  </si>
  <si>
    <t>GUMOVÁ HLINÍKOVÁ ČISTÍCÍ VSTUPNÍ VENKOVNÍ ROHOŽ</t>
  </si>
  <si>
    <t>Čistící rohož před vstup do výtahu včetně vany s výtokem (napojeno na odvodnění) o rozměrech 1,50 x 0,40 m</t>
  </si>
  <si>
    <t>1=1.000 [A]komplet</t>
  </si>
  <si>
    <t>Položka obsahuje náklady na dodávku a kompletní montáž/osazení prvku</t>
  </si>
  <si>
    <t>Montáž přejezdu k provizornímu nástupišti.</t>
  </si>
  <si>
    <t>7,8=7.800 [A]</t>
  </si>
  <si>
    <t>90=90.000 [A]m</t>
  </si>
  <si>
    <t>2,0*0,45*90*25=2 025.000 [A] tkm, (zásyp a podsyp) * vzdálenost. Tischery již započítány v odvozu nást. typu SUDOP, z něhož je použit materiál pro provizorní nástupiště</t>
  </si>
  <si>
    <t>921610-R01</t>
  </si>
  <si>
    <t>ŽELEZNIČNÍ PŘEJEZD A PŘECHOD JINÉHO TYPU</t>
  </si>
  <si>
    <t>R-položka. Zadláždění koleje č. 1 u provizorního nástupiště dřevěnými panely na šířku zadlážděné plochy 2,2 m</t>
  </si>
  <si>
    <t>2,2*55=121.000 [A]m^2, šířka * délka části nástupiště vyplněné zadlážďovacími panely</t>
  </si>
  <si>
    <t xml:space="preserve">  SO 12-13</t>
  </si>
  <si>
    <t xml:space="preserve">  Ostrovní nástupiště č. 3</t>
  </si>
  <si>
    <t>SO 12-13</t>
  </si>
  <si>
    <t>Ostrovní nástupiště č. 3</t>
  </si>
  <si>
    <t>311,4*0,06*2,5+0,1*38,5+(5,375+5,575+4)*2,5+7+89*(0,132+0,149)=119.944 [A]t, hmotnost dlažby, hmotnost obrubníků, hmotnost zídek, hmotnost přejezdových panelů, hmotnost dílců nást. SUDOP (deska, U65, Tischer)</t>
  </si>
  <si>
    <t>278,01+31,5=309.510 [A], m^3  
A*2,0=619.020 [B]t, hmotnost zeminy</t>
  </si>
  <si>
    <t>184,9=184.900 [A]m^3, výkopy celkem</t>
  </si>
  <si>
    <t>20,7=20.700 [A]m^3, hloubení rýh pro svodné potrubí</t>
  </si>
  <si>
    <t>43,1+2,4=45.500 [A]m^3  zásyp rýh + dosypávky podél chodníku k přechodu</t>
  </si>
  <si>
    <t>(333,451)*0,06=20.007 [A]m^3, nást + nást + rampa  +chodník</t>
  </si>
  <si>
    <t>38,5=38.500 [A]m, odměřeno ze zaměření</t>
  </si>
  <si>
    <t>0,1*38,5*25=96.250 [A]</t>
  </si>
  <si>
    <t>20,007*2,5*25=1 250.438 [A]tkm, objem dlažby * hmotnost * vzdálenost</t>
  </si>
  <si>
    <t>184,9*25=4 622.500 [A]m^3km, objem výkopů * doprava</t>
  </si>
  <si>
    <t>20,7*25=517.500 [A]m^3km</t>
  </si>
  <si>
    <t>218,2=218.200 [A]m^3, zásyp tělesa nástupišť</t>
  </si>
  <si>
    <t>555,4=555.400 [A]kg</t>
  </si>
  <si>
    <t>13,504=13.504 [A]m^3, objem závěrných zídek a zídky šikmého chodníku</t>
  </si>
  <si>
    <t>0,984=0.984 [A]t vypočteno z výkazu výztuže</t>
  </si>
  <si>
    <t>333,451*0,05=16.673 [A]m^3, pod dlažnou na nástupišti a přístupovém chodníku</t>
  </si>
  <si>
    <t>Dlažba v nástupišti a přístupovém chodníku.</t>
  </si>
  <si>
    <t>333,451=333.451 [A]m^2</t>
  </si>
  <si>
    <t>0,2025*(1,78+4,30)+0,332*7,5+2*(31+5+24)*0,045=9.121 [A]m^3, objem podkladního betonu pod závěrnými zídkami + pod zídkou šikmého chodníku + pod úložnými bloky U95</t>
  </si>
  <si>
    <t>110,4=110.400 [A]m^3,</t>
  </si>
  <si>
    <t>Ochrana závěrných zídek a zídky šikmého chodníku</t>
  </si>
  <si>
    <t>2,38*(1,78+4,30)+(4,06+286)/2=159.500 [A]m^2</t>
  </si>
  <si>
    <t>71=71.000 [A]m</t>
  </si>
  <si>
    <t>1,90=1.900 [A]m</t>
  </si>
  <si>
    <t>1=1.000 [A]ks, poklop šachty kabelovodu</t>
  </si>
  <si>
    <t>Obetonování svodného potrubí v prostoru nad chodbou podchodu.</t>
  </si>
  <si>
    <t>0,1724*10=1.724 [A]m^3, odečteno z příčných řezů</t>
  </si>
  <si>
    <t>Potrubí mezi lapačem splavenin a nejbližší šachtou.</t>
  </si>
  <si>
    <t>9,5=9.500 [A] odečteno z přílohy TZ</t>
  </si>
  <si>
    <t>14*2+30*2+(58+83)*2*0,4=200.800 [A]m, demontáž komplet, zahrnuje i poškozené prvky, které je nutno vyměnit (40%)</t>
  </si>
  <si>
    <t>924366-R01</t>
  </si>
  <si>
    <t>NÁSTUPIŠTĚ SUDOP PŘES 500 MM S U 95 Z UŽITÉHO MATERIÁLU, ZADNÍ HRANA NA OPĚŘE Z DRTI S NOVÝMI KONZOLOVÝMI DESKAMI 230 Z</t>
  </si>
  <si>
    <t>2*27=54.000 [A]</t>
  </si>
  <si>
    <t>1. Položka obsahuje:    
 – ověření kvality vyzískaných materiálů s případnou regenerací do předpisového stavu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</si>
  <si>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51*2=102.000 [B]</t>
  </si>
  <si>
    <t>924365-R03</t>
  </si>
  <si>
    <t>MONTÁŽ NOVÉ KONZOLOVÉ DESKY 230 Z</t>
  </si>
  <si>
    <t>R-položka.</t>
  </si>
  <si>
    <t>84*2=168.000 [A]</t>
  </si>
  <si>
    <t>2*38=76.000 [A]</t>
  </si>
  <si>
    <t>31,4+34,5=65.900 [A] m, obrubníky u přechodu přes koleje</t>
  </si>
  <si>
    <t>6,3=6.300 [A]m^2; plocha přechodu přes kolej č 2</t>
  </si>
  <si>
    <t>96616</t>
  </si>
  <si>
    <t>BOURÁNÍ KONSTRUKCÍ ZE ŽELEZOBETONU</t>
  </si>
  <si>
    <t>5,375+5,575+4=14.950 [A]m^3, zídky rampy + zídka na konci nástupiště</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</si>
  <si>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</si>
  <si>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4,4+9,6=14.000 [A]</t>
  </si>
  <si>
    <t>404=404.000 [A]</t>
  </si>
  <si>
    <t>14*0,2*2,5*25=175.000 [A]</t>
  </si>
  <si>
    <t>1,17=1.170 [A]</t>
  </si>
  <si>
    <t>0,109+1,608+3,980+0,996+3,171=9.864 [A]m^2, plochy signálních pásů, odečteno z půdorysu</t>
  </si>
  <si>
    <t>185*2*0,4*(0,132+0,149)*25=1 039.700 [A], množství rozbitých dílců. Konzolové desky budou předány správci.</t>
  </si>
  <si>
    <t>8=8.000 [A]</t>
  </si>
  <si>
    <t>965521-R01</t>
  </si>
  <si>
    <t>ROZEBRÁNÍ KONZOLOVÝCH DESEK NÁSTUPIŠTĚ</t>
  </si>
  <si>
    <t>(83+58)*2*0,6=169.200 [A]m, část nástupiště, kde se jen vyměňují desky</t>
  </si>
  <si>
    <t>5,375+5,575+4=14.950 [A]m^3, zídky rampy + zídka na konci nástupiště  
A*2,5*25=934.375 [B]tkm, objem * objemová hmotnost * vzdálenost</t>
  </si>
  <si>
    <t>07</t>
  </si>
  <si>
    <t>D.2.1.4 Mosty, propustky a zdi</t>
  </si>
  <si>
    <t xml:space="preserve">  SO 14-10</t>
  </si>
  <si>
    <t xml:space="preserve">  Železniční most v km 421.827 (podchod pro cestující)</t>
  </si>
  <si>
    <t>SO 14-10</t>
  </si>
  <si>
    <t>Železniční most v km 421.827 (podchod pro cestující)</t>
  </si>
  <si>
    <t>R027-1410</t>
  </si>
  <si>
    <t>PŘÍPLATEK ZA PRÁCI VE STÍSNĚNÝCH PODMÍNKÁCH</t>
  </si>
  <si>
    <t>1: 210m2; práce pod konstrukcí stávajícího dřevěného přístřešku (letní čekárny)</t>
  </si>
  <si>
    <t>zahrnuje veškeré náklady spojené s objednatelem požadovanými pracemi</t>
  </si>
  <si>
    <t>R02910-1410</t>
  </si>
  <si>
    <t>OSTATNÍ POŽADAVKY - ZEMĚMĚŘIČSKÁ MĚŘENÍ</t>
  </si>
  <si>
    <t>1: geodetické práce</t>
  </si>
  <si>
    <t>R02943-1410</t>
  </si>
  <si>
    <t>OSTATNÍ POŽADAVKY - VYPRACOVÁNÍ RDS</t>
  </si>
  <si>
    <t>1: realizační/výrobní dokumentace</t>
  </si>
  <si>
    <t>R03100-1410</t>
  </si>
  <si>
    <t>ZAŘÍZENÍ STAVENIŠTĚ - ZŘÍZENÍ, PROVOZ, DEMONTÁŽ</t>
  </si>
  <si>
    <t>1: zařízení staveniště</t>
  </si>
  <si>
    <t>zahrnuje objednatelem povolené náklady na pořízení (event. pronájem), provozování, udržování a likvidaci zhotovitelova zařízení</t>
  </si>
  <si>
    <t>R03730-1410</t>
  </si>
  <si>
    <t>POMOC PRÁCE ZAJIŠŤ NEBO ZŘÍZ OCHRANU INŽENÝRSKÝCH SÍTÍ</t>
  </si>
  <si>
    <t>1: ochrana kabelů v místě výkopu  
2: dočasné zavěšení kabelovodu, např. uvažované v dokumentaci:  
 - založení dočasné roštové ocelové konstrukce na silniční panely 3m*1m*0.15m*8ks  
 - dočasná roštová ocelová konstrukce z nosníků 21m*125kg/m*4ks a příčníků 3.5m*16kg/m*42ks  
 - zavěšení dočasné ocelové konstrukce podepření kabelovodu závitovými tyčemi 15kg/ks*28ks  
 - dočasná ocelová konstrukce podepření kabelovodu z příčníků 2.1m*16kg/m*28ks</t>
  </si>
  <si>
    <t>zahrnuje objednatelem povolené náklady na požadovaná zařízení zhotovitele</t>
  </si>
  <si>
    <t>OTS</t>
  </si>
  <si>
    <t>HLOUBENÍ JAM ZAPAŽ I NEPAŽ TŘ. I</t>
  </si>
  <si>
    <t>1: 49.5m2*26.85m-16m2*1.8m+96m2*7.4m-41m2*3.88m+(127m2-49.5m2)*(5.78m+4m/2*2)+129m2*(5.78m+4m/2+6m/2)-49m2*3.58m+61.6m2*7m; výkopy pro podchod  
POZN: Odstranění železničního svršku, odvodnění železničního spodku, zpevněných povrchů, nástupišť a kanalizační šachty viz související stavební objekty. Výkopy pro šachty viz související stavební objekty.</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</si>
  <si>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odvedení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</si>
  <si>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13173B</t>
  </si>
  <si>
    <t>HLOUBENÍ JAM ZAPAŽ I NEPAŽ TŘ. I - DOPRAVA</t>
  </si>
  <si>
    <t>1: pol.č.13173*30km; odvoz na skládku</t>
  </si>
  <si>
    <t>1: (2.1m-1.3m)*0.7m*0.5m; pro potrubí pro napojení na horskou vpusť  
2: (9.5m+5m*2)*0.7m*0.5m; pro výtlačné potrubí pro napojení na odvodnění souvisejících stavebních objektů</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</si>
  <si>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</si>
  <si>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 pol.č.13273*30km; odvoz na skládku</t>
  </si>
  <si>
    <t>17120</t>
  </si>
  <si>
    <t>ULOŽENÍ SYPANINY DO NÁSYPŮ A NA SKLÁDKY BEZ ZHUTNĚNÍ</t>
  </si>
  <si>
    <t>1: viz položka č.13173+13273</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</si>
  <si>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t>
  </si>
  <si>
    <t>17481</t>
  </si>
  <si>
    <t>ZÁSYP JAM A RÝH Z NAKUPOVANÝCH MATERIÁLŮ</t>
  </si>
  <si>
    <t>1: (95.33m2*(1.8m+1.2m)+14.4m2*3.6m2+3m2*1.8m)+(31.5m2*9.5m+0.8m2*2m*18.7m)+(127m2*(5.55m-2.58m)+31m2*7m/2+38.5m2*2.58)+(33.5m2*(12.01m-5.95m))+(129m2*(5.55m-2.58m)+32m2*7m/2+39m2*2.58)+(34m2*7.56m); zásypy za rubem podchodu (mimo přechodové oblasti pod kolejí č. 2) - použije se nakupovaná zemina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</si>
  <si>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t>
  </si>
  <si>
    <t>17581</t>
  </si>
  <si>
    <t>OBSYP POTRUBÍ A OBJEKTŮ Z NAKUPOVANÝCH MATERIÁLŮ</t>
  </si>
  <si>
    <t>1: (2.1m-1.3m)*0.7m*0.45m; obsyp potrubí pro napojení na horskou vpusť  
2: (9.5m+5m*2)*0.7m*0.35m; opsyp výtlačného potrubí pro napojení na rýhu odvodnění žel. spodku</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</si>
  <si>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</si>
  <si>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224313</t>
  </si>
  <si>
    <t>PILOTY Z PROSTÉHO BETONU C16/20</t>
  </si>
  <si>
    <t>1: (?*0.4m*0.4m/4)*(3.8m*4+4.9m*2+6m*2+5.5m*10); kořen zápory mezi kolejemi č. 1 a 2 - I. a II. fáze  
2: (?*0.4m*0.4m/4)*(3m*8); kořen zápory šachty kabelovodu - II. fáze</t>
  </si>
  <si>
    <t>položka zahrnuje:    
- dodání čerstvého betonu (betonové směsi) požadované kvality, jeho uložení do požadovaného tvaru,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vrty</t>
  </si>
  <si>
    <t>22694</t>
  </si>
  <si>
    <t>ZÁPOROVÉ PAŽENÍ Z KOVU DOČASNÉ</t>
  </si>
  <si>
    <t>1: (9m*8+7.5m*10+3m*2)*0.00781m2*7.85t/m3; zápory mezi kolejí č. 1 a 2 - I. a II. fáze  
2: 0.015m2*1.8m*7.85t/m3*19ks; převázky mezi kolejí č. 1 a 2 - I. fáze  
3: (8.2m+7.6m+6.6m+5.6m+4.5m*4)*0.00781m2*7.85t/m3; zápory u šachty kabelovodu - II. fáze  
4: 0.015m2*(1.8m*36+4.2m*3)*7.85t/m3; převázky mikropilotového pažení a sloupů tryskové injektáže - II. fáze</t>
  </si>
  <si>
    <t>položka zahrnuje opotřebení ocelových zápor, jejich osazení do připravených vrtů včetně zabetonování konců a    
obsypu, případně jejich zaberanění a jejich odstranění. Ocelová převázka se započítá do výsledné hmotnosti.</t>
  </si>
  <si>
    <t>22695</t>
  </si>
  <si>
    <t>VÝDŘEVA ZÁPOROVÉHO PAŽENÍ DOČASNÁ (KUBATURA)</t>
  </si>
  <si>
    <t>1: 1.45m*0.1m*(5.2m*2+4.1m*2+3m*2+2m+1.9m*4)+0.95m*0.1m*(1.1m*5+0.6m+0.5m); výdřeva pažení z dřevěných hranolů mezi kolejemi č. 1 a 2 - I. a II. fáze  
2: 1.45m*0.1m*(4.6m+3.6m+2.6m+1.5m*4); výdřeva z dřevěných hranolů pažení u šachty kabelovodu - II. fáze</t>
  </si>
  <si>
    <t>položka zahrnuje osazení pažin bez ohledu na druh, jejich opotřebení a jejich odstranění</t>
  </si>
  <si>
    <t>227851</t>
  </si>
  <si>
    <t>MIKROPILOTY KOMPLET D DO 300MM NA POVRCHU</t>
  </si>
  <si>
    <t>1: 10.5m*26+9.5m*11+8.1m*2+7.9m+7.7m+7.5m*2+7.3m+7.1m*3+6.9m*2+6.7m*4+6.4m*2+6.2m+6m*3+5.8m*2+5.6m*4+5.4m+5.2m*19+10.3m*10+9.2m*19+8.4m+7.8m+7.6m+7.4m+6.5m+6.3m+5.3m*2+4.7m+4.2m*2+9m+8.6m+8.2m+7.8m+4.9m+4.5m; mikropiloty - II. fáze</t>
  </si>
  <si>
    <t>Položka mikropiloty obsahuje kompletní práce, které jsou nutné pro předepsanou funkci mikropilot, t.j. dodání trubek    
a injekčních hmot, osazení a zainjektování trubek, včetně pomocných konstrukcí (lešení, montážní plošiny a pod.).    
Neobsahuje vrty (uvedou se v položce 261 nebo 266).</t>
  </si>
  <si>
    <t>228172</t>
  </si>
  <si>
    <t>ODŘEZÁNÍ PILOT Z KOVOVÝCH DÍLCŮ</t>
  </si>
  <si>
    <t>1: 20ks; odřezání zápor pažení mezi kolejemi č. 1 a 2 min. 1.0m pod úroveň terénu  
2: 131ks; odřezání mikropilot min. 1.0m pod úroveň terénu  
3: 8ks; odřezání zápor pažení u šachty kabelovodu min. 1.0m pod úroveň terénu</t>
  </si>
  <si>
    <t>zahrnuje i vodorovnou dopravu a uložení na skládku (bez poplatku)</t>
  </si>
  <si>
    <t>23217</t>
  </si>
  <si>
    <t>ŠTĚTOVÉ STĚNY BERANĚNÉ Z KOVOVÝCH DÍLCŮ DOČASNÉ (HMOTNOST)</t>
  </si>
  <si>
    <t>1: 0.0085m2*7.5m*2ks*7.85t/m3; pažení kolejového lože koleje č. 1 - I. fáze  
2: 0.0085m2*7.5m*2ks*7.85t/m3; pažení kolejového lože koleje č. 1 - II. fáze  
3: 0.0039m2*(5.3m*4ks+3.3m*4ks)*7.85t/m3; převázky mezi kolejí č. 1 a 2 a pod kolejí č. 2 - II. fáze  
4: 0.0039m2*(1.8m*4+5m*2+1.2m*2+2.2m*4+2m*4+1m*8+2.8m*4+4.7m*2+3.3m*2+5.3m*2)*7.85t/m3; převázky mikropilotového pažení a záporového pažení kabelovodu - II. fáze</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</si>
  <si>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</si>
  <si>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237171</t>
  </si>
  <si>
    <t>VYTAŽENÍ ŠTĚTOVÝCH STĚN Z KOVOVÝCH DÍLCŮ (HMOTNOST)</t>
  </si>
  <si>
    <t>1: viz položka č.23217</t>
  </si>
  <si>
    <t>položka zahrnuje odstranění stěn včetně odvozu a uložení na skládku</t>
  </si>
  <si>
    <t>261316</t>
  </si>
  <si>
    <t>VRTY PRO KOTVENÍ A INJEKTÁŽ NA POVRCHU TŘ. III D DO 80MM</t>
  </si>
  <si>
    <t>1: (7.9m*15+1.8m*21+1.32m*9); vrty pro tyčové kotvy pro zajištění mikropilotového pažení - II. fáze</t>
  </si>
  <si>
    <t>položka zahrnuje:    
přemístění, montáž a demontáž vrtných souprav    
svislou dopravu zeminy z vrtu    
vodorovnou dopravu zeminy bez uložení na skládku    
případně nutné pažení dočasné (včetně odpažení) i trvalé</t>
  </si>
  <si>
    <t>26174</t>
  </si>
  <si>
    <t>VRTY PRO KOTV, INJEKT, MIKROPIL NA POVR TŘ I A II D DO 200MM</t>
  </si>
  <si>
    <t>1: (13.5m*17ks+10m*2ks); vrty pro zemní kotvy pod kolejí č. 1 - I. fáze  
2: (10.5m*26+9.5m*11+8.1m*2+7.9m+7.7m+7.5m*2+7.3m+7.1m*3+6.9m*2+6.7m*4+6.4m*2+6.2m+6m*3+5.8m*2+5.6m*4+5.4m+5.2m*19+10.3m*10+9.2m*19+8.4m+7.8m+7.6m+7.4m+6.5m+6.3m+5.3m*2+4.7m+4.2m*2+9m+8.6m+8.2m+7.8m+4.9m+4.5m); vrty pro mikropiloty - II. fáze  
3: (12.5m*13+12m*10+10.5m*7+8.5m*4); vrty pro zemní kotvy - II. fáze</t>
  </si>
  <si>
    <t>264116</t>
  </si>
  <si>
    <t>VRTY PRO PILOTY TŘ. I D DO 400MM</t>
  </si>
  <si>
    <t>1: (9m*8+7.5m*10+3m*2)*50%; vrty pro zápory mezi kolejí č. 1 a 2 - 50%  
2: (8.2m+7.6m+6.6m+5.6m+4.5m*4)*50%; vrty pro zápory u šachty kabelovodu - 50%</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</si>
  <si>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</si>
  <si>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264216</t>
  </si>
  <si>
    <t>VRTY PRO PILOTY TŘ. II D DO 400MM</t>
  </si>
  <si>
    <t>272324</t>
  </si>
  <si>
    <t>ZÁKLADY ZE ŽELEZOBETONU DO C25/30 (B30)</t>
  </si>
  <si>
    <t>1: 25.70m3; základová deska pod DC1 - odečteno ze 3D modelu  
2: 15.84m3; základová deska pod DC2 - odečteno ze 3D modelu  
3: 21.97m3; základová deska pod DC3 - odečteno ze 3D modelu  
4: 7.94m3; základová deska pod DC4 - odečteno ze 3D modelu  
5: 7.47m3; základová deska pod DC5 - odečteno ze 3D modelu  
6: 21.94m3; základová deska pod DC6 - odečteno ze 3D modelu  
7: 11.49m3; základová deska pod DC7 - odečteno ze 3D modelu  
POZN: Včetně proříznutí a těsnění řízených (jalových) spar.</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</si>
  <si>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</si>
  <si>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</si>
  <si>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t>
  </si>
  <si>
    <t>1: 1896.8kg+1095.6kg;  betonářská výztuž - odečteno z výkresů výztuže základové desky</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</si>
  <si>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</si>
  <si>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</si>
  <si>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</si>
  <si>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1: 3867.8kg+2236.49kg;  betonářská výztuž - odečteno z výkresů výztuže základové desky</t>
  </si>
  <si>
    <t>282611</t>
  </si>
  <si>
    <t>INJEKTOVÁNÍ VYSOKOTLAKÉ Z CEMENTOVÝCH POJIV NA POVRCHU</t>
  </si>
  <si>
    <t>1: (11.5m*17ks+8m*2ks)*0.05m2; injektáž kořene zemních kotev pod kolejí č. 1 - I. fáze  
2: (10m*13+9.5m*10+8m*7+3.5m*4)*0.05m2; injektáž kořene zemních kotev - II. fáze</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</si>
  <si>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</si>
  <si>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R286123-1410.1</t>
  </si>
  <si>
    <t>KOTVY KABELOVÉ PRO NOSNOST DO 0,25 MN VČ NAPNUTÍ</t>
  </si>
  <si>
    <t>1: 11ks; zemní kotvy pod kolejí č. 1 - I. fáze  
2: 17ks; zemní kotvy pod kolejí č. 1 - II. fáze</t>
  </si>
  <si>
    <t>- dodávka a osazení kotev ve specifikované kvalitě, včetně příslušenství (hlavy, injektážní a centrovací prvky)      
- napnutí kotev podle předepsaného technologického postupu, včetně měření napínací síly    
- neobsahuje vrty a injektáž</t>
  </si>
  <si>
    <t>R286123-1410.2</t>
  </si>
  <si>
    <t>KOTVY KABELOVÉ PRO NOSNOST DO 0,45 MN VČ NAPNUTÍ</t>
  </si>
  <si>
    <t>1: 8ks; zemní kotvy pod kolejí č. 1 - I. fáze  
2: 17ks; zemní kotvy pod kolejí č. 1 - II. fáze</t>
  </si>
  <si>
    <t>285362</t>
  </si>
  <si>
    <t>KOTVENÍ NA POVRCHU Z BETONÁŘSKÉ VÝZTUŽE DL. DO 4M</t>
  </si>
  <si>
    <t>1: 10ks; tyčové kotvy pro zajištění kolejového lože koleje č. 1 - I. fáze  
2: 10ks; tyčové kotvy pro zajištění kolejového lože koleje č. 2 - II. fáze</t>
  </si>
  <si>
    <t>položka zahrnuje dodávku předepsané kotvy, případně její protikorozní úpravu, její osazení do vrtu, zainjektování a    
napnutí, případně opěrné desky    
nezahrnuje vrty</t>
  </si>
  <si>
    <t>285366</t>
  </si>
  <si>
    <t>KOTVENÍ NA POVRCHU Z BETONÁŘSKÉ VÝZTUŽE DL. DO 8M</t>
  </si>
  <si>
    <t>1: 22ks; tyčové kotvy v mezerovitém betonu pod kolejí č. 2 - II. fáze</t>
  </si>
  <si>
    <t>285372</t>
  </si>
  <si>
    <t>KOTVENÍ NA POVRCHU Z PŘEDPÍNACÍ VÝZTUŽE DL. DO 4M</t>
  </si>
  <si>
    <t>1: 30ks; tyčové kotvy pro zajištění mikropilotového pažení - II. fáze</t>
  </si>
  <si>
    <t>285377</t>
  </si>
  <si>
    <t>KOTVENÍ NA POVRCHU Z PŘEDPÍNACÍ VÝZTUŽE DL. DO 9M</t>
  </si>
  <si>
    <t>1: 15ks; tyčové kotvy pro zajištění mikropilotového pažení - II. fáze</t>
  </si>
  <si>
    <t>286384</t>
  </si>
  <si>
    <t>KOTVY SAMOZÁVRTNÉ V PODZEMÍ DL DO 10M ÚNOS DO 200KN</t>
  </si>
  <si>
    <t>1: 8ks; dočasné tyčové SN kotvy - II. fáze</t>
  </si>
  <si>
    <t>Zahrnuje kompletní dodávku kotvy délky od 9,01m do 10,0m a únosnosti do 200kN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</si>
  <si>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288311</t>
  </si>
  <si>
    <t>TRYSKOVÁ INJEKTÁŽ D SLOUPU DO 800MM DL VRTU DO 4M NA POVRCHU</t>
  </si>
  <si>
    <t>1: 6.2m*2m*2m; trysková injektáž pro podchycení konce stávajícícho podchodu pod kolejí č. 1 - I. fáze</t>
  </si>
  <si>
    <t>Položka zahrnuje veškerý materiál, výrobky a polotovary, včetně mimostaveništní a vnitrostaveništní dopravy (rovněž přesuny), včetně naložení a složení, případně s uložením.</t>
  </si>
  <si>
    <t>288331</t>
  </si>
  <si>
    <t>TRYSKOVÁ INJEKTÁŽ D SLOUPU DO 800MM DL VRTU DO 8M NA POVRCHU</t>
  </si>
  <si>
    <t>1: 6.55m*3.85m*1.3m; trysková injektáž pod šachtou kabelovodu - II. fáze</t>
  </si>
  <si>
    <t>289324</t>
  </si>
  <si>
    <t>STŘÍKANÝ ŽELEZOBETON DO C25/30</t>
  </si>
  <si>
    <t>1: (109.5m2+63.2m2+2.8m2+7.7m2*2+40.8m2+37.4m2+29.6m2+5.2m2+2m2*3)*0.2m; stříkaný beton mikropilotového pažení a pro doplnění sloupů tryskové injektáže - II. fáze</t>
  </si>
  <si>
    <t>289366</t>
  </si>
  <si>
    <t>VÝZTUŽ STŘÍKANÉHO BETONU Z KARI SITÍ</t>
  </si>
  <si>
    <t>1: (109.5m2+63.2m2+2.8m2+7.7m2*2+40.8m2+37.4m2+29.6m2+5.2m2+2m2*3)*0.005t/m2; výztuž stříkaného betonu mikropilotového pažení a pro doplnění sloupů tryskové injektáže - II. fáze</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</si>
  <si>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</si>
  <si>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ŘÍMSY ZE ŽELEZOBETONU DO C30/37 (B37)</t>
  </si>
  <si>
    <t>1: 0.86m3; římsa podchodu DC7 - odečteno ze 3D modelu  
POZN: Na římse bude vyznačen letopočet přestavby podchodu vložením gumové matrice do bednění (vlys do betonu).  
POZN: Včetně výplně a těsnění dilatačních spar.</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</si>
  <si>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</si>
  <si>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</si>
  <si>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</si>
  <si>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1: 98.6kg; odečteno z výkresu "Tvat a výztuž říms"</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</si>
  <si>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</si>
  <si>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34623</t>
  </si>
  <si>
    <t>IZOLAČNÍ PŘIZDÍVKY Z CIHEL PÁLENÝCH</t>
  </si>
  <si>
    <t>1: 1.8m*3.7m*(0.15m+0.07m)*2; izolační přizdívka v místě podpěr přístřešku</t>
  </si>
  <si>
    <t>Položka zahrnuje veškerý materiál, výrobky a polotovary, včetně mimostaveništní a vnitrostaveništní dopravy (rovněž    
přesuny), včetně naložení a složení, případně s uložením.</t>
  </si>
  <si>
    <t>1: 736.83kg; odečteno z výkresu zábradlí s tahokovovou výplní, na podchodu na 2. nástupišti  
2: 204.56kg+106.32kg+109.61kg; odečteno z výkresu zábradlí s tahokovovou výplní, na vyústění podchodu</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</si>
  <si>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</si>
  <si>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348945</t>
  </si>
  <si>
    <t>ZÁBRADLÍ A ZÁBRADEL ZÍDKY Z NEREZ OCELI</t>
  </si>
  <si>
    <t>1: 149.978kg; madla podél schodišťe u výpravní budovy - odečteno z výkresu (vč. kotvení a popisů na madlech Braillovým písmem)  
2: 158.638kg; madla podél schodišťe na 2. nástupišti - odečteno z výkresu (vč. kotvení a popisů na madlech Braillovým písmem)  
3: 159.182kg; madla podél schodišťe na 3. nástupišti - odečteno z výkresu (vč. kotvení a popisů na madlech Braillovým písmem)</t>
  </si>
  <si>
    <t>389325</t>
  </si>
  <si>
    <t>MOSTNÍ RÁMOVÉ KONSTR ZE ŽELEZOBETONU DO C30/37</t>
  </si>
  <si>
    <t>1: 86.72m3; dilatační celek DC1 - odečteno ze 3D modelu  
2: 64.74m3; dilatační celek DC2 - odečteno ze 3D modelu  
3: 85.26m3; dilatační celek DC3 - odečteno ze 3D modelu  
4: 31.94m3; dilatační celek DC4 - odečteno ze 3D modelu  
5: 30.03m3; dilatační celek DC5 - odečteno ze 3D modelu  
6: 81.81m3; dilatační celek DC6 - odečteno ze 3D modelu  
7: 65.34m3; dilatační celek DC7 - odečteno ze 3D modelu  
POZN: Včetně výplně a těsnění dilatačních a pracovních spar.</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</si>
  <si>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</si>
  <si>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389365</t>
  </si>
  <si>
    <t>VÝZTUŽ MOSTNÍ RÁMOVÉ KONSTRUKCE Z OCELI 10505</t>
  </si>
  <si>
    <t>1: (10247.825kg-1030kg)+14701.4kg+(10513.9kg-677kg)+7307.1kg+6910.4kg+(11044.343kg-662kg)+8804.891kg; betonářská výztuž - viz výkresy výztuže podchodu DC1, DC2, DC3, DC4, DC5, DC6 a DC7 (bez výztuže schodišťových stupňů - je v pol.č.434365)</t>
  </si>
  <si>
    <t>434324</t>
  </si>
  <si>
    <t>SCHODIŠŤOVÉ STUPNĚ, ZE ŽELEZOBETONU DO C30/37</t>
  </si>
  <si>
    <t>1: 7.62m3; schodišťové stupně DC1 - odečteno ze 3D modelu  
2: 4.51m3; schodišťové stupně DC3 - odečteno ze 3D modelu  
3: 5.00m3; schodišťové stupně DC6 - odečteno ze 3D modelu</t>
  </si>
  <si>
    <t>434365</t>
  </si>
  <si>
    <t>VÝZTUŽ SCHODIŠŤ STUPŇŮ Z BETONÁŘSKÉ OCELI 10505, B500B</t>
  </si>
  <si>
    <t>1: 1030kg+677kg+662kg; betonářská výztuž - viz výkresy výztuže podchodu (položky schodišť DC1, DC3 a DC6)</t>
  </si>
  <si>
    <t>451313</t>
  </si>
  <si>
    <t>PODKLADNÍ A VÝPLŇOVÉ VRSTVY Z PROSTÉHO BETONU C16/20</t>
  </si>
  <si>
    <t>1: ((6.7m*37m+7.2m*5.7m)*0.15m+1.3m2*4.35m*3+2.2m2*(5.6m+4.58m*2))*1.2; úprava základové spáry podchodu podkladním betonem + 20% ve zbývající částí dna výkopu</t>
  </si>
  <si>
    <t>451314</t>
  </si>
  <si>
    <t>PODKLADNÍ A VÝPLŇOVÉ VRSTVY Z PROSTÉHO BETONU C25/30</t>
  </si>
  <si>
    <t>1: 80.34m*0.0064m2; lože pro uložení žlabu liniového odvodnění  
2: 0.6m2*189.96m; obetonování zpětného spoje izolace základové desky</t>
  </si>
  <si>
    <t>45152</t>
  </si>
  <si>
    <t>PODKLADNÍ A VÝPLŇOVÉ VRSTVY Z KAMENIVA DRCENÉHO</t>
  </si>
  <si>
    <t>1: 0.05m3*3; hrubá vrstva kameniva v případě výtoku výtlačného potrubí v místě napojení na rýhu odvodnění žel. spodku</t>
  </si>
  <si>
    <t>1: (2.1m-1.3m)*0.7m*0.15m; podkladní vrstva potrubí pro napojení na horskou vpusť  
2: (9.5m+5m*2)*0.7m*0.35m; podkladní vrstva výtlačného potrubí pro napojení na související stavební objekty</t>
  </si>
  <si>
    <t>457314</t>
  </si>
  <si>
    <t>VYROVNÁVACÍ A SPÁDOVÝ PROSTÝ BETON C25/30</t>
  </si>
  <si>
    <t>1: 6.14m3+1.30m3; spádový beton v tubusu a výtahové šachtě DC1 - odečteno ze 3D modelu  
2: 15.78m3; spádový beton v tubusu DC2 - odečteno ze 3D modelu  
3: 4.87m3+1.3m3; spádový beton v tubusu a výtahové šachtě DC3 - odečteno ze 3D modelu  
4: 6.40m3; spádový beton v tubusu DC4 - odečteno ze 3D modelu  
5: 5.44m3; spádový beton v tubusu DC5 - odečteno ze 3D modelu  
6: 3.70m3+1.28m3; spádový beton v tubusu a výtahové šachtě DC6 - odečteno ze 3D modelu  
7: 4.62m3+0.05m3; spádový beton v tubusu a odvodňovací jímce DC7 - odečteno ze 3D modelu  
8: 0.363m2*5.2m; dodatečná ochrana izolace příčle v místě zpevněné plochy mezi stojkami přístřešku</t>
  </si>
  <si>
    <t>457384</t>
  </si>
  <si>
    <t>VYROVNÁVACÍ A SPÁD ŽELEZOBETON DO C25/30 (B30) VČET VÝZTUŽE</t>
  </si>
  <si>
    <t>1: (23.42m2+1.33m2*2)*0.05m; Podchod_DC1-strop  
2: (25.32m2*2)*0.05m; Podchod_DC2-strop  
3: (15.45m2+1.33m2*4)*0.05m; Podchod_DC3-strop  
4: (12.49m2*2)*0.05m; Podchod_DC4-strop  
5: (11.75m2*2)*0.05m; Podchod_DC5-strop  
6: (17.88m2+1.33m2*4)*0.05m; Podchod_DC6-strop  
7: (5.00m2*2+1.79m2*2+4.93m2*2)*0.05m; Podchod_DC7-strop  
8: (12.75m2+15.01m2+3.08m2+24.43m2+1.45m2+23.15m2+3.10m2+0.60m2+16.44m2)*0.06m; Podchod_DC1-základová_deska  
9: ((63.34m2-1.80m*5.20m)+(2.60m*5.20m))*0.06m; Podchod_DC2-základová_deska  
10: (13.00m2+9.71m2+2.26m2+20.24m2+0.88m2+18.59m2+2.64m2+0.60m2*2+0.48m2+0.54m2+16.19m2)*0.06m; Podchod_DC3-základová_deska  
11: (31.75m2)*0.06m; Podchod_DC4-základová_deska  
12: (29.87m2)*0.06m; Podchod_DC5-základová_deska  
13: (9.79m2+13.21m2+2.40m2+20.39m2+0.59m2+18.53m2+2.64m2+0.60m2*2+0.51m2*2+16.19m2)*0.06m; Podchod_DC6-základová_deska  
14: (12.54m2+6.31m2+27.09m2)*0.06m; Podchod_DC7-základová_deska  
POZN: Včetně zálivek v místě dilatačních a jalových spar.</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</si>
  <si>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t>
  </si>
  <si>
    <t>45860</t>
  </si>
  <si>
    <t>VÝPLŇ ZA OPĚRAMI A ZDMI Z MEZEROVITÉHO BETONU</t>
  </si>
  <si>
    <t>1: (33.5m2*5.95m); zásypy (přechodové oblasti pod kolejí č. 2) - použije se mezerovitý beton</t>
  </si>
  <si>
    <t>položka zahrnuje:    
- dodávku mezerovitého betonu předepsané kvality a zásyp se zhutněním včetně mimostaveništní a vnitrostaveništní    
dopravy</t>
  </si>
  <si>
    <t>Úpravy povrchů</t>
  </si>
  <si>
    <t>R6114-1410.1</t>
  </si>
  <si>
    <t>ÚPRAVY POVRCHŮ VNITŘ STROPŮ OMÍTKOU STĚRKOVOU</t>
  </si>
  <si>
    <t>1: 182.3m2; strop podchodu</t>
  </si>
  <si>
    <t>R6114-1410.2</t>
  </si>
  <si>
    <t>ÚPRAVY POVRCHŮ VNITŘ STROPŮ OMÍTKOU TENKOVRSTVOU</t>
  </si>
  <si>
    <t>R6244-1410.1</t>
  </si>
  <si>
    <t>ÚPRAVA POVRCHŮ VNĚJŠ KONSTR ZDĚNÝCH OMÍTKOU STĚRKOVOU</t>
  </si>
  <si>
    <t>1: 1.8m*3.7m*2; v místě izolační přizdívky v místě podpěr přístřešku</t>
  </si>
  <si>
    <t>R6244-1410.2</t>
  </si>
  <si>
    <t>ÚPRAVA POVRCHŮ VNĚJŠ KONSTR ZDĚNÝCH OMÍTKOU TENKOVRSTVOU</t>
  </si>
  <si>
    <t>62641</t>
  </si>
  <si>
    <t>SJEDNOCUJÍCÍ STĚRKA JEMNOU MALTOU TL CCA 2MM</t>
  </si>
  <si>
    <t>1: 0.6m*0.6m+0.6m*0.53m*4; hydroizolační PCC stěrka odvodňovací jímky podchodu  
2: 2.71m*1.65m*3; hydroizolační PCC stěrka dna výtahových šachet</t>
  </si>
  <si>
    <t>R632922-1410</t>
  </si>
  <si>
    <t>DLAŽBY Z KAMENICKÝCH VÝROBKŮ</t>
  </si>
  <si>
    <t>1: 162.97; kamenná protiskluzová dlažba podlahy podchodu tl. 30mm, vč. flexib lepidla  
2: 110.97; kamenná protiskluzová dlažba podlahy podchodu a schodišťových stuňů tl. 20mm, vč. flexib lepidla, vč. zdrsněn. hmatového pásu, smykové a optické úpravy nástupního a výstupního stupně  
POZN: Součástí dlažeb jsou dilatační a ukončující profily dlažby. Doporučujeme uvažovat odřezky dlažby v rozsahu 10-40% dle pracnosti spárořezu.</t>
  </si>
  <si>
    <t>- dodání dlažebního materiálu v požadované kvalitě, dodání materiálu pro předepsané lože dle textu položky v tloušťce předepsané dokumentací a pro předepsanou výplň spar    
- očištění podkladu    
- uložení dlažby dle předepsaného technologického předpisu včetně předepsané podkladní vrstvy a předepsané výplně spar    
- zřízení dlažby bez rozlišení šířky, pokládání vrstvy po etapách</t>
  </si>
  <si>
    <t>702423</t>
  </si>
  <si>
    <t>KABELOVÝ PROSTUP DO OBJEKTU PŘES ZÁKLAD BETONOVÝ SVĚTLÉ ŠÍŘKY PŘES 200 MM</t>
  </si>
  <si>
    <t>1: 3ks; vodotěsný prostup/rám kabelů v místě vstupu do konstrukce podchodu, včetně napojení na hydroizolaci  
POZN: Včetně tvarovek, těsnících hřebenů a vložek.</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</si>
  <si>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</si>
  <si>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705200</t>
  </si>
  <si>
    <t>ZAZDĚNÍ KABELOVÉ NEBO ROZVADĚČOVÉ SKŘÍNĚ</t>
  </si>
  <si>
    <t>1: 2ks; úprava pro rozvodné skříně ve stěnách podchodu vč. zakrytí spáry mezi skříní a obkladem olemováním skříně</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</si>
  <si>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plocha v metrech čtverečných.</t>
  </si>
  <si>
    <t>R705200-1410</t>
  </si>
  <si>
    <t>ZAZDĚNÍ SVĚTEL A KOMUNIKÁTORŮ</t>
  </si>
  <si>
    <t>1: 10ks*2; úprava pro světla v rámových rozích podchodu vč. zakrytí spáry mezi světlem a obkladem/betonem olemováním světla  
2: 4ks*2*3; úprava pro světla ve stěnách schodišť podchodu vč. zakrytí spáry mezi světlem a obkladem olemováním světla  
3: 3ks; úprava pro komunikátory ve stěnách podchodu u výtahových šachet vč. zakrytí spáry mezi komunikátorem a obkladem olemováním komunikátoru</t>
  </si>
  <si>
    <t>R711001-1410.1</t>
  </si>
  <si>
    <t>IZOLACE SVI A</t>
  </si>
  <si>
    <t>1: 23.42m2+1.33m2*2; Podchod_DC1  
2: 25.32m2*2; Podchod_DC2  
3: 15.45m2+1.33m2*4; Podchod_DC3  
4: 12.49m2*2; Podchod_DC4  
5: 11.75m2*2; Podchod_DC5  
6: 17.88m2+1.33m2*4; Podchod_DC6  
7: 5.00m2*2+1.79m2*2+4.93m2*2; Podchod_DC7</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</si>
  <si>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SVI-A:     
1) VODOTĚSNÁ VRSTVA - IZOLACE PROTI STÉKAJÍCÍ VODĚ Z MODIFIKOVANÉHO ASFALTU, PLNOPLOŠNĚ SPOJENÁ S PODKLADEM,     
2) NETKANÁ GEOTEXTILIE MIN. 300G/M2 - 1 VRSTVA,     
3) SEPARAČNÍ PE FOLIE MIN. TL. 0,3 MM, VOLNĚ POKLÁDANÁ,     
4) OCHRANNÁ VRSTVA - BETON C 25/30 - XC2, XF1, PRŮSAK DO 35 MM, S VÝZTUŽNOU VLOŽKOU Z KARI SÍTÍ 4/4- 100/100MM *) - není součástí této R-položky</t>
  </si>
  <si>
    <t>R711001-1410.2</t>
  </si>
  <si>
    <t>IZOLACE SVI B</t>
  </si>
  <si>
    <t>1: 1.68m2+19.32m2+14.12m2+0.81m2+4.53m2+1.65m2+1.03m2+2.66m2; Podchod_DC1  
2: 2.43m2+9.94m2+4.56m2+0.15m2+13.21m2+2.21m2+0.75m2+2.40m2+0.85m2; Podchod_DC3  
3: 1.18m2+14.37m2+14.77m2+0.08m2*2+5.2m2*2+1.35m2+1.23m2+2.83m2; Podchod_DC6  
4: 1.14m2+0.60m2+2.13m2+2.08m2+1.00m2+0.73m2; Podchod_DC7</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</si>
  <si>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SVI-B:     
1) VODOTĚSNÁ VRSTVA - IZOLACE PROTI STÉKAJÍCÍ VODĚ Z MODIFIKOVANÉHO ASFALTU, PLNOPLOŠNĚ SPOJENÁ S PODKLADEM,     
2) OCHRANNÁ VRSTVA - MĚKKÁ, EXTRUDOVANÝ POLYSTYREN TL. 50 MM, GEOTEXTILIE MIN. 500G/M2</t>
  </si>
  <si>
    <t>R711001-1410.3</t>
  </si>
  <si>
    <t>IZOLACE SVI C</t>
  </si>
  <si>
    <t>1: 52.78m2+11.37m2+21.34m2+6.96m2+13.70m2+13.28m2+2.49m2; Podchod_DC1  
2: 42.67m2*2-1.80m*3.75m*2; Podchod_DC2  
3: 11.37m2+21.35m2*2+2.49m2+2.23m2+3.10m2+5.04m2+14.47m2*2; Podchod_DC3  
4: 21.05m2*2; Podchod_DC4  
5: 19.08m2*2; Podchod_DC5  
6: 11.37m2+21.35m2*2+2.67m2*2+2.49m2+14.44m2*2+4.82m2; Podchod_DC6  
7: 8.42m2*2+3.29m2*2+17.16m2*2; Podchod_DC7</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</si>
  <si>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SVI-C:      
1) VODOTĚSNÁ VRSTVA - IZOLACE PROTI TLAKOVÉ VODĚ Z MODIFIKOVANÉHO ASFALTU, PLNOPLOŠNĚ SPOJENÁ S PODKLADEM,     
2) OCHRANNÁ VRSTVA - MĚKKÁ, EXTRUDOVANÝ POLYSTYREN TL. 50 MM, GEOTEXTILIE MIN. 500G/M2</t>
  </si>
  <si>
    <t>R711001-1410.4</t>
  </si>
  <si>
    <t>IZOLACE SVI D</t>
  </si>
  <si>
    <t>1: 12.75m2+15.01m2+3.08m2+24.43m2+1.45m2+23.15m2+3.10m2+0.60m2+16.44m2; Podchod_DC1  
2: 63.34m2-1.80m*5.20m; Podchod_DC2  
3: 13.00m2+9.71m2+2.26m2+20.24m2+0.88m2+18.59m2+2.64m2+0.60m2*2+0.48m2+0.54m2+16.19m2; Podchod_DC3  
4: 31.75m2; Podchod_DC4  
5: 29.87m2; Podchod_DC5  
6: 9.79m2+13.21m2+2.40m2+20.39m2+0.59m2+18.53m2+2.64m2+0.60m2*2+0.51m2*2+16.19m2; Podchod_DC6  
7: 12.54m2+6.31m2+27.09m2; Podchod_DC7</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</si>
  <si>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SVI-D:     
1) VODOTĚSNÁ VRSTVA - IZOLACE PROTI TLAKOVÉ VODĚ Z MODIFIKOVANÉHO ASFALTU, PLNOPLOŠNĚ SPOJENÁ S PODKLADEM,     
2) NETKANÁ GEOTEXTILIE MIN. 300G/M2 - 1 VRSTVA,     
3) SEPARAČNÍ PE FOLIE MIN. TL. 0,3 MM, VOLNĚ POKLÁDANÁ,     
4) OCHRANNÁ VRSTVA - BETON C 25/30 - XC2, XF1, PRŮSAK DO 35 MM, S VÝZTUŽNOU VLOŽKOU Z KARI SÍTÍ 4/4- 100/100MM *) - není součástí této R-položky</t>
  </si>
  <si>
    <t>R711001-1410.5</t>
  </si>
  <si>
    <t>IZOLACE SVI C1</t>
  </si>
  <si>
    <t>1: 2.60m*3.75m*2; Podchod_DC2</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</si>
  <si>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SVI-C1:      
1) VODOTĚSNÁ VRSTVA - DVOUPÁSOVÁ IZOLACE PROTI TLAKOVÉ VODĚ Z MODIFIKOVANÉHO ASFALTU, PLNOPLOŠNĚ SPOJENÁ S PODKLADEM,     
2) PODKLAD PRO IZOLACI - CIHELNÁ PŘIZDÍVKA, VYROVNÁCACÍ A PODKLADNÍ OMÍTKA *) - není součástí této R-položky</t>
  </si>
  <si>
    <t>R711001-1410.6</t>
  </si>
  <si>
    <t>IZOLACE SVI D1</t>
  </si>
  <si>
    <t>1: 2.60m*5.20m; Podchod_DC2</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</si>
  <si>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SVI-D1:     
1) VODOTĚSNÁ VRSTVA - DVOUPÁSOVÁ IZOLACE PROTI TLAKOVÉ VODĚ Z MODIFIKOVANÉHO ASFALTU, PLNOPLOŠNĚ SPOJENÁ S PODKLADEM,     
2) NETKANÁ GEOTEXTILIE MIN. 300G/M2 - 1 VRSTVA,     
3) SEPARAČNÍ PE FOLIE MIN. TL. 0,3 MM, VOLNĚ POKLÁDANÁ,     
4) OCHRANNÁ VRSTVA - BETON C 25/30 - XC2, XF1, PRŮSAK DO 35 MM, S VÝZTUŽNOU VLOŽKOU Z KARI SÍTÍ 4/4- 100/100MM *) - není součástí této R-položky</t>
  </si>
  <si>
    <t>711442</t>
  </si>
  <si>
    <t>IZOLACE MOSTOVEK CELOPLOŠNÁ ASFALTOVÝMI PÁSY S PEČETÍCÍ VRSTVOU</t>
  </si>
  <si>
    <t>1: (5.7m*6)*(0.33m+0.5m); překrytí řízených (jalových) spar základové desky  
2: (13.16m*6)*(0.33m+0.5m); překrytí dilatačních spar stěn a stropu podchodu</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</si>
  <si>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t>
  </si>
  <si>
    <t>R711509-1410</t>
  </si>
  <si>
    <t>OCHRANA IZOLACE NA POVRCHU TEXTILIÍ VĚTŠÍ GRAMÁŽE</t>
  </si>
  <si>
    <t>1: (13.16m*6+5.7m*6)*(0.33m+0.5m); překrytí dilatačních spar</t>
  </si>
  <si>
    <t>položka zahrnuje:    
- dodání předepsaného ochranného materiálu    
- zřízení ochrany izolace</t>
  </si>
  <si>
    <t>741736</t>
  </si>
  <si>
    <t>KALOVÉ ČERPADLO 500-1000 W, 230 V, S TEPELNOU OCHRANOU</t>
  </si>
  <si>
    <t>1: 3ks; trvale osazené čerpadlo v čerpacích jímkách výtahových šachet</t>
  </si>
  <si>
    <t>1. Položka obsahuje:    
– připojení k napájecí síti    
2. Položka neobsahuje:    
X    
3. Způsob měření:    
Udává se počet kusů kompletní konstrukce nebo práce.</t>
  </si>
  <si>
    <t>R75Z120-1410</t>
  </si>
  <si>
    <t>Měření vlivu bludných proudů při dokončení stavby</t>
  </si>
  <si>
    <t>1: kontrolní měření bludných proudů po dokončení stavby</t>
  </si>
  <si>
    <t>1. Položka obsahuje: – veškeré práce a materiál obsažený v názvu položky2. Položka neobsahuje: X3. Způsob měření:Udává se komplet odlišných materiálů a činností, které tvoří funkční nedělitelný celek daný názvem položky.</t>
  </si>
  <si>
    <t>R75Z240-1410</t>
  </si>
  <si>
    <t>Trvalá zařízení pro sledování bludných proudů - vývody z výztuže</t>
  </si>
  <si>
    <t>1: 13ks, v podchodu - vývod na povrch pro měření bludných proudů</t>
  </si>
  <si>
    <t>1. Položka obsahuje:    
– veškeré práce a materiál obsažený v názvu položky    
2. Položka neobsahuje:    
X    
3. Způsob měření:    
Udává se počet kusů kompletní konstrukce nebo práce.</t>
  </si>
  <si>
    <t>78174</t>
  </si>
  <si>
    <t>OBKLADY STĚN Z HUTNÝCH DLAŽDIC (I POLOHUT)</t>
  </si>
  <si>
    <t>1: 385.21m2; keramický obklad stěn tl. 15mm, vč. flexib lepidla a přechodu na rám dveří výtahové šachty  
POZN: Součástí obkladů jsou dilatační profily obkladu. Doporučujeme uvažovat odřezky obkladu v rozsahu 10-40% dle pracnosti spárořezu.</t>
  </si>
  <si>
    <t>- položky podlah a obkladů zahrnují kompletní podlahy a obklad, včetně úpravy podkladu, spojovací, spárové malty    
nebo tmely, dilatace, úpravy rohů, koutů, kolem otvorů, okrajů apod.</t>
  </si>
  <si>
    <t>7838H</t>
  </si>
  <si>
    <t>NÁTĚRY BETON KONSTR ANTIGRAFITI</t>
  </si>
  <si>
    <t>1: (21.32m*0.202m)+((18.62m-8.395m)*0.205m+8.395m*0.346m)+((18.62m-1.83m)*0.19m+1.83m*0.205m); na podhledovém betonu schodišťDC1,DC3,DC6 podchodu, mezi obkladem a krycím plechem zábradlí  
2: 2.28m2; na podhledovém betonu DC7 podchodu, při napojení na opěrnou zeď směr Praha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</si>
  <si>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</si>
  <si>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87427</t>
  </si>
  <si>
    <t>POTRUBÍ Z TRUB PLASTOVÝCH ODPADNÍCH DN DO 100MM</t>
  </si>
  <si>
    <t>1: 0.27m*3; HDPE prostupy výtlačného potrubí DC1, DC3 a DC6 (s přírubou)  
2: 0.23m*2; HDPE prostupy při vyústění liniového odvodnění do jímky DC7  
POZN: včetně těsnících hřebenů a vložek.</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</si>
  <si>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</si>
  <si>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1: 1.27m; HDPE prostup odvodnění potrubí DC7 (s přírubou)  
POZN: včetně těsnících hřebenů a vložek.</t>
  </si>
  <si>
    <t>87614</t>
  </si>
  <si>
    <t>CHRÁNIČKY Z TRUB PLAST DN DO 40MM</t>
  </si>
  <si>
    <t>1: 250m; chráničky kabelů osvětlení  
2: 190m; chráničky kabelů informačního systému (kamery, rozhlas, monitory)  
3: 140m; chráničky kabelů pro obsluhu výtahových šachet, výtahů, orientačního systému a topného kabelu  
4: 40m; chránička kabelů čerpací šachty žel. spodku  
5: 75m; rezervní chráničky kabelů (kamery, reklamy)  
POZN: včetně odbočných krabic apod.</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</si>
  <si>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</si>
  <si>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87911</t>
  </si>
  <si>
    <t>POTRUBÍ ODPADNÍ MOSTNÍCH OBJEKTŮ Z PLAST TRUB DN DO 80MM</t>
  </si>
  <si>
    <t>1: (4.45m+4.53m+4.6m)+(9.5m+5m*2); výtlačné potrubí pro odvodnění čepracích jímek u výtahových šachet</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</si>
  <si>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</si>
  <si>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87913</t>
  </si>
  <si>
    <t>POTRUBÍ ODPADNÍ MOSTNÍCH OBJEKTŮ Z PLAST TRUB DN DO 150MM</t>
  </si>
  <si>
    <t>1: (3.52m-1.3m-0.4m); potrubí pro napojení odvodňovací jímky podchodu na horskou vpusť</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</si>
  <si>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</si>
  <si>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891614</t>
  </si>
  <si>
    <t>KLAPKY DN DO 40MM</t>
  </si>
  <si>
    <t>1: 2ks*3; zpětné klapky výtlačného potrubí</t>
  </si>
  <si>
    <t>- Položka zahrnuje kompletní montáž dle technologického předpisu, dodávku armatury, veškerou mimostaveništní a vnitrostaveništní dopravu.</t>
  </si>
  <si>
    <t>897514</t>
  </si>
  <si>
    <t>1: 2ks; vpusti liniového odvonění podchodu</t>
  </si>
  <si>
    <t>89911Q</t>
  </si>
  <si>
    <t>POKLOP PRO ZÁDLAŽBU B125</t>
  </si>
  <si>
    <t>1: 3ks; zadlažďovací poklop čerpacích jímek u výtahových šachet  
2: 1ks; zadlažďovací poklop odvodňovací jímky podchodu  
POZN: Poklop včetně rámu a vyrovnávacího betonu pod dlažbu.</t>
  </si>
  <si>
    <t>899524</t>
  </si>
  <si>
    <t>OBETONOVÁNÍ POTRUBÍ Z PROSTÉHO BETONU DO C25/30</t>
  </si>
  <si>
    <t>1: 0.15m3*10; obetonování výtlačného potrubí v místě případného přechodu pod nástupištními prefabrikáty apod.</t>
  </si>
  <si>
    <t>R93135-1410</t>
  </si>
  <si>
    <t>TĚSNĚNÍ PRACOVNÍCH SPAR BOBTNAVÝM PÁSKEM NEBO TMELEM</t>
  </si>
  <si>
    <t>1: 2.2m; bobtnavý těsnící profil/tmel v místě spádového betonu kolem odvodňovací jímky v podchodu</t>
  </si>
  <si>
    <t>položka zahrnuje dodávku a osazení předepsaného materiálu, očištění ploch spáry před úpravou, očištění okolí spáry po úpravě</t>
  </si>
  <si>
    <t>1: (39.04m+1.13m)*2; liniové odvodnění podlahy podchodu</t>
  </si>
  <si>
    <t>936501</t>
  </si>
  <si>
    <t>DROBNÉ DOPLŇK KONSTR KOVOVÉ NEREZ</t>
  </si>
  <si>
    <t>1: 8ks*6*5kg/ks; smykové trny v dilatačních sparách dna konstrukce podchodu  
2: (9ks+9ks)*6*5kg/ks; smykové trny v dilatačních sparách konstrukce podchodu o opěrných zdí  
3: 0.001m2*(3.35m+3.425m+3.5m)*7850kg/m3; zakrytí drážky výtlačného potrubí DC1, DC3 a DC6</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</si>
  <si>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</si>
  <si>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89</t>
  </si>
  <si>
    <t>936502</t>
  </si>
  <si>
    <t>DROBNÉ DOPLŇK KONSTR KOVOVÉ POZINK</t>
  </si>
  <si>
    <t>1: 0.0005m2*(3.35m*2+3.425m*2+3.5m*2)*7850kg/m3; úhelníkový rám drážky výtlačného potrubí DC1, DC3 a DC6  
2: 0.0006m2*(3.35m*2+3.425m*2+3.5m*2)*7850kg/m3; hranoly k úhelníkovému rámu drážky výtlačného potrubí DC1, DC3 a DC6</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</si>
  <si>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</si>
  <si>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90</t>
  </si>
  <si>
    <t>R936-1410</t>
  </si>
  <si>
    <t>Mobilní hrazení h= 4,1m, l= 4.0 m</t>
  </si>
  <si>
    <t>1: 4.1m*4m; mobilní hrazení  
- hliníková hradidla pro světlou hrazenou plochu otvoru S= 4.0m x 4.03m  
- nerezové boční vedení H= 4.1m (zabetonované nebo dodatečně kotvené)  
- ocelové sloupky (pozink) H= 4.1m  
- stahovací zařízení  
- prahové těsnění  
- nerezové kotevní desky pro sloupky (zabetonované nebo dodatečně kotvené)  
- kryty bočních drážek</t>
  </si>
  <si>
    <t>Poznámka k položce:    
(součástí PS je kompletní dodávka hradícího systému, včetně bočních drážek, krytů bočního hrazení, kotevních desek slupic a veškerého kotevního a rektifikačního materiálu a skladovacího zařízení jednotlivých prvků)</t>
  </si>
  <si>
    <t>91</t>
  </si>
  <si>
    <t>94817</t>
  </si>
  <si>
    <t>DOČASNÉ KONSTRUKCE Z OCEL NOSNÍKŮ VČET ODSTRAN</t>
  </si>
  <si>
    <t>1: 0.5t*2; pomocné konstrukce při přepažování do navazujícícho stavebního postupu - zejména pro přetažení SVI</t>
  </si>
  <si>
    <t>Položka zahrnuje dovoz, montáž, údržbu, opotřebení (nájemné), demontáž, konzervaci, odvoz.</t>
  </si>
  <si>
    <t>92</t>
  </si>
  <si>
    <t>96614</t>
  </si>
  <si>
    <t>BOURÁNÍ KONSTRUKCÍ Z CIHEL A TVÁRNIC</t>
  </si>
  <si>
    <t>1: (0.5m*26.85m*2+1.0m*3.3m*2)*0.15m+(2.7m*26.85m*2+4.2m*3.6m+4.2m*3.3m+46.6m2+25.3m2+48.4m2+29.4m2+0.4m*3.6m+0.4m*3.3m)*0.1m; ochrana izolace svislých ploch (cihelná přizdívka izolace apod.)</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</si>
  <si>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</si>
  <si>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93</t>
  </si>
  <si>
    <t>96614B</t>
  </si>
  <si>
    <t>BOURÁNÍ KONSTRUKCÍ Z CIHEL A TVÁRNIC - DOPRAVA</t>
  </si>
  <si>
    <t>1: pol.č.96614*2.6t/m3*30km; odvoz na skládku</t>
  </si>
  <si>
    <t>Položka zahrnuje samostatnou dopravu suti a vybouraných hmot. Množství se určí jako součin hmotnosti [t] a    
požadované vzdálenosti [km].</t>
  </si>
  <si>
    <t>94</t>
  </si>
  <si>
    <t>96615</t>
  </si>
  <si>
    <t>BOURÁNÍ KONSTRUKCÍ Z PROSTÉHO BETONU</t>
  </si>
  <si>
    <t>1: (9.6m*3.87m+10.56m*3.58m)*0.1m; podkladní beton schodišť  
2: 1.7m*1.7m*0.15m; podkladní beton jímky  
3: 0.24m2*22m*2; podkladní beton drenáže  
4: 1.25m2*26.85m; spádový beton v podchodu</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</si>
  <si>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</si>
  <si>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95</t>
  </si>
  <si>
    <t>1: pol.č.96615*2.4t/m3*30km; odvoz na skládku</t>
  </si>
  <si>
    <t>96</t>
  </si>
  <si>
    <t>1: 5.23m*0.3m*26.85m+3.74m*6m*0.3m+(3.44m*6.48m*0.3m+0.4m*0.25m*4.6m); základová deska s jímkou  
2: 3.74m2*26.85m; prefabrikované rámy  
3: (3.6m*0.68m*4.7m+15.2m2*0.3m+6.2m2*0.3m+0.45m*3m*3.1m)+(3.3m*0.58m*4.7m-0.9m*0.58m*0.9m+15.2m2*0.3m+5.1m2*0.3m+0.45m*2.7m*3.2m); monolitické navazajující části rámů - stěny a dno  
4: (3.6m*0.35m*4.7m+3.3m*0.35m*4.7m); prefa-monolitické navazajující části rámů - strop  
5: (6.3m2*3m+26.8m2*0.3m*2)+(8.2m2*2.7m+37.4m2*0.6m*2); schodišťové části  
6: 2m*0.5m*1.2m*2; ubouraná část základů přístřešku v místě pažení a stavební jámy (odhad)</t>
  </si>
  <si>
    <t>97</t>
  </si>
  <si>
    <t>1: pol.č.96616*2.5t/m3*30km; odvoz na skládku</t>
  </si>
  <si>
    <t>98</t>
  </si>
  <si>
    <t>96618</t>
  </si>
  <si>
    <t>BOURÁNÍ KONSTRUKCÍ KOVOVÝCH</t>
  </si>
  <si>
    <t>1: (3.25m+6.8m*2)*0.050t/m*2; zábradlí schodišťových zídek  
2: (1.5m*2+2.4m+9.1m*2)*0.005t/m*2; madla schodišťových zídek   
3: (10m*2+11.8m*2)*0.005t/m*2; madla podél schodišť  
4: 2*0.150t/ks+(10m+11.8m)*0.050t/m; plošiny pro osoby s omezenou schopností pohybu, včetně vodících lišt</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</si>
  <si>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</si>
  <si>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99</t>
  </si>
  <si>
    <t>96618B</t>
  </si>
  <si>
    <t>BOURÁNÍ KONSTRUKCÍ KOVOVÝCH - DOPRAVA</t>
  </si>
  <si>
    <t>1: pol.č.96618*30km; odvoz do sběrných surovin (pozn. pro zhotovitele - NACEŇOVAT POUZE DOPRAVU)</t>
  </si>
  <si>
    <t>100</t>
  </si>
  <si>
    <t>96687</t>
  </si>
  <si>
    <t>VYBOURÁNÍ ULIČNÍCH VPUSTÍ KOMPLETNÍCH</t>
  </si>
  <si>
    <t>1: 1ks; vpusť v podchodu včetně odvozu, uložení a poplatku za skládku</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</si>
  <si>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</si>
  <si>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101</t>
  </si>
  <si>
    <t>96688</t>
  </si>
  <si>
    <t>VYBOURÁNÍ KANALIZAČ ŠACHET KOMPLETNÍCH</t>
  </si>
  <si>
    <t>1: 1ks; šachta v podchodu včetně odvozu, uložení a poplatku za skládku</t>
  </si>
  <si>
    <t>102</t>
  </si>
  <si>
    <t>1: 22m*2; drenáž v místě plovoucí izolace včetně odvozu, uložení a poplatku za skládku  
2: 10m; odvodnění podchodu do šachty za kolejí č.4, uložení a poplatku za skládku  
3: 1.75m; napojení vpustě na jímku v podchodu, uložení a poplatku za skládku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</si>
  <si>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</si>
  <si>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103</t>
  </si>
  <si>
    <t>1: 4.15m*27.45m+3m*5.2m+2.7m*5.9m; podhled podchodu</t>
  </si>
  <si>
    <t>104</t>
  </si>
  <si>
    <t>978151</t>
  </si>
  <si>
    <t>OTLUČENÍ OBKLADŮ Z DLAŽDIC</t>
  </si>
  <si>
    <t>1: 72.6m2+0.82m2+2.65m2+0.3m2*2+70.94m2+1.62m2+0.25m2*2+25.6m2+4.3m2+33.2m2+9.1m2+5m2+5.2m2; obklad stěn podchodu a schodišťových zídek  
2: 185.8m2+9.15m2+11.6m2; dlažba dna podchodu a schodišťových stupňů</t>
  </si>
  <si>
    <t>105</t>
  </si>
  <si>
    <t>97816</t>
  </si>
  <si>
    <t>ODSEKÁNÍ VRSTVY VYROVNÁVACÍHO BETONU NA MOSTECH</t>
  </si>
  <si>
    <t>1: (4.7m*0.07m+0.6m*2*0.12m)*26.85m+(5.86m*3.3m+6.34m*3.6m)*0.07m; ochrana izolace základové desky  
2: (5m*26.85m+5.3m*3.6m+6.2m*3.3m)*0.05m; ochrana izolace stropu</t>
  </si>
  <si>
    <t>106</t>
  </si>
  <si>
    <t>97817</t>
  </si>
  <si>
    <t>ODSTRANĚNÍ MOSTNÍ IZOLACE</t>
  </si>
  <si>
    <t>1: 13m*22m; odstranění plovoucí izolace  
2: 16m*26.85m; odstranění izolace prefa-rámové konstrukce  
3: 4.2m*3.6m+4.2m*3.3m+46.6m2+25.3m2+48.4m2+29.4m2+0.4m*3.6m+0.4m*3.3m+19m2+20.3m2+16.1m*3.6m+18m*3.6m; odstranění izolace krajních a schodišťových částí  
POZN: Včetně odvozu na skládku.</t>
  </si>
  <si>
    <t>990</t>
  </si>
  <si>
    <t>Poplatky za skládky</t>
  </si>
  <si>
    <t>107</t>
  </si>
  <si>
    <t>možnost uložení zeminy na povrchu terénu, vč. dopravy odpadu</t>
  </si>
  <si>
    <t>1: (pol.č.17120*80%)*2.0t/m3; uložení na skládku - k rekultivaci 80%</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</si>
  <si>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</si>
  <si>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108</t>
  </si>
  <si>
    <t>015111.1</t>
  </si>
  <si>
    <t>bez možnosti uložení zemina na terénu, vč. dopravy odpadu</t>
  </si>
  <si>
    <t>1: (pol.č.17120*20%)*2.0t/m3; uložení na skládku inertního odpadu 20%</t>
  </si>
  <si>
    <t>109</t>
  </si>
  <si>
    <t>015120</t>
  </si>
  <si>
    <t>POPLATKY ZA LIKVIDACŮ ODPADŮ NEKONTAMINOVANÝCH - 17 01 02  STAVEBNÍ A DEMOLIČNÍ SUŤ (CIHLY)</t>
  </si>
  <si>
    <t>1: (pol.č.96614+97811*0.025m+978151*0.025m)*2.6t/m3; uložení na skládku - k rekultivaci 80%</t>
  </si>
  <si>
    <t>110</t>
  </si>
  <si>
    <t>1: (pol.č.96615)*2.4t/m3+(pol.č.96616+97816)*2.5t/m3; uložení na skládku</t>
  </si>
  <si>
    <t>111</t>
  </si>
  <si>
    <t>015420</t>
  </si>
  <si>
    <t>POPLATKY ZA LIKVIDACŮ ODPADŮ NEKONTAMINOVANÝCH - 17 06 04 ZBYTKY IZOLAČNÍCH MATERIÁLŮ</t>
  </si>
  <si>
    <t>1: viz pol.č. 97817*0.005t/m2; uložení na skládku nebezpečného odpadu</t>
  </si>
  <si>
    <t xml:space="preserve">  SO 14-10.1</t>
  </si>
  <si>
    <t xml:space="preserve">  Železniční most v km 421.827 - opěrná zeď</t>
  </si>
  <si>
    <t>SO 14-10.1</t>
  </si>
  <si>
    <t>Železniční most v km 421.827 - opěrná zeď</t>
  </si>
  <si>
    <t>R02910-1410.1</t>
  </si>
  <si>
    <t>R02943-1410.1</t>
  </si>
  <si>
    <t>R03100-1410.1</t>
  </si>
  <si>
    <t>R03730-1410.1</t>
  </si>
  <si>
    <t>1: ochrana kabelů v místě výkopu</t>
  </si>
  <si>
    <t>1: 61.6m2*5m; výkopy pro opěrnou zeď směr Děčín  
2: 32.7m2*11.5m+25.1m2*11.5m+18.8m2*11.5m+13.2m2*11.5m+9.5m2*(6.3m+1.5m/2); výkopy pro opěrnou zeď směr Praha  
3: 280m2*0.3m; výkop pro stabilizovanou zeminu v základové spáře opěrných zdí (přivezena z míchacího centra)  
POZN: Odstranění železničního svršku, odvodnění železničního spodku, zpevněných povrchů, nástupišť a kanalizační šachty viz související stavební objekty. Výkopy pro šachty viz související stavební objekty.</t>
  </si>
  <si>
    <t>1: viz položka č.13173</t>
  </si>
  <si>
    <t>1: 26m2*5.3m+4.3m2*2.1m; zásypy opěrné zdi směr Děčín a za vyústěním podchodu - použije se nakupovaná zemina  
2: 19m2*11.5m+14m2*11.5m+10m2*11.5m+6.7m2*11.5m+4.7m2*6.3m; zásypy opěrné zdi směr Praha - použije se nakupovaná zemina</t>
  </si>
  <si>
    <t>18222</t>
  </si>
  <si>
    <t>ROZPROSTŘENÍ ORNICE VE SVAHU V TL DO 0,15M</t>
  </si>
  <si>
    <t>1: 250m2*?3.25m*2; svahy za rubem opěrných zdí</t>
  </si>
  <si>
    <t>položka zahrnuje:    
nutné přemístění ornice z dočasných skládek vzdálených do 50m    
rozprostření ornice v předepsané tloušťce ve svahu přes 1:5</t>
  </si>
  <si>
    <t>18241</t>
  </si>
  <si>
    <t>ZALOŽENÍ TRÁVNÍKU RUČNÍM VÝSEVEM</t>
  </si>
  <si>
    <t>Zahrnuje dodání předepsané travní směsi, její výsev na ornici, zalévání, první pokosení, to vše bez ohledu na sklon terénu</t>
  </si>
  <si>
    <t>21331</t>
  </si>
  <si>
    <t>DRENÁŽNÍ VRSTVY Z BETONU MEZEROVITÉHO (DRENÁŽNÍHO)</t>
  </si>
  <si>
    <t>1: 0.12m2*(51.9m+1.0m+5.4m); obetonování drenáže mezerovitým (drenážním) betonem</t>
  </si>
  <si>
    <t>Položka zahrnuje:    
- dodávku předepsaného materiálu pro drenážní vrstvu, včetně mimostaveništní a vnitrostaveništní dopravy    
- provedení drenážní vrstvy předepsaných rozměrů a předepsaného tvaru</t>
  </si>
  <si>
    <t>1: (3.5m*5)*0.00781m2*7.85t/m3; zápory pažení u opěrné zdi směr Praha - I. fáze</t>
  </si>
  <si>
    <t>1: 1.45m*0.1m*1.2m*4;  výdřeva z dřevěných hranolů pažení u opěrné zdi směr Praha - I. fáze</t>
  </si>
  <si>
    <t>1: (3.5m*5); vrty pro zápory pažení u opěrné zdi směr Praha</t>
  </si>
  <si>
    <t>1: 0.61m3; římsa opěrné zdi směr Děčín - odečteno ze 3D modelu  
2: 1.32m3; římsa opěrné zdi směr Praha - DC1 - odečteno ze 3D modelu  
3: 1.32m3; římsa opěrné zdi směr Praha - DC2 - odečteno ze 3D modelu  
4: 1.32m3; římsa opěrné zdi směr Praha - DC3 - odečteno ze 3D modelu  
5: 1.32m3; římsa opěrné zdi směr Praha - DC4 - odečteno ze 3D modelu  
6: 0.83m3; římsa opěrné zdi směr Praha - DC5 - odečteno ze 3D modelu  
POZN: Včetně výplně a těsnění dilatačních spar.</t>
  </si>
  <si>
    <t>1: 732.7kg; odečteno z výkresu "Tvat a výztuž říms"</t>
  </si>
  <si>
    <t>327215</t>
  </si>
  <si>
    <t>PŘEZDĚNÍ ZDÍ Z KAMENNÉHO ZDIVA</t>
  </si>
  <si>
    <t>1: 1.5m*2m*1m; přezdění části stávající zdi areálu muzea v místě napojení na opěrnou zeď</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</si>
  <si>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</si>
  <si>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327325</t>
  </si>
  <si>
    <t>ZDI OPĚRNÉ, ZÁRUBNÍ, NÁBŘEŽNÍ ZE ŽELEZOVÉHO BETONU DO C30/37 (B37)</t>
  </si>
  <si>
    <t>1: 22.80m3; opěrná zeď směr Děčín - odečteno ze 3D modelu  
2: 54.46m3; opěrná zeď směr Praha, DC1 - odečteno ze 3D modelu  
3: 45.18m3; opěrná zeď směr Praha, DC2 - odečteno ze 3D modelu  
4: 37.84m3; opěrná zeď směr Praha, DC3 - odečteno ze 3D modelu  
5: 29.82m3; opěrná zeď směr Praha, DC4 - odečteno ze 3D modelu  
6: 14.99m3; opěrná zeď směr Praha, DC5 - odečteno ze 3D modelu  
POZN: Včetně výplně a těsnění dilatačních a pracovních spar.</t>
  </si>
  <si>
    <t>327365</t>
  </si>
  <si>
    <t>VÝZTUŽ ZDÍ OPĚRNÝCH, ZÁRUBNÍCH, NÁBŘEŽNÍCH Z OCELI 10505, B500B</t>
  </si>
  <si>
    <t>1: 1995.3kg; opěrná zeď směr Děčín - odečteno z výkresu výztuže opěrné zdi  
2: 4690.0kg; opěrná zeď směr Praha, DC1 - odečteno z výkresu výztuže opěrné zdi  
3: 3621.8kg; opěrná zeď směr Praha, DC2 - odečteno z výkresu výztuže opěrné zdi  
4: 3022.8kg; opěrná zeď směr Praha, DC3 - odečteno z výkresu výztuže opěrné zdi  
5: 2541.8kg; opěrná zeď směr Praha, DC4 - odečteno z výkresu výztuže opěrné zdi  
6: 1423.4kg; opěrná zeď směr Praha, DC5 - odečteno z výkresu výztuže opěrné zdi</t>
  </si>
  <si>
    <t>1: 310.13kg; odečteno z výkresu zábradlí s tahokovovou výplní, na opěrné zdi směr Děčín  
2: 236.30kg+244.01kg*7+336.84kg; odečteno z výkresu zábradlí s tahokovovou výplní, na opěrné zdi směr Praha</t>
  </si>
  <si>
    <t>1: (11.7m*3.9m+11.7m*3.4m-1.5m*0.92m+11.7m*2.9m+11.7m*2.4m+6.5m*2.4m+5.5m*3.9m)*0.15m*1.2; úprava základové spáry opěrných zdí podkladním betonem + 20% ve zbývající částí dna výkopu  
2: (51.9m+1.0m+5.4m)*0.3m2; podkladní beton drenáže na rubu opěrných zdí  
3: 0.5m3; výplň hubeným betonem mezi základem a šachtou žel. spodku (odhad)  
4: 3m3; podbetonování základu zdi areálu VUAB Pharma a.s., v místě výkopu pro opěrnou zeď směr Děčín (odhad)</t>
  </si>
  <si>
    <t>501430</t>
  </si>
  <si>
    <t>ZŘÍZENÍ KONSTRUKČNÍ VRSTVY TĚLESA ŽELEZNIČNÍHO SPODKU ZE ZEMINY ZLEPŠENÉ (STABILIZOVANÉ) VÁPNO-CEMENTEM</t>
  </si>
  <si>
    <t>1: 280m2*0.3m; stabilizovaná zemina v základové spáře opěrných zdí  
POZN: Směsné pojivo s obsahem vápna, cementu a cementárenských přísad, přičemž podíl vápna ve směsném pojivu je 30 %.</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</si>
  <si>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</si>
  <si>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1: 1ks; vodotěsný prostup/rám kabelů v místě vstupu do konstrukce opěrné zdi, včetně napojení na hydroizolaci  
POZN: Včetně tvarovek, těsnících hřebenů a vložek.</t>
  </si>
  <si>
    <t>1: 16.45m2+1.82m2+0.51m2+2.62m2; OZ_Děčín  
2: 38.03m2+5.34m2+4.32m2+0.59m2+5.80m2; OZ_Praha_DC1  
3: 35.88m2+4.88m2+5.75m2; OZ_Praha_DC2  
4: 28.75m2+4.88m2+5.75m2; OZ_Praha_DC3  
5: 21.62m2+4.88m2+5.75m2; OZ_Praha_DC4  
6: 7.39m2+2.50m2+1.18m2+0.46m2+3.15m2; OZ_Praha_DC5</t>
  </si>
  <si>
    <t>1: (7.44m*2)*(0.33m+0.5m); překrytí dilatačních spar mezi podchodem a opěrnými zdmi  
2: (6.32m+5.2m+4.1m+3.6m)*(0.33m+0.5m); překrytí rubu dilatačních spar opěrných zdí směr Praha  
3: (1.7m*6)*(0.33m+0.5m); překrytí líce dilatačních spar opěrných zdí</t>
  </si>
  <si>
    <t>1: (7.44m*2+6.32m+5.2m+4.1m+3.6m+1.7m*6)*(0.33m+0.5m); překrytí dilatačních spar</t>
  </si>
  <si>
    <t>1: 11ks, v opěrných zdech - vývod na povrch pro měření bludných proudů</t>
  </si>
  <si>
    <t>1: 127.55m2+1m*1.5m; na podhledovém betonu dříku opěrné zdi směr Praha  
2: 14.46m2; na podhledovém betonu dříku opěrné zdi směr Děčín</t>
  </si>
  <si>
    <t>1: 0.6m; HDPE prostup odvodnění drenáže opěrnou zdí směr Děčín (s přírubou)</t>
  </si>
  <si>
    <t>1: 51.9m+1.0m; drenáž na rubu opěrné zdi směr Praha vč. napojení drenáže na čerpací šachtu železničního spodku  
2: 5.4m+0.6m; drenáž na rubu opěrné zdi směr Děčín</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</si>
  <si>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</si>
  <si>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1: 15m; chránička kabelů čerpací šachty žel. spodku</t>
  </si>
  <si>
    <t>91345</t>
  </si>
  <si>
    <t>NIVELAČNÍ ZNAČKY KOVOVÉ</t>
  </si>
  <si>
    <t>1: 1ks; měřický bod na opěrné zdi</t>
  </si>
  <si>
    <t>položka zahrnuje:    
- dodání a osazení nivelační značky včetně nutných zemních prací    
- vnitrostaveništní a mimostaveništní dopravu</t>
  </si>
  <si>
    <t>931182</t>
  </si>
  <si>
    <t>VÝPLŇ DILATAČNÍCH SPAR Z POLYSTYRENU TL 20MM</t>
  </si>
  <si>
    <t>1: 1.5m*0.65m; separace mezi základem a šachtou žel. spodku (odhad)</t>
  </si>
  <si>
    <t>položka zahrnuje dodávku a osazení předepsaného materiálu, očištění ploch spáry před úpravou, očištění okolí spáry    
po úpravě</t>
  </si>
  <si>
    <t>1: (7ks+6ks+5ks+4ks)*5kg/ks; smykové trny v dilatačních sparách opěrné zdi směr Praha  
2: ((3.1m+1m)*0.08m*0.008m+0.001m2*(3.1m+1m))*7850kg/m3+(3.1m+1m)/0.25m*0.75kg/ks; dodatečné kotvení těsnícího pásu dilatace základu opěrné zdi v místě napojení na podchod  
3: 30kg/ks; nerezová trubka vyústění drenáže opěrnou zdí směr Děčín  
POZN: Smykové trny v dilatačních sparách konstrukce podchodu o opěrných zdí viz SO 14-10.</t>
  </si>
  <si>
    <t>1: 2.3m*2.0m2; ubouraná část zídky v místě navázaní opěrné zdi areálu muzea (odhad)</t>
  </si>
  <si>
    <t>1: pol.č.96616*2.5t/m3; uložení na skládku</t>
  </si>
  <si>
    <t xml:space="preserve">  SO 14-10.2</t>
  </si>
  <si>
    <t xml:space="preserve">  Železniční most v km 421.827 - prosklené výtahové šachty</t>
  </si>
  <si>
    <t>SO 14-10.2</t>
  </si>
  <si>
    <t>Železniční most v km 421.827 - prosklené výtahové šachty</t>
  </si>
  <si>
    <t>1: 30m2; práce pod konstrukcí stávajícího dřevěného přístřešku (letní čekárny)</t>
  </si>
  <si>
    <t>R02943-1410.2</t>
  </si>
  <si>
    <t>31194</t>
  </si>
  <si>
    <t>ZDI A STĚNY PODPĚRNÉ A VOLNÉ Z KOVU</t>
  </si>
  <si>
    <t>1: 4702.53kg; ocelová konstrukce výtahových šachet - odečteno z výkresu</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</si>
  <si>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</si>
  <si>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1: 55.026kg; madla a sloupky podél výtahové šachty u výpravní budovy - odečteno z výkresu</t>
  </si>
  <si>
    <t>1: 3ks; úprava pro komunikátory v zasklení výtahových šachet vč. zakrytí spáry mezi komunikátorem a zasklením olemováním komunikátoru</t>
  </si>
  <si>
    <t>741612</t>
  </si>
  <si>
    <t>PŘÍMOTOP S TERMOSTATEM PŘES 1000 DO 2000 W</t>
  </si>
  <si>
    <t>1: 3ks; do každé výtahové šachty (dle konkrétního výrobce výtahu)</t>
  </si>
  <si>
    <t>1. Položka obsahuje:    
– připojení k napájecí síti    
2. Položka neobsahuje:    
X    
3. Způsob měření:    
Udává se počet kusů kompletní konstrukce nebo práce</t>
  </si>
  <si>
    <t>R787-1410</t>
  </si>
  <si>
    <t>ZASKLÍVÁNÍ STĚN A STROPU BEZPEČNOSTNÍM/IZOLAČNÍM DVOJSKLEM</t>
  </si>
  <si>
    <t>1: (2.18m*3.41m+2.6445*3.41m*2+2.6445*2.81m*2-1.2m*1.87m-0.47m*1.865m)*3ks; zasklení výtahových šachet uceleným fasádním systémem  
POZN: Včetně oplechování a napojení na související konstrukce.</t>
  </si>
  <si>
    <t>- položky zasklívání zahrnují kompletní zasklení, včetně lišt, spojovacího materiálu, těsnící profily a tmely.    
 - položky zasklívání dále zahrnují materiál oplechování hran, oplechování a tepelná izolace v místě napojení na betopnové konstrukce a dveře výtahu.    
 - položky zasklívání zahrnují i další předepsané práce jako broušení, vrtání, kotvení, lepení apod.</t>
  </si>
  <si>
    <t>R899-1410</t>
  </si>
  <si>
    <t>ODTAHOVÝ VENTILÁTOR</t>
  </si>
  <si>
    <t>1: 3ks; odtahové ventilátory výtahových šachet</t>
  </si>
  <si>
    <t>Položka zahrnuje dodávku a osazení předepsaného ventilátoru, včetně potřebných úprav pro jeho osazení a správnou funkčnost.</t>
  </si>
  <si>
    <t>R89912-1410</t>
  </si>
  <si>
    <t>VĚTRACÍ MŘÍŽKA Z VYSOCE KVALITNÍHO EXTRUDOVANÉHO HLINÍKU</t>
  </si>
  <si>
    <t>1: 3ks; uzaviratelné větrací mřížky výtahových šachet včetně síťky proti hmyzu</t>
  </si>
  <si>
    <t xml:space="preserve">  SO 14-10.3</t>
  </si>
  <si>
    <t xml:space="preserve">  Železniční most v km 421.827 - skleněné zábradlí</t>
  </si>
  <si>
    <t>SO 14-10.3</t>
  </si>
  <si>
    <t>Železniční most v km 421.827 - skleněné zábradlí</t>
  </si>
  <si>
    <t>R02943-1410.3</t>
  </si>
  <si>
    <t>R348-1410.3</t>
  </si>
  <si>
    <t>ZÁBRADLÍ SE SLOUPKY Z NEREZ OCELI A SKLENĚNOU TABULOVOU VÝPLNÍ</t>
  </si>
  <si>
    <t>1: 9.235m*2+2.97m; zábradlí podél schodišťe u výpravní budovy  
2: 8.395m+2.035m; zábradlí podél schodišťe na 2. nástupišti  
3: 8.395m*2+1.95m; zábradlí podél schodišťe na 3. nástupišti</t>
  </si>
  <si>
    <t>1: 1076.306kg; krycí (okopnice) a kotevní plech podél schodišťe u výpravní budovy - odečteno z výkresu  
2: 516.172kg; krycí (okopnice) a kotevní plech podél schodišťe na 2. nástupišti - odečteno z výkresu  
3: 969.726kg; krycí (okopnice) a kotevní plech podél schodišťe na 3. nástupišti - odečteno z výkresu  
POZN: Na krycím plechu (okopnici) nad schodišti bude vhodným způsobem (např. vrypem apod.) vyobrazen letopočet přestavby podchodu.</t>
  </si>
  <si>
    <t>08</t>
  </si>
  <si>
    <t>D.2.1.5 Ostatní inženýrské objekty (inženýrské sítě a hydrotechnické objekty)</t>
  </si>
  <si>
    <t xml:space="preserve">  SO 15-10</t>
  </si>
  <si>
    <t xml:space="preserve">  Přeložky inženýrských sítí</t>
  </si>
  <si>
    <t>SO 15-10</t>
  </si>
  <si>
    <t>Přeložky inženýrských sítí</t>
  </si>
  <si>
    <t>Všeobecné podmínky</t>
  </si>
  <si>
    <t>15113</t>
  </si>
  <si>
    <t>POPLATKY ZA LIKVIDACI ODPADŮ NEKONTAMINOVANÝCH - 17 05 04 VYTĚŽENÉ ZEMINY A HORNINY - III. TŘÍDA TĚŽITELNOSTI</t>
  </si>
  <si>
    <t>1*1</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</si>
  <si>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</si>
  <si>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odkopávky a prokopávky</t>
  </si>
  <si>
    <t>132938</t>
  </si>
  <si>
    <t>HLOUBENÍ RÝH ŠÍŘ DO 2M PAŽ I NEPAŽ TŘ. III, ODVOZ DO 20KM</t>
  </si>
  <si>
    <t>položka zahrnuje:položka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</si>
  <si>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požadavky objednatele</t>
  </si>
  <si>
    <t>R2943</t>
  </si>
  <si>
    <t>R2960</t>
  </si>
  <si>
    <t>OSTATNÍ POŽADAVKY - ODBORNÝ DOZOR</t>
  </si>
  <si>
    <t>zahrnuje veškeré náklady spojené s objednatelem požadovaným dozorem</t>
  </si>
  <si>
    <t>R29711</t>
  </si>
  <si>
    <t>OSTAT POŽADAVKY - GEOT MONIT NA POVRCHU - MĚŘ (GEODET) BODY</t>
  </si>
  <si>
    <t>staveništní náklady zhotovitele</t>
  </si>
  <si>
    <t>R3730</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</si>
  <si>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</si>
  <si>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709523</t>
  </si>
  <si>
    <t>PODPŮRNÉ A POMOCNÉ KONSTRUKCE OCELOVÉ Z PLECHU TL. DO 5 MM S POVRCHOVOU ÚPRAVOU ŽÁROVÝM ZINKOVÁNÍM</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</si>
  <si>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</si>
  <si>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743Z71</t>
  </si>
  <si>
    <t>DEMONTÁŽ KABELOVÉ SKŘÍNĚ</t>
  </si>
  <si>
    <t>KS</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</si>
  <si>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</si>
  <si>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742Z23</t>
  </si>
  <si>
    <t>DEMONTÁŽ KABELOVÉHO VEDENÍ NN</t>
  </si>
  <si>
    <t>742H12</t>
  </si>
  <si>
    <t>KABEL NN ČTYŘ- A PĚTIŽÍLOVÝ CU S PLASTOVOU IZOLACÍ OD 4 DO 16 MM2</t>
  </si>
  <si>
    <t>742H14</t>
  </si>
  <si>
    <t>KABEL NN ČTYŘ- A PĚTIŽÍLOVÝ CU S PLASTOVOU IZOLACÍ OD 70 DO 120 MM2</t>
  </si>
  <si>
    <t>742I12</t>
  </si>
  <si>
    <t>KABEL NN CU OVLÁDACÍ 7-12ŽÍLOVÝ OD 4 DO 6 MM2</t>
  </si>
  <si>
    <t>742L22</t>
  </si>
  <si>
    <t>UKONČENÍ DVOU AŽ PĚTIŽÍLOVÉHO KABELU KABELOVOU SPOJKOU OD 4 DO 16 MM2</t>
  </si>
  <si>
    <t>1. Položka obsahuje:    
 – všechny práce spojené s úpravou kabelů pro montáž včetně veškerého příslušentsví    
2. Položka neobsahuje:    
 X    
3. Způsob měření:    
Udává se počet kusů kompletní konstrukce nebo práce.</t>
  </si>
  <si>
    <t>742L24</t>
  </si>
  <si>
    <t>UKONČENÍ DVOU AŽ PĚTIŽÍLOVÉHO KABELU KABELOVOU SPOJKOU OD 70 DO 120 MM2</t>
  </si>
  <si>
    <t>742M22</t>
  </si>
  <si>
    <t>UKONČENÍ 7-12ŽÍLOVÉHO KABELU KABELOVOU SPOJKOU OD 4 DO 6 MM2</t>
  </si>
  <si>
    <t>742P13</t>
  </si>
  <si>
    <t>ZATAŽENÍ KABELU DO CHRÁNIČKY - KABEL DO 4 KG/M</t>
  </si>
  <si>
    <t>1. Položka obsahuje:    
 – montáž kabelu o váze do 4 kg/m do chráničky/ kolektoru    
2. Položka neobsahuje:    
 X    
3. Způsob měření:    
Měří se metr délkový.</t>
  </si>
  <si>
    <t>747213</t>
  </si>
  <si>
    <t>CELKOVÁ PROHLÍDKA, ZKOUŠENÍ, MĚŘENÍ A VYHOTOVENÍ VÝCHOZÍ REVIZNÍ ZPRÁVY, PRO OBJEM IN PŘES 500 DO 1000 TIS. KČ</t>
  </si>
  <si>
    <t>1. Položka obsahuje:    
 – veškeré práce a materiál obsažený v názvu položky    
2. Položka neobsahuje:    
 X    
3. Způsob měření:    
Udává se počet kusů kompletní konstrukce nebo práce.</t>
  </si>
  <si>
    <t>747706</t>
  </si>
  <si>
    <t>ZJIŠŤOVÁNÍ STÁVAJÍCÍHO STAVU ROZVODŮ NN</t>
  </si>
  <si>
    <t>1. Položka obsahuje:    
 – cenu za prozkoumání stávajích rozvodů nn, přiřazení vývodových kabelů v rozvaděči nn k jejich zařízení a identifikaci způsobu napájení    
2. Položka neobsahuje:    
 X    
3. Způsob měření:    
Udává se čas v hodinách.</t>
  </si>
  <si>
    <t>74E855</t>
  </si>
  <si>
    <t>ODVOZ ZDEMONTOVANÉHO MATERIÁLU VČETNĚ KABELU NA SKLÁDKU, RECYKLACI NEBO JINÉ URČENÉ MÍSTO</t>
  </si>
  <si>
    <t>09</t>
  </si>
  <si>
    <t>D.2.1.6 Potrubní vedení (voda, plyn, kanalizace)</t>
  </si>
  <si>
    <t xml:space="preserve">  SO 16-10</t>
  </si>
  <si>
    <t xml:space="preserve">  ÚPRAVA STÁVAJÍCÍHO VODOVODU</t>
  </si>
  <si>
    <t>SO 16-10</t>
  </si>
  <si>
    <t>ÚPRAVA STÁVAJÍCÍHO VODOVODU</t>
  </si>
  <si>
    <t>014201</t>
  </si>
  <si>
    <t>POPLATKY ZA ZEMNÍK - ZEMINA</t>
  </si>
  <si>
    <t>dle položky 12573.R: 28,099m3=28,099 [A]</t>
  </si>
  <si>
    <t>zahrnuje veškeré poplatky majiteli zemníku související s nákupem zeminy (nikoliv s otvírkou zemníku)</t>
  </si>
  <si>
    <t>01431</t>
  </si>
  <si>
    <t>POPLATKY ZA VYPUŠTĚNOU VODU</t>
  </si>
  <si>
    <t>PŘEDPOKLAD DN 100 DÉLKY 144M</t>
  </si>
  <si>
    <t>zahrnuje náklady majiteli za způsobernou ztrátu</t>
  </si>
  <si>
    <t>01441.R</t>
  </si>
  <si>
    <t>POPLATKY ZA NÁHRADNÍ ZÁSOBOVÁNÍ VODOU</t>
  </si>
  <si>
    <t>PROVIZORNÍ VODOVOD - KOMPLETNÍ PROVEDENÍ     
-POTRUBÍ D50 126,0M     
-VČ PROPLACHU A DEZINFEKCE</t>
  </si>
  <si>
    <t>1=1,000 [A]</t>
  </si>
  <si>
    <t>zahrnuje náklady na náhradní zásobení</t>
  </si>
  <si>
    <t>01441.R1</t>
  </si>
  <si>
    <t>1X CISTERNA NA 8HODIN</t>
  </si>
  <si>
    <t>11318A</t>
  </si>
  <si>
    <t>ODSTRANĚNÍ KRYTU ZPEVNĚNÝCH PLOCH Z DLAŽDIC - BEZ DOPRAVY</t>
  </si>
  <si>
    <t>dlažba nad výkopem + pro sondy: 33,43*1,45*0,06 + 1,50*1,50*0,06=3,043 [A]</t>
  </si>
  <si>
    <t>3,043m3 *2,20t/m3*31=207,533 [A]</t>
  </si>
  <si>
    <t>11332A</t>
  </si>
  <si>
    <t>ODSTRANĚNÍ PODKLADŮ ZPEVNĚNÝCH PLOCH Z KAMENIVA NESTMELENÉHO - BEZ DOPRAVY</t>
  </si>
  <si>
    <t>dlažba nad výkopem + pro sondy: 33,43*1,45*0,19 + 1,50*1,50*0,19=9,637 [A]</t>
  </si>
  <si>
    <t>11332B</t>
  </si>
  <si>
    <t>ODSTRANĚNÍ PODKLADŮ ZPEVNĚNÝCH PLOCH Z KAMENIVA NESTMELENÉHO - DOPRAVA</t>
  </si>
  <si>
    <t>9,637m3 *1,80t/m3*31=537,745 [A]</t>
  </si>
  <si>
    <t>12573.R</t>
  </si>
  <si>
    <t>VYKOPÁVKY ZE ZEMNÍKŮ A SKLÁDEK TŘ. I</t>
  </si>
  <si>
    <t>ZEMINA ZE ZEMNÍKU</t>
  </si>
  <si>
    <t>natěžení a dovoz zeminy ze zemníku dle položky 17411: 28,099m3=28,099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</si>
  <si>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</si>
  <si>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13173A</t>
  </si>
  <si>
    <t>HLOUBENÍ JAM ZAPAŽ I NEPAŽ TŘ. I - BEZ DOPRAVY</t>
  </si>
  <si>
    <t>sondy: 2ks*(1,50*1,50*1,50)=6,750 [A]</t>
  </si>
  <si>
    <t>6,75m3*31=209,250 [A]</t>
  </si>
  <si>
    <t>vodovod souběh   
km 0,00000-0,03343: 33,43*1,20*1,45=58,168 [A]   
odpočet zpevněných ploch: -33,43*1,45*0,25=-12,118 [B]   
Celkem: A+B=46,050 [C]</t>
  </si>
  <si>
    <t>46,05m3*31=1 427,550 [A]</t>
  </si>
  <si>
    <t>uložení celkového výkopku na skládku dle položky 13173, 13273: 6,75m3 +46,050m3=52,800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</si>
  <si>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</si>
  <si>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celkový výkop dle položky 13173, 13273: 6,75+46,05m3=52,800 [A]   
vytlačená kubatura   
obsyp dle položky 17581: -19,222m3=-19,222 [B]   
lože dle položky 45157: -4,843m3=-4,843 [C]   
potrubí DN100: -67,00*(3,14*0,055*0,055)=-0,636 [D]   
Celkem: A+B+C+D=28,099 [E]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</si>
  <si>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</si>
  <si>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plast DN100 - souběh: 33,40*(1,45*0,41 - 2*3,14*0,055*0,055)=19,222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</si>
  <si>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</si>
  <si>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plast DN100 - souběh: 33,40*1,45*0,10=4,843 [A]</t>
  </si>
  <si>
    <t>položka zahrnuje dodávku předepsaného kameniva, mimostaveništní a vnitrostaveništní dopravu a jeho uložení     
není-li v zadávací dokumentaci uvedeno jinak, jedná se o nakupovaný materiál</t>
  </si>
  <si>
    <t>85127.R1</t>
  </si>
  <si>
    <t>POTRUBÍ Z TRUB LITINOVÝCH TLAKOVÝCH HRDLOVÝCH DN DO 100MM - TVAROVKY</t>
  </si>
  <si>
    <t>SPOJKA JIŠTĚNÁ PROTI POSUNU HRDLO - HRDLO</t>
  </si>
  <si>
    <t>dle kladečského schéma: 2ks=2,000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</si>
  <si>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</si>
  <si>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85127.R2</t>
  </si>
  <si>
    <t>SPOJKA JIŠTĚNÁ PROTI POSUNU HRDLO - PŘÍRUBA</t>
  </si>
  <si>
    <t>87327</t>
  </si>
  <si>
    <t>POTRUBÍ Z TRUB PLASTOVÝCH TLAKOVÝCH SVAŘOVANÝCH DN DO 100MM</t>
  </si>
  <si>
    <t>47,00m=47,000 [A]</t>
  </si>
  <si>
    <t>87327.R</t>
  </si>
  <si>
    <t>S VRSTVENOU IZOLACÍ</t>
  </si>
  <si>
    <t>20,00m=20,000 [A]</t>
  </si>
  <si>
    <t>891127</t>
  </si>
  <si>
    <t>ŠOUPÁTKA DN DO 100MM</t>
  </si>
  <si>
    <t>891927</t>
  </si>
  <si>
    <t>ZEMNÍ SOUPRAVY DN DO 100MM S POKLOPEM</t>
  </si>
  <si>
    <t>899308</t>
  </si>
  <si>
    <t>DOPLŇKY NA POTRUBÍ - SIGNALIZAČ VODIČ</t>
  </si>
  <si>
    <t>dle položky 87327, 87327.R: 47,00m +20,00m=67,000 [A]</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</si>
  <si>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</si>
  <si>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</si>
  <si>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</si>
  <si>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89942</t>
  </si>
  <si>
    <t>VÝŘEZ, VÝSEK, ÚTES NA POTRUBÍ DN DO 100MM</t>
  </si>
  <si>
    <t>4ks=4,000 [A]</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</si>
  <si>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</si>
  <si>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899621</t>
  </si>
  <si>
    <t>TLAKOVÉ ZKOUŠKY POTRUBÍ DN DO 100MM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</si>
  <si>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</si>
  <si>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89972</t>
  </si>
  <si>
    <t>PROPLACH A DEZINFEKCE VODOVODNÍHO POTRUBÍ DN DO 100MM</t>
  </si>
  <si>
    <t>dle položky 87327, 87327.R: 47,00m +20,00m=67,000 [A]   
proplach navazujících řadů: 144,00m=144,000 [B]   
Celkem: A+B=211,000 [C]</t>
  </si>
  <si>
    <t>- napuštění a vypuštění vody, dodání vody a dezinfekčního prostředku, bakteriologický rozbor vody.</t>
  </si>
  <si>
    <t>96912AR</t>
  </si>
  <si>
    <t>VYBOURÁNÍ POTRUBÍ DN DO 100MM VODOVODNÍCH - BEZ DOPRAVY</t>
  </si>
  <si>
    <t>Bourání OC vodovodu celkem 65,00 m=65,000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</si>
  <si>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</si>
  <si>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96912B</t>
  </si>
  <si>
    <t>VYBOURÁNÍ POTRUBÍ DN DO 100MM VODOVODNÍCH - DOPRAVA</t>
  </si>
  <si>
    <t>65,0m*0,02t/m*31=40,300 [A]</t>
  </si>
  <si>
    <t>zemina z položky 17120: 52,80m3*2,1t/m3=110,880 [A]   
kamenivo z položky 11332: 9,637m3 *2,1t/m3=20,238 [B]   
Celkem: A+B=131,118 [C]</t>
  </si>
  <si>
    <t>betonová dlažba z položky 11318: 3,043m3 *2,0t/m3=6,086 [A]</t>
  </si>
  <si>
    <t>D.2.1.8 Pozemní komunikace</t>
  </si>
  <si>
    <t xml:space="preserve">  SO 18-10</t>
  </si>
  <si>
    <t xml:space="preserve">  Přístupový chodník</t>
  </si>
  <si>
    <t>SO 18-10</t>
  </si>
  <si>
    <t>Přístupový chodník</t>
  </si>
  <si>
    <t>1,8t/m3*(671,05+9,315)m3=1 224.657 [A] t výkopek + hloubení rýh   
1: pol.č.17120*2.0t/m3; uložení na skládku - k rekultivaci = 0,910=0.910 [B]   
a+b=1 225.567 [C]</t>
  </si>
  <si>
    <t>POPLATKY ZA LIKVIDACI ODPADŮ NEKONTAMINOVANÝCH - 17 01 02 STAVEBNÍ A DEMOLIČNÍ SUŤ (CIHLY)</t>
  </si>
  <si>
    <t>15,4=15.400 [A] viz pol. 96614B</t>
  </si>
  <si>
    <t>3*1,02 t + 0,51 t + 0,55 t + 2,5 t =6.620 [A] tun z demolice šachty    
2.5 t/m3*4 m3=10.000 [B] tun z demolice zídky    
Celkem: A+B=16.620 [C] tun</t>
  </si>
  <si>
    <t>Odměřeno v SW ze situace a řezů 624=624.000 [A]m3 výkopku   
Dle Tabulka potrubí výkop pro vsakovačky 47,05=47.050 [B]   
Celkem: A+B=671.050 [C]m3 výkopku</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</si>
  <si>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</si>
  <si>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Dle Tabulka potrubí 8,86=8.860 [A]m3 pro svodné potrubí   
a+0,455m3 pro potrubí od podchodu   
Celkem: A=9.315 [B]</t>
  </si>
  <si>
    <t>1: pol.č.13273*25km; odvoz na skládku (8,86+0,455)*25=232.875 [A]</t>
  </si>
  <si>
    <t>1: viz položka č.13273 9,315=9.315 [A] m3</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</si>
  <si>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</si>
  <si>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38.3*0.7*0.4 =10.724 [A] obsyp svodného potrubí</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</si>
  <si>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</si>
  <si>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založení trávníku v nezpevněné části svahu 90m2=90.000 [A]</t>
  </si>
  <si>
    <t>184A1</t>
  </si>
  <si>
    <t>VYSAZOVÁNÍ KEŘŮ LISTNATÝCH S BALEM VČETNĚ VÝKOPU JAMKY</t>
  </si>
  <si>
    <t>Výsadba živého plotu podél stávající zdi v délce 53m v rozestupu/0,75m=70.667 [A] = 71=71.000 [B] kusů keřů</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</si>
  <si>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</si>
  <si>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R18471</t>
  </si>
  <si>
    <t>OŠETŘENÍ DŘEVIN VE SKUPINÁCH</t>
  </si>
  <si>
    <t>Následná údržba vysazené zeleně po dobu 5 let, celkem 71ks=71.000 [A]</t>
  </si>
  <si>
    <t>viz pol 12273 671,050 m3 výkopku=671.050 [A]   
25km skládka *a=16 776.250 [B]</t>
  </si>
  <si>
    <t>21361</t>
  </si>
  <si>
    <t>DRENÁŽNÍ VRSTVY Z GEOTEXTILIE</t>
  </si>
  <si>
    <t>5*2,2m*2,2m=24.200 [A] pro vsak šachty 1-5</t>
  </si>
  <si>
    <t>Položka zahrnuje:      
- dodávku předepsané geotextilie (včetně nutných přesahů) pro drenážní vrstvu, včetně mimostaveništní a vnitrostaveništní dopravy      
- provedení drenážní vrstvy předepsaných rozměrů a předepsaného tvaru</t>
  </si>
  <si>
    <t>24350</t>
  </si>
  <si>
    <t>ÚPRAVA DNA STUDNY Z KAMENIVA</t>
  </si>
  <si>
    <t>(0.18m*3,14*1,7m*1,7m)/4*5=2.042 [B] odrazné kameny pro vsak šachty 1-5</t>
  </si>
  <si>
    <t>položka zahrnuje dodávku předepsaného kameniva, mimostaveništní a vnitrostaveništní dopravu a jeho uložení      
není-li v zadávací dokumentaci uvedeno jinak, jedná se o nakupovaný materiál</t>
  </si>
  <si>
    <t>318213</t>
  </si>
  <si>
    <t>OBKLAD ZDÍ ODDĚL A OHRAD Z LOM KAMENE</t>
  </si>
  <si>
    <t>Úprava, začištění a další zednické práce - zídka od vstupní branky vlevo podél chodníku 2m2*1,5m výšky=3.000 [A]</t>
  </si>
  <si>
    <t>R348173</t>
  </si>
  <si>
    <t>BRANKA Z DÍLCŮ KOVOVÝCH ŽÁROVĚ ZINK PONOREM S NÁTĚREM</t>
  </si>
  <si>
    <t>dle přílohy výkaz materiálu 262,16kg=262.160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</si>
  <si>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</si>
  <si>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R34894A</t>
  </si>
  <si>
    <t>BRANKA KOVANÁ Z OCELI S 235</t>
  </si>
  <si>
    <t>kované historické branky 226.10kg+209,63kg=435.730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</si>
  <si>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</si>
  <si>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R34894X</t>
  </si>
  <si>
    <t>PŘÍPLATEK ZA KOTVENÍ SLOUPKU BRANKY DO ZÁKLADU OPĚRNÉ ZDI</t>
  </si>
  <si>
    <t>1 ks sloupek branky do areálu muzea</t>
  </si>
  <si>
    <t>- položka zahrnuje kompletní dodávku a montáž, neobsahuje sloupek (je součástí pol. R34894A)</t>
  </si>
  <si>
    <t>Ze SW odměřeno 0,05m2 lože*67,25m žlabu=3.363 [A]   
podkladní práh svodného potrubí 1,6=1.600 [B] m3 dle tab Potrubí   
Celkem: A+B=4.963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</si>
  <si>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</si>
  <si>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Výměra 62*1.4142135=87.681 [A] plocha ve sklonu 45°    
Objem je plocha A* tloušťka 0.10=8.768 [B] pro lomový kámen</t>
  </si>
  <si>
    <t>Odměřeno v SW ze situace a řezů = 25m3=25.000 [A] ŠD pro podkladní vrstvy chodníku   
Podsyp ze ŠD pro potrubí viz Tabulka potrubí 0,96=0.960 [B]m3   
Celkem: A+B=25.960 [C]</t>
  </si>
  <si>
    <t>1,3m*0,7m*0,15m=0.137 [A]; podkladní vrstva potrubí pro napojení na horskou vpusť</t>
  </si>
  <si>
    <t>465512</t>
  </si>
  <si>
    <t>DLAŽBY Z LOMOVÉHO KAMENE NA MC</t>
  </si>
  <si>
    <t>Výměra 67*1.4142135=94.752 [A] plocha ve sklonu 45°    
Objem je plocha A* tloušťka 0.15=14.213 [B]</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</si>
  <si>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</si>
  <si>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Odměřeno v SW + 5% prořez = 123,8*1,05=129.990 [A] m2 dlažby</t>
  </si>
  <si>
    <t>položka zahrnuje:      
- nutné zemní práce (svahování, úpravu pláně a pod.)      
- úpravu podkladu      
- dodávku a uložení dlažby z předepsaných dlaždic do předepsaného tvaru      
- spárování, těsnění, tmelení a vyplnění spar případně s vyklínováním      
- úprava povrchu pro odvedení srážkové vody      
- nezahrnuje podklad pod dlažbu, vykazuje se samostatně položkami SD 45</t>
  </si>
  <si>
    <t>56332</t>
  </si>
  <si>
    <t>VOZOVKOVÉ VRSTVY ZE ŠTĚRKODRTI TL. DO 100MM</t>
  </si>
  <si>
    <t>10m2=10.000 [A] dle situace</t>
  </si>
  <si>
    <t>- dodání kameniva předepsané kvality a zrnitosti      
- rozprostření a zhutnění vrstvy v předepsané tloušťce      
- zřízení vrstvy bez rozlišení šířky, pokládání vrstvy po etapách      
- nezahrnuje postřiky, nátěry</t>
  </si>
  <si>
    <t>567304</t>
  </si>
  <si>
    <t>VRSTVY PRO OBNOVU A OPRAVY ZE ŠTĚRKOPÍSKU</t>
  </si>
  <si>
    <t>(0.3m*3,14*1,7m*1,7m)/4*5=3.403 [A] štěrkopísková fltrační vrstva pro vsak šachty 1-5</t>
  </si>
  <si>
    <t>R62747</t>
  </si>
  <si>
    <t>SANACE ZDIVA</t>
  </si>
  <si>
    <t>Sanace stávající zdi, délka 53m * 1,5m =79.500 [A]</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</si>
  <si>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</si>
  <si>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svodné potrbí DN150 1m=1.000 [A]</t>
  </si>
  <si>
    <t>37m=37.000 [A] ze situace a pod. profilu</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</si>
  <si>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</si>
  <si>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POTRUBÍ ODPADNÍ MOSTNÍCH OBJEKTŮ Z PLAST TRUB DN DO 150 MM</t>
  </si>
  <si>
    <t>1: 1m; potrubí pro napojení odvodňovací jímky podchodu na horskou vpusť</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</si>
  <si>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</si>
  <si>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obetonování svodného potrubí dle tab potrubí 3,05=3.050 [A] m3</t>
  </si>
  <si>
    <t>R890001</t>
  </si>
  <si>
    <t>OCHRANA STÁVAJÍCÍHO OKAPOVÉHO SVODU</t>
  </si>
  <si>
    <t>1 komplet - okap na rohu budovy muzea</t>
  </si>
  <si>
    <t>- položka zahrnuje veškeré práce potřebné k ochránění stávajícího okapu na budově muzea, včetně zajištění funkčnosti zaústění do drenáže v místech nového ŠD chodníku</t>
  </si>
  <si>
    <t>R891633-1410</t>
  </si>
  <si>
    <t>KLAPKY DN DO 150MM V REVIZNÍ PLASTOVÉ ŠACHTĚ S LITINOVÝM POKLOPEM</t>
  </si>
  <si>
    <t>1: 1ks; pod přístupovým chodníkem, mezi odvodňovací jímkou podchodu a horskou vpustí, včetně napojení na potrubí a šachty</t>
  </si>
  <si>
    <t>R89413-1</t>
  </si>
  <si>
    <t>Šk38f a Šp38d = 2ks=2.000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</si>
  <si>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</si>
  <si>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R89413-2</t>
  </si>
  <si>
    <t>ŠACHTY KANALIZAČNÍ Z BETON DÍLCŮ DN1700 NA POTRUBÍ DN DO 200MM</t>
  </si>
  <si>
    <t>5ks=5.000 [A] vsakovacích jímek viz dokumentace</t>
  </si>
  <si>
    <t>R89722</t>
  </si>
  <si>
    <t>VPUSŤ KANALIZAČNÍ HORSKÁ KOMPLETNÍ ZE ZTRAC BEDNĚNÍ</t>
  </si>
  <si>
    <t>1 ks horské vpusti dle dokumentace, ze strac. bednění (příp. monolit).</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</si>
  <si>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</si>
  <si>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2,1+15.5m=17.600 [A]   
obruby ukončující dlažbu na začátku chodníku a zadláždění prostoru okolo vsak. jímek</t>
  </si>
  <si>
    <t>Položka zahrnuje:      
dodání a pokládku betonových obrubníků o rozměrech předepsaných zadávací dokumentací      
betonové lože i boční betonovou opěrku.</t>
  </si>
  <si>
    <t>93542</t>
  </si>
  <si>
    <t>ŽLABY Z DÍLCŮ Z POLYMERBETONU SVĚTLÉ ŠÍŘKY DO 150MM VČETNĚ MŘÍŽÍ</t>
  </si>
  <si>
    <t>67,25=67.250 [A] metrů žlabu</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</si>
  <si>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</si>
  <si>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96614A</t>
  </si>
  <si>
    <t>BOURÁNÍ KONSTRUKCÍ Z CIHEL A TVÁRNIC - BEZ DOPRAVY</t>
  </si>
  <si>
    <t>3+4=7.000 [A] m3 cihlové konstrukce (demolice zděné šachty+cihlové zídky)</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</si>
  <si>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</si>
  <si>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7m3 cihel*2,2t/m3=15.400 [A] tun cihel(bourání šachty a zídky   
odvoz A*25km vzdálenost na skládku=385.000 [B] tkm</t>
  </si>
  <si>
    <t>Vybourání stávající zídky pro vyústění chodníku  4 m3=4.000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</si>
  <si>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</si>
  <si>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966842</t>
  </si>
  <si>
    <t>ODSTRANĚNÍ OPLOCENÍ Z DRÁT PLETIVA</t>
  </si>
  <si>
    <t>56m pletiva=56.000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</si>
  <si>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</si>
  <si>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1=1.000 [A] ks prefa šachty</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</si>
  <si>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</si>
  <si>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1: 10.3m; kanalizace mezi podchodem a šachtou</t>
  </si>
  <si>
    <t>25km skládka * pol 015140 16,620t =415.500 [A]</t>
  </si>
  <si>
    <t>D.2.2.1 Pozemní stavební objekty</t>
  </si>
  <si>
    <t xml:space="preserve">  SO 20-12</t>
  </si>
  <si>
    <t xml:space="preserve">  Zpevněná plocha</t>
  </si>
  <si>
    <t>SO 20-12</t>
  </si>
  <si>
    <t>Zpevněná plocha</t>
  </si>
  <si>
    <t>Prostý beton z podlahy v přístřešku.</t>
  </si>
  <si>
    <t>75*2,5=187.500 [A]t,</t>
  </si>
  <si>
    <t>R položka. Odtěžená zemina a kamenivo</t>
  </si>
  <si>
    <t>30=30.000 [A], m^3  
A*2,0=60.000 [B]t, hmotnost zeminy</t>
  </si>
  <si>
    <t>13673</t>
  </si>
  <si>
    <t>VYKOP V UZAVŘ PROSTORÁCH A POD ZÁKLADY TŘ. I</t>
  </si>
  <si>
    <t>0,1*(300)=30.000 [A]tl. odtěžení * plocha.</t>
  </si>
  <si>
    <t>0,2*(321-34,6-8,7)=55.540 [A], průměrná tl. štěrkového lože pod žb deskou (plocha odměřena z půdorysu)</t>
  </si>
  <si>
    <t>451384</t>
  </si>
  <si>
    <t>PODKL VRSTVY ZE ŽELEZOBET DO C25/30 VČET VÝZTUŽE</t>
  </si>
  <si>
    <t>0,1*(321,65-34,6-8,7)=27.835 [A] tl. desky * plocha (odečteno z půdorysu)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</si>
  <si>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</si>
  <si>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46591</t>
  </si>
  <si>
    <t>321,65-34,6-8,7=278.350 [A] m^2, (plocha odečtena z půdorysu)</t>
  </si>
  <si>
    <t>položka zahrnuje:    
- nutné zemní práce (svahování, úpravu pláně a pod.)    
- úpravu podkladu    
- zřízení spojovací vrstvy    
- zřízení lože dlažby z předepsaného materiálu    
- dodávku a uložení dlažby z předepsaných kamenických výrobků do předepsaného tvaru    
- spárování, těsnění, tmelení a vyplnění spar případně s vyklínováním    
- úprava povrchu pro odvedení srážkové vody    
- nezahrnuje podklad pod dlažbu, vykazuje se samostatně položkami SD 45</t>
  </si>
  <si>
    <t>Položka zahrnuje opravu a doplnění omítky na stěně výpravní budovy uvnitř přístřešku, jejíž potřeba vznikne při úpravě podlahy</t>
  </si>
  <si>
    <t>13,3*0,3=3.990 [A]oprava omítky zdiva VB nad úrovní podlahy, (délka stěny odměřena z půdorysu)</t>
  </si>
  <si>
    <t>2=2.000 [A]</t>
  </si>
  <si>
    <t>6,9=6.900 [A]m, odměřeno z půdorysu</t>
  </si>
  <si>
    <t>Vybourání podlahy z prostého betonu.</t>
  </si>
  <si>
    <t>0,25*(300)=75.000 [A]m^3,</t>
  </si>
  <si>
    <t>966181</t>
  </si>
  <si>
    <t>DEMONTÁŽ KONSTRUKCÍ KOVOVÝCH S ODVOZEM DO 1KM</t>
  </si>
  <si>
    <t>Stojany a označník na jízdenky a koše na tříděný odpad a lavičky k uložení. Bude předáno správci</t>
  </si>
  <si>
    <t>0,05+0,1+2*0,03+3*0,030=0.300 [A]t, stojany, označovač jízdenek, koše na tříděný odpad, lavičky</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</si>
  <si>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</si>
  <si>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Signální pásy v přístřešku zhotovené z kamene, případně z umělého kamene.</t>
  </si>
  <si>
    <t>93884-R01</t>
  </si>
  <si>
    <t>SANACE SLOUPŮ LETNÍ ČEKÁRNY</t>
  </si>
  <si>
    <t>Položka zahrnuje sanaci založení nosných prvků letní čekárny podle návrhu statika přítomného při odkrytí základových konstrukcí. Zahrnuje i prostředky k zajištění životnosti konstrukce.   
Položka zahrnuje veškerý materiál, výrobky a polotovary, včetně mimostaveništní a vnitrostaveništní dopravy (rovněž přesuny), včetně naložení a složení,případně s uložením.</t>
  </si>
  <si>
    <t>917424-R01</t>
  </si>
  <si>
    <t>CHODNÍKOVÉ OBRUBY Z KAMENNÝCH OBRUBNÍKŮ ŠÍŘ 100MM</t>
  </si>
  <si>
    <t>Jedná se o obrubníky umístěné pod stojky přístřešku a sloužící jako zarážka pro slepeckou hůl. Obrubníky mají horní hranu 100 mm nad plochou podlahy</t>
  </si>
  <si>
    <t>4*0,8+4*1,4=8.800 [A]m, odměřeno z půdorysu</t>
  </si>
  <si>
    <t>Položka zahrnuje:    
dodání a pokládku kamenných obrubníků o rozměrech předepsaných zadávací dokumentací    
betonové lože i boční betonovou opěrku.</t>
  </si>
  <si>
    <t>94490</t>
  </si>
  <si>
    <t>OCHRANNÁ KONSTRUKCE</t>
  </si>
  <si>
    <t>Ochranná konstrukce bránící poškození historického přístřešku. Počítána konstrukce pro každý sloup do výšky 3,5 m</t>
  </si>
  <si>
    <t>4*4*3,5=56.000 [A]m^2 počet sloupů * obvod sloupů ke zdi * výška ochranné konstrukce  
4*6,2*3,5=86.800 [B]m^2 počet sloupů * obvod sloupů * výška ochranné konstrukce  
A+B=142.800 [C]m^2</t>
  </si>
  <si>
    <t>0,25*(300)=75.000 [A]m^3, tl. * plocha podlahy  
A*2,5*25=4 687.500 [B]tkm, objem * obj. hm. * vzdálenost</t>
  </si>
  <si>
    <t xml:space="preserve">  SO 20-13</t>
  </si>
  <si>
    <t xml:space="preserve">  Stavební úpravy toalet ve VB</t>
  </si>
  <si>
    <t>SO 20-13</t>
  </si>
  <si>
    <t>Stavební úpravy toalet ve VB</t>
  </si>
  <si>
    <t>Svislé a kompletní konstrukce</t>
  </si>
  <si>
    <t>317142442</t>
  </si>
  <si>
    <t>Překlad nenosný přímý z pórobetonu v příčkách tl 150 mm dl přes 1000 do 1250 mm</t>
  </si>
  <si>
    <t>Překlady nenosné prefabrikované z pórobetonu přímé osazené do tenkého maltového lože v příčkách tloušťky 150 mm, délky překladu přes 1000 do 1250 mm</t>
  </si>
  <si>
    <t>Poznámka k souboru cen:    
1. V cenách jsou započteny náklady na dodání a uložení překladu, včetně podmazání ložné plochy tenkovrstvou maltou.</t>
  </si>
  <si>
    <t>340238212</t>
  </si>
  <si>
    <t>Zazdívka otvorů v příčkách nebo stěnách plochy do 1 m2 cihlami plnými tl přes 100 mm</t>
  </si>
  <si>
    <t>Zazdívka otvorů v příčkách nebo stěnách cihlami plnými pálenými plochy přes 0,25 m2 do 1 m2, tloušťky přes 100 mm</t>
  </si>
  <si>
    <t>0,40*2,00</t>
  </si>
  <si>
    <t>342272225</t>
  </si>
  <si>
    <t>Příčka z pórobetonových hladkých tvárnic na tenkovrstvou maltu tl 100 mm</t>
  </si>
  <si>
    <t>Příčky z pórobetonových tvárnic hladkých na tenké maltové lože objemová hmotnost do 500 kg/m3, tloušťka příčky 100 mm</t>
  </si>
  <si>
    <t>2,31*4,05</t>
  </si>
  <si>
    <t>342272245</t>
  </si>
  <si>
    <t>Příčka z pórobetonových hladkých tvárnic na tenkovrstvou maltu tl 150 mm</t>
  </si>
  <si>
    <t>Příčky z pórobetonových tvárnic hladkých na tenké maltové lože objemová hmotnost do 500 kg/m3, tloušťka příčky 150 mm</t>
  </si>
  <si>
    <t>-0,80*1,97*2</t>
  </si>
  <si>
    <t>Úpravy povrchů, podlahy a osazování výplní</t>
  </si>
  <si>
    <t>611325121</t>
  </si>
  <si>
    <t>Vápenocementová štuková omítka rýh ve stropech šířky do 150 mm</t>
  </si>
  <si>
    <t>Vápenocementová omítka rýh štuková ve stropech, šířky rýhy do 150 mm</t>
  </si>
  <si>
    <t>"po vybouraných příčkách</t>
  </si>
  <si>
    <t>611325421</t>
  </si>
  <si>
    <t>Oprava vnitřní vápenocementové štukové omítky stropů v rozsahu plochy do 10%</t>
  </si>
  <si>
    <t>Oprava vápenocementové omítky vnitřních ploch štukové dvouvrstvé, tloušťky do 20 mm a tloušťky štuku do 3 mm stropů, v rozsahu opravované plochy do 10%</t>
  </si>
  <si>
    <t>1,595*2,225+0,36*0,865</t>
  </si>
  <si>
    <t>Poznámka k souboru cen:    
1. Pro ocenění opravy omítek plochy do 1 m2 se použijí ceny souboru cen 61. 32-52.. Vápenocementová omítka jednotlivých malých ploch.</t>
  </si>
  <si>
    <t>612131101</t>
  </si>
  <si>
    <t>Cementový postřik vnitřních stěn nanášený celoplošně ručně</t>
  </si>
  <si>
    <t>Podkladní a spojovací vrstva vnitřních omítaných ploch  cementový postřik nanášený ručně celoplošně stěn</t>
  </si>
  <si>
    <t>21,337</t>
  </si>
  <si>
    <t>612131121</t>
  </si>
  <si>
    <t>Penetrační disperzní nátěr vnitřních stěn nanášený ručně</t>
  </si>
  <si>
    <t>Podkladní a spojovací vrstva vnitřních omítaných ploch  penetrace akrylát-silikonová nanášená ručně stěn</t>
  </si>
  <si>
    <t>130,654</t>
  </si>
  <si>
    <t>612135001</t>
  </si>
  <si>
    <t>Vyrovnání podkladu vnitřních stěn maltou vápenocementovou tl do 10 mm</t>
  </si>
  <si>
    <t>Vyrovnání nerovností podkladu vnitřních omítaných ploch  maltou, tloušťky do 10 mm vápenocementovou stěn</t>
  </si>
  <si>
    <t>6,00</t>
  </si>
  <si>
    <t>Poznámka k souboru cen:    
1. V cenách nejsou započteny náklady na případné vkládání výztuže do vyrovnávací vrstvy; tyto se ocení cenami souboru cen 61.-14-10.. Potažení vnitřních ploch pletivem v části A04, katalogu 801-1 Budovy a haly - zděné a monolitické. 2. Ceny -5011 nelze použít, je-li předepsáno vkládání výztužné tkaniny; náklady se ocení cenami 61. 14-1001 v části A04, katalogu 801-1 Budovy a haly - zděné a monolitické. 3. Ceny lze použít i pro ocenění vyrovnání nerovností podkladu ploch určených k omítání u novostaveb. 4. Vyrovnáním se rozumí: a) vrstva omítky pro vyrovnání nerovností podkladu (výtluků apod.), b) vrstva omítky pro vyrovnání křivě postavené zdi, v tomto případě se uvádí průměrná tloušťka vrstvy omítky.</t>
  </si>
  <si>
    <t>612135101</t>
  </si>
  <si>
    <t>Hrubá výplň rýh ve stěnách maltou jakékoli šířky rýhy</t>
  </si>
  <si>
    <t>Hrubá výplň rýh maltou  jakékoli šířky rýhy ve stěnách</t>
  </si>
  <si>
    <t>Poznámka k souboru cen:    
1. V cenách nejsou započteny náklady na omítku rýh, tyto se ocení příšlušnými cenami tohoto katalogu.</t>
  </si>
  <si>
    <t>612311131</t>
  </si>
  <si>
    <t>Potažení vnitřních stěn vápenným štukem tloušťky do 3 mm</t>
  </si>
  <si>
    <t>Potažení vnitřních ploch štukem tloušťky do 3 mm svislých konstrukcí stěn</t>
  </si>
  <si>
    <t>-113,795</t>
  </si>
  <si>
    <t>612321121</t>
  </si>
  <si>
    <t>Vápenocementová omítka hladká jednovrstvá vnitřních stěn nanášená ručně</t>
  </si>
  <si>
    <t>Omítka vápenocementová vnitřních ploch  nanášená ručně jednovrstvá, tloušťky do 10 mm hladká svislých konstrukcí stěn</t>
  </si>
  <si>
    <t>Poznámka k souboru cen:    
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t>
  </si>
  <si>
    <t>612325121</t>
  </si>
  <si>
    <t>Vápenocementová štuková omítka rýh ve stěnách šířky do 150 mm</t>
  </si>
  <si>
    <t>Vápenocementová omítka rýh štuková ve stěnách, šířky rýhy do 150 mm</t>
  </si>
  <si>
    <t>2,00*0,10*3</t>
  </si>
  <si>
    <t>612325421</t>
  </si>
  <si>
    <t>Oprava vnitřní vápenocementové štukové omítky stěn v rozsahu plochy do 10%</t>
  </si>
  <si>
    <t>Oprava vápenocementové omítky vnitřních ploch štukové dvouvrstvé, tloušťky do 20 mm a tloušťky štuku do 3 mm stěn, v rozsahu opravované plochy do 10%</t>
  </si>
  <si>
    <t>1,42*(4,00-2,00)</t>
  </si>
  <si>
    <t>631311121</t>
  </si>
  <si>
    <t>Doplnění dosavadních mazanin betonem prostým plochy do 1 m2 tloušťky do 80 mm</t>
  </si>
  <si>
    <t>Doplnění dosavadních mazanin prostým betonem  s dodáním hmot, bez potěru, plochy jednotlivě do 1 m2 a tl. do 80 mm</t>
  </si>
  <si>
    <t>631312141</t>
  </si>
  <si>
    <t>Doplnění rýh v dosavadních mazaninách betonem prostým</t>
  </si>
  <si>
    <t>Doplnění dosavadních mazanin prostým betonem  s dodáním hmot, bez potěru, plochy jednotlivě rýh v dosavadních mazaninách</t>
  </si>
  <si>
    <t>(3,245*2+4,025+0,36+0,925+1,595)*0,15*0,05</t>
  </si>
  <si>
    <t>631319171</t>
  </si>
  <si>
    <t>Příplatek k mazanině tl do 80 mm za stržení povrchu spodní vrstvy před vložením výztuže</t>
  </si>
  <si>
    <t>Příplatek k cenám mazanin  za stržení povrchu spodní vrstvy mazaniny latí před vložením výztuže nebo pletiva pro tl. obou vrstev mazaniny přes 50 do 80 mm</t>
  </si>
  <si>
    <t>Poznámka k souboru cen:    
1. Ceny -9011 až -9023 lze použít pro mazaniny min. tř. C 8/10. 2. V 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</si>
  <si>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631362021</t>
  </si>
  <si>
    <t>Výztuž mazanin svařovanými sítěmi Kari</t>
  </si>
  <si>
    <t>Výztuž mazanin  ze svařovaných sítí z drátů typu KARI</t>
  </si>
  <si>
    <t>1,00/0,05*3,03*0,001*1,17</t>
  </si>
  <si>
    <t>642942611</t>
  </si>
  <si>
    <t>Osazování zárubní nebo rámů dveřních kovových do 2,5 m2 na montážní pěnu</t>
  </si>
  <si>
    <t>Osazování zárubní nebo rámů kovových dveřních  lisovaných nebo z úhelníků bez dveřních křídel, na montážní pěnu, plochy otvoru do 2,5 m2</t>
  </si>
  <si>
    <t>Poznámka k souboru cen:    
1. Ceny lze použít i pro osazování zárubní a rámů do stěn z prefadílců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které se oceňují ve specifikaci.</t>
  </si>
  <si>
    <t>R55331211</t>
  </si>
  <si>
    <t>zárubeň ocelová 600x1970 mm, vč. povrchové úpravy</t>
  </si>
  <si>
    <t>Dodávka - zárubeň ocelová 600x1970 mm, vč. povrchové úpravy</t>
  </si>
  <si>
    <t>R55331213</t>
  </si>
  <si>
    <t>zárubeň ocelová 800x1970 mm, vč. povrchové úpravy</t>
  </si>
  <si>
    <t>Dodávka - zárubeň ocelová 800x1970 mm, vč. povrchové úpravy</t>
  </si>
  <si>
    <t>R55331214</t>
  </si>
  <si>
    <t>zárubeň ocelová 900x1970 mm, vč. povrchové úpravy</t>
  </si>
  <si>
    <t>Dodávka - zárubeň ocelová 900x1970 mm, vč. povrchové úpravy</t>
  </si>
  <si>
    <t>642944121</t>
  </si>
  <si>
    <t>Osazování ocelových zárubní dodatečné pl do 2,5 m2</t>
  </si>
  <si>
    <t>Osazení ocelových dveřních zárubní lisovaných nebo z úhelníků dodatečně  s vybetonováním prahu, plochy do 2,5 m2</t>
  </si>
  <si>
    <t>Poznámka k souboru cen:    
1. V cenách nejsou započteny náklady na dodání zárubní, tyto se oceňují ve specifikaci.</t>
  </si>
  <si>
    <t>R55331212</t>
  </si>
  <si>
    <t>zárubeň ocelová 700x1970 mm, vč. povrchové úpravy</t>
  </si>
  <si>
    <t>Dodávka - zárubeň ocelová 700x1970 mm, vč. povrchové úpravy</t>
  </si>
  <si>
    <t>711</t>
  </si>
  <si>
    <t>Izolace proti vodě, vlhkosti a plynům</t>
  </si>
  <si>
    <t>R711113111</t>
  </si>
  <si>
    <t>Hydroizolační stěrka na ploše vodorovné, vč. bandážování koutů</t>
  </si>
  <si>
    <t>2,18*1,385</t>
  </si>
  <si>
    <t>R711113112</t>
  </si>
  <si>
    <t>Hydroizolační stěrka na ploše svislé</t>
  </si>
  <si>
    <t>1,00*2*2,00</t>
  </si>
  <si>
    <t>998711101</t>
  </si>
  <si>
    <t>Přesun hmot tonážní pro izolace proti vodě, vlhkosti a plynům v objektech výšky do 6 m</t>
  </si>
  <si>
    <t>Přesun hmot pro izolace proti vodě, vlhkosti a plynům  stanovený z hmotnosti přesunovaného materiálu vodorovná dopravní vzdálenost do 50 m v objektech výšky do 6 m</t>
  </si>
  <si>
    <t>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t>
  </si>
  <si>
    <t>713</t>
  </si>
  <si>
    <t>Izolace tepelné</t>
  </si>
  <si>
    <t>R713114</t>
  </si>
  <si>
    <t>Izolace potrubí  tl. 13mm , dn 15-22mm vč. montáže</t>
  </si>
  <si>
    <t>721</t>
  </si>
  <si>
    <t>Zdravotechnika - vnitřní kanalizace</t>
  </si>
  <si>
    <t>721171803</t>
  </si>
  <si>
    <t>Demontáž potrubí z PVC do D 75</t>
  </si>
  <si>
    <t>721171808</t>
  </si>
  <si>
    <t>Demontáž potrubí z PVC do D 114</t>
  </si>
  <si>
    <t>721171809</t>
  </si>
  <si>
    <t>Demontáž potrubí z PVC do D 160</t>
  </si>
  <si>
    <t>721173402</t>
  </si>
  <si>
    <t>Potrubí kanalizační plastové svodné systém KG DN 125</t>
  </si>
  <si>
    <t>721174004</t>
  </si>
  <si>
    <t>Potrubí kanalizační z PP svodné systém HT DN 70</t>
  </si>
  <si>
    <t>721174025</t>
  </si>
  <si>
    <t>Potrubí kanalizační z PP odpadní systém HT DN 100</t>
  </si>
  <si>
    <t>721174043</t>
  </si>
  <si>
    <t>Potrubí kanalizační z PP připojovací systém HT DN 50</t>
  </si>
  <si>
    <t>721174045</t>
  </si>
  <si>
    <t>Potrubí kanalizační z PP připojovací systém HT DN 100</t>
  </si>
  <si>
    <t>721194104</t>
  </si>
  <si>
    <t>Vyvedení a upevnění odpadních výpustek DN 40</t>
  </si>
  <si>
    <t>721194105</t>
  </si>
  <si>
    <t>Vyvedení a upevnění odpadních výpustek DN 50</t>
  </si>
  <si>
    <t>721194109</t>
  </si>
  <si>
    <t>Vyvedení a upevnění odpadních výpustek DN 100</t>
  </si>
  <si>
    <t>721211401</t>
  </si>
  <si>
    <t>Vpusť podlahová s vodorovným odtokem DN 40/50</t>
  </si>
  <si>
    <t>721211911</t>
  </si>
  <si>
    <t>Montáž vpustí podlahových DN 40/50</t>
  </si>
  <si>
    <t>721220801</t>
  </si>
  <si>
    <t>Demontáž uzávěrek zápachových DN 70</t>
  </si>
  <si>
    <t>721274123</t>
  </si>
  <si>
    <t>Přivzdušňovací ventil vnitřní odpadních potrubí DN 100</t>
  </si>
  <si>
    <t>721290111</t>
  </si>
  <si>
    <t>Zkouška těsnosti potrubí kanalizace vodou do DN 125</t>
  </si>
  <si>
    <t>721300922</t>
  </si>
  <si>
    <t>Pročištění svodů ležatých do DN 300</t>
  </si>
  <si>
    <t>998721102</t>
  </si>
  <si>
    <t>Přesun hmot tonážní pro vnitřní kanalizace v objektech v do 12 m</t>
  </si>
  <si>
    <t>722</t>
  </si>
  <si>
    <t>Zdravotechnika - vnitřní vodovod</t>
  </si>
  <si>
    <t>722170801</t>
  </si>
  <si>
    <t>Demontáž rozvodů vody z plastů do D 25</t>
  </si>
  <si>
    <t>722170804</t>
  </si>
  <si>
    <t>Demontáž rozvodů vody z plastů do D 50</t>
  </si>
  <si>
    <t>722174002</t>
  </si>
  <si>
    <t>Potrubí vodovodní plastové PPR svar polyfuze PN 16 D 20 x 2,8 mm</t>
  </si>
  <si>
    <t>722174003</t>
  </si>
  <si>
    <t>Potrubí vodovodní plastové PPR svar polyfuze PN 16 D 25 x 3,5 mm</t>
  </si>
  <si>
    <t>722174004</t>
  </si>
  <si>
    <t>Potrubí vodovodní plastové PPR svar polyfuze PN 16 D 32 x 4,4 mm</t>
  </si>
  <si>
    <t>722181222</t>
  </si>
  <si>
    <t>Ochrana vodovodního potrubí přilepenými tepelně izolačními trubicemi z PE tl do 10 mm DN do 42 mm</t>
  </si>
  <si>
    <t>722181232</t>
  </si>
  <si>
    <t>Ochrana vodovodního potrubí přilepenými tepelně izolačními trubicemi z PE tl do 15 mm DN do 42 mm</t>
  </si>
  <si>
    <t>722181242</t>
  </si>
  <si>
    <t>Ochrana vodovodního potrubí přilepenými tepelně izolačními trubicemi z PE tl do 20 mm DN do 42 mm</t>
  </si>
  <si>
    <t>722181812</t>
  </si>
  <si>
    <t>Demontáž plstěných pásů z trub do D 50</t>
  </si>
  <si>
    <t>722182012</t>
  </si>
  <si>
    <t>Podpůrný žlab pro potrubí D 25</t>
  </si>
  <si>
    <t>722182013</t>
  </si>
  <si>
    <t>Podpůrný žlab pro potrubí D 32</t>
  </si>
  <si>
    <t>722190401</t>
  </si>
  <si>
    <t>Vyvedení a upevnění výpustku DN 15</t>
  </si>
  <si>
    <t>722220111</t>
  </si>
  <si>
    <t>Nástěnka pro výtokový ventil G 1/2 s jedním závitem</t>
  </si>
  <si>
    <t>722220121</t>
  </si>
  <si>
    <t>Nástěnka závitová K 247 pro baterii G 1/2 s jedním závitem</t>
  </si>
  <si>
    <t>PÁR</t>
  </si>
  <si>
    <t>722220851</t>
  </si>
  <si>
    <t>Demontáž armatur závitových s jedním závitem G do 3/4</t>
  </si>
  <si>
    <t>722220861</t>
  </si>
  <si>
    <t>Demontáž armatur závitových se dvěma závity G do 3/4</t>
  </si>
  <si>
    <t>722224111</t>
  </si>
  <si>
    <t>Kohout závitový plnicí nebo vypouštěcí PN 6 DN 15 s jedním závitem</t>
  </si>
  <si>
    <t>722229101</t>
  </si>
  <si>
    <t>Montáž vodovodních armatur s jedním závitem G 1/2 ostatní typ</t>
  </si>
  <si>
    <t>722231022</t>
  </si>
  <si>
    <t>Ventil přímý G 3/4 s odvodněním a dvěma závity</t>
  </si>
  <si>
    <t>722231023</t>
  </si>
  <si>
    <t>Ventil přímý G 1 s odvodněním a dvěma závity</t>
  </si>
  <si>
    <t>722231073</t>
  </si>
  <si>
    <t>Ventil zpětný G 3/4 PN 10 do 110°C se dvěma závity</t>
  </si>
  <si>
    <t>722231142</t>
  </si>
  <si>
    <t>Ventil závitový pojistný rohový G 3/4</t>
  </si>
  <si>
    <t>722239102</t>
  </si>
  <si>
    <t>Montáž armatur vodovodních se dvěma závity G 3/4</t>
  </si>
  <si>
    <t>722239103</t>
  </si>
  <si>
    <t>Montáž armatur vodovodních se dvěma závity G 1</t>
  </si>
  <si>
    <t>722290226</t>
  </si>
  <si>
    <t>Zkouška těsnosti vodovodního potrubí závitového do DN 50</t>
  </si>
  <si>
    <t>722290234</t>
  </si>
  <si>
    <t>Proplach a dezinfekce vodovodního potrubí do DN 80</t>
  </si>
  <si>
    <t>R72229271</t>
  </si>
  <si>
    <t>dvířka do instalačního jádra 20 x 20cm bez požární odolnosti vč. montáže</t>
  </si>
  <si>
    <t>998722202</t>
  </si>
  <si>
    <t>Přesun hmot procentní pro vnitřní vodovod v objektech v do 12 m</t>
  </si>
  <si>
    <t>%</t>
  </si>
  <si>
    <t>725</t>
  </si>
  <si>
    <t>Zdravotechnika - zařizovací předměty</t>
  </si>
  <si>
    <t>R725291511</t>
  </si>
  <si>
    <t>Montáž a dodávka - dávkovač tekutého mýdla</t>
  </si>
  <si>
    <t>R725291621</t>
  </si>
  <si>
    <t>Montáž a dodávka - zásobník toaletních papírů</t>
  </si>
  <si>
    <t>112</t>
  </si>
  <si>
    <t>R725291631</t>
  </si>
  <si>
    <t>Montáž a dodávka - zásobník papírových ručníků</t>
  </si>
  <si>
    <t>113</t>
  </si>
  <si>
    <t>R725291711</t>
  </si>
  <si>
    <t>Montáž a dodávka - pevné madlo imobilního WC</t>
  </si>
  <si>
    <t>114</t>
  </si>
  <si>
    <t>R725291721</t>
  </si>
  <si>
    <t>Montáž a dodávka - sklopné madlo imobilního WC</t>
  </si>
  <si>
    <t>115</t>
  </si>
  <si>
    <t>R725990010</t>
  </si>
  <si>
    <t>Montáž a dodávka - vysoušeč rukou</t>
  </si>
  <si>
    <t>116</t>
  </si>
  <si>
    <t>R725990020</t>
  </si>
  <si>
    <t>Montáž a dodávka - nerezový přebalovací pult 485x840 mm sklopný, vč. kotvicích prvků a povrchové úpravy</t>
  </si>
  <si>
    <t>117</t>
  </si>
  <si>
    <t>725110811</t>
  </si>
  <si>
    <t>Demontáž klozetů splachovací s nádrží</t>
  </si>
  <si>
    <t>SOUBOR</t>
  </si>
  <si>
    <t>118</t>
  </si>
  <si>
    <t>725111132</t>
  </si>
  <si>
    <t>Splachovač nádržkový plastový nízkopoložený</t>
  </si>
  <si>
    <t>119</t>
  </si>
  <si>
    <t>725112022</t>
  </si>
  <si>
    <t>Klozet keramický závěsný na nosné stěny s hlubokým splachováním odpad vodorovný vč. sedátka a ovládacího tlačítka</t>
  </si>
  <si>
    <t>120</t>
  </si>
  <si>
    <t>R725112022</t>
  </si>
  <si>
    <t>Klozet keramický závěsný na nosné stěny s hlubokým splachováním odpad vodorovný invalidní</t>
  </si>
  <si>
    <t>121</t>
  </si>
  <si>
    <t>725119102</t>
  </si>
  <si>
    <t>Montáž splachovače nádržkového plastového nízkopoloženého</t>
  </si>
  <si>
    <t>122</t>
  </si>
  <si>
    <t>725119125</t>
  </si>
  <si>
    <t>Montáž klozetových mís závěsných na nosné stěny</t>
  </si>
  <si>
    <t>123</t>
  </si>
  <si>
    <t>725121525</t>
  </si>
  <si>
    <t>Pisoárový záchodek automatický s radarovým senzorem</t>
  </si>
  <si>
    <t>124</t>
  </si>
  <si>
    <t>725129102</t>
  </si>
  <si>
    <t>Montáž pisoáru s automatickým splachováním</t>
  </si>
  <si>
    <t>125</t>
  </si>
  <si>
    <t>725130812</t>
  </si>
  <si>
    <t>Demontáž pisoárových stání s nádrží dvoudílných</t>
  </si>
  <si>
    <t>126</t>
  </si>
  <si>
    <t>725210821</t>
  </si>
  <si>
    <t>Demontáž umyvadel bez výtokových armatur</t>
  </si>
  <si>
    <t>127</t>
  </si>
  <si>
    <t>725211602</t>
  </si>
  <si>
    <t>Umyvadlo keramické připevněné na stěnu šrouby bílé bez krytu na sifon 550 mm</t>
  </si>
  <si>
    <t>128</t>
  </si>
  <si>
    <t>725211681</t>
  </si>
  <si>
    <t>Umyvadlo keramické zdravotní připevněné na stěnu šrouby bílé 640 mm</t>
  </si>
  <si>
    <t>129</t>
  </si>
  <si>
    <t>725211701</t>
  </si>
  <si>
    <t>Umývátko keramické stěnové 400 mm</t>
  </si>
  <si>
    <t>130</t>
  </si>
  <si>
    <t>725219102</t>
  </si>
  <si>
    <t>Montáž umyvadla připevněného na šrouby do zdiva</t>
  </si>
  <si>
    <t>131</t>
  </si>
  <si>
    <t>725240812</t>
  </si>
  <si>
    <t>Demontáž vaniček sprchových bez výtokových armatur</t>
  </si>
  <si>
    <t>132</t>
  </si>
  <si>
    <t>725241112</t>
  </si>
  <si>
    <t>Vanička sprchová akrylátová čtvercová 900x900 mm</t>
  </si>
  <si>
    <t>133</t>
  </si>
  <si>
    <t>725245122</t>
  </si>
  <si>
    <t>Zástěna sprchová dvoukřídlá do výšky 2000 mm a šířky 900 mm</t>
  </si>
  <si>
    <t>134</t>
  </si>
  <si>
    <t>725249101</t>
  </si>
  <si>
    <t>Montáž vaničky sprchové</t>
  </si>
  <si>
    <t>135</t>
  </si>
  <si>
    <t>725249103</t>
  </si>
  <si>
    <t>Montáž koutu sprchového</t>
  </si>
  <si>
    <t>725291706</t>
  </si>
  <si>
    <t>Doplňky zařízení koupelen a záchodů smaltované madlo rovné dl 800 mm</t>
  </si>
  <si>
    <t>137</t>
  </si>
  <si>
    <t>725291722</t>
  </si>
  <si>
    <t>Doplňky zařízení koupelen a záchodů smaltované madlo krakorcové sklopné dl 834 mm</t>
  </si>
  <si>
    <t>138</t>
  </si>
  <si>
    <t>725330820</t>
  </si>
  <si>
    <t>Demontáž výlevka diturvitová</t>
  </si>
  <si>
    <t>139</t>
  </si>
  <si>
    <t>725331111</t>
  </si>
  <si>
    <t>Výlevka bez výtokových armatur keramická se sklopnou plastovou mřížkou 425 mm</t>
  </si>
  <si>
    <t>140</t>
  </si>
  <si>
    <t>725339111</t>
  </si>
  <si>
    <t>Montáž výlevky</t>
  </si>
  <si>
    <t>141</t>
  </si>
  <si>
    <t>725530823</t>
  </si>
  <si>
    <t>Demontáž ohřívač elektrický tlakový do 200 litrů</t>
  </si>
  <si>
    <t>142</t>
  </si>
  <si>
    <t>725532116</t>
  </si>
  <si>
    <t>Elektrický ohřívač zásobníkový akumulační závěsný svislý 80 l / 2 kW</t>
  </si>
  <si>
    <t>143</t>
  </si>
  <si>
    <t>725539204</t>
  </si>
  <si>
    <t>Montáž ohřívačů zásobníkových závěsných tlakových do 125 litrů</t>
  </si>
  <si>
    <t>144</t>
  </si>
  <si>
    <t>725590811</t>
  </si>
  <si>
    <t>Přemístění vnitrostaveništní demontovaných zařizovacích předmětů v objektech výšky do 6 m</t>
  </si>
  <si>
    <t>145</t>
  </si>
  <si>
    <t>725813111</t>
  </si>
  <si>
    <t>Ventil rohový bez připojovací trubičky G 1/2</t>
  </si>
  <si>
    <t>146</t>
  </si>
  <si>
    <t>725819401</t>
  </si>
  <si>
    <t>Montáž ventilů rohových G 1/2 s připojovací trubičkou</t>
  </si>
  <si>
    <t>147</t>
  </si>
  <si>
    <t>R725819401</t>
  </si>
  <si>
    <t>nerezová flexi hadička ke stojánkovým bateriím</t>
  </si>
  <si>
    <t>148</t>
  </si>
  <si>
    <t>725820801</t>
  </si>
  <si>
    <t>Demontáž baterie nástěnné do G 3 / 4</t>
  </si>
  <si>
    <t>149</t>
  </si>
  <si>
    <t>725820802</t>
  </si>
  <si>
    <t>Demontáž baterie stojánkové do jednoho otvoru</t>
  </si>
  <si>
    <t>150</t>
  </si>
  <si>
    <t>725821312</t>
  </si>
  <si>
    <t>Baterie dřezové nástěnné pákové s otáčivým kulatým ústím a délkou ramínka 300 mm k výlevce</t>
  </si>
  <si>
    <t>151</t>
  </si>
  <si>
    <t>725822631</t>
  </si>
  <si>
    <t>Baterie umyvadlové stojánkové klasické s otáčivým kulatým ústím a délkou ramínka 150 mm</t>
  </si>
  <si>
    <t>152</t>
  </si>
  <si>
    <t>R725822631</t>
  </si>
  <si>
    <t>Baterie umyvadlové stojánkové s elektronikou ALS pro teplou a studenou vodu , 24 V DC vč. elektromagnetického ventilu , propojovací hadice , rohový ventil s fil</t>
  </si>
  <si>
    <t>Baterie umyvadlové stojánkové s elektronikou ALS pro teplou a studenou vodu , 24 V DC vč. elektromagnetického ventilu , propojovací hadice , rohový ventil s filtrem a zpetnou klapkou 2ks</t>
  </si>
  <si>
    <t>153</t>
  </si>
  <si>
    <t>725829101</t>
  </si>
  <si>
    <t>Montáž baterie nástěnné dřezové pákové a klasické</t>
  </si>
  <si>
    <t>154</t>
  </si>
  <si>
    <t>725829131</t>
  </si>
  <si>
    <t>Montáž baterie umyvadlové stojánkové G 1/2 ostatní typ</t>
  </si>
  <si>
    <t>155</t>
  </si>
  <si>
    <t>725829132</t>
  </si>
  <si>
    <t>Montáž baterie umyvadlové stojánkové automatické senzorové ostatní typ</t>
  </si>
  <si>
    <t>156</t>
  </si>
  <si>
    <t>725840850</t>
  </si>
  <si>
    <t>Demontáž baterie sprch T 954 diferenciální do G 3/4x1</t>
  </si>
  <si>
    <t>157</t>
  </si>
  <si>
    <t>725841311</t>
  </si>
  <si>
    <t>Baterie sprchové nástěnné pákové</t>
  </si>
  <si>
    <t>158</t>
  </si>
  <si>
    <t>725849412</t>
  </si>
  <si>
    <t>Montáž baterie sprchové nástěnné s pevnou výškou sprchy</t>
  </si>
  <si>
    <t>159</t>
  </si>
  <si>
    <t>725860811</t>
  </si>
  <si>
    <t>Demontáž uzávěrů zápachu jednoduchých</t>
  </si>
  <si>
    <t>160</t>
  </si>
  <si>
    <t>725861101</t>
  </si>
  <si>
    <t>Zápachová uzávěrka pro umyvadla DN 32</t>
  </si>
  <si>
    <t>161</t>
  </si>
  <si>
    <t>R725862103</t>
  </si>
  <si>
    <t>expanzomat V -8l vč. montáže</t>
  </si>
  <si>
    <t>162</t>
  </si>
  <si>
    <t>725865311</t>
  </si>
  <si>
    <t>Zápachová uzávěrka sprchových van DN 40/50 s kulovým kloubem na odtoku</t>
  </si>
  <si>
    <t>163</t>
  </si>
  <si>
    <t>725865411</t>
  </si>
  <si>
    <t>Zápachová uzávěrka pisoárová DN 32/40</t>
  </si>
  <si>
    <t>164</t>
  </si>
  <si>
    <t>725869101</t>
  </si>
  <si>
    <t>Montáž zápachových uzávěrek umyvadlových do DN 40</t>
  </si>
  <si>
    <t>165</t>
  </si>
  <si>
    <t>725869204</t>
  </si>
  <si>
    <t>Montáž zápachových uzávěrek  jednodílných DN 50</t>
  </si>
  <si>
    <t>166</t>
  </si>
  <si>
    <t>R7259821</t>
  </si>
  <si>
    <t>Dopojovací manžeta k WC</t>
  </si>
  <si>
    <t>167</t>
  </si>
  <si>
    <t>R7259824</t>
  </si>
  <si>
    <t>Sifon HL 400, DN 40</t>
  </si>
  <si>
    <t>168</t>
  </si>
  <si>
    <t>725982821</t>
  </si>
  <si>
    <t>Napájecí zdroj 230V/24V</t>
  </si>
  <si>
    <t>169</t>
  </si>
  <si>
    <t>R72599011</t>
  </si>
  <si>
    <t>Rozbor vody</t>
  </si>
  <si>
    <t>170</t>
  </si>
  <si>
    <t>R72599012</t>
  </si>
  <si>
    <t>Zdravotní technika - doprava</t>
  </si>
  <si>
    <t>171</t>
  </si>
  <si>
    <t>998725101</t>
  </si>
  <si>
    <t>Přesun hmot tonážní pro zařizovací předměty v objektech v do 6 m</t>
  </si>
  <si>
    <t>Přesun hmot pro zařizovací předměty  stanovený z hmotnosti přesunovaného materiálu vodorovná dopravní vzdálenost do 50 m v objektech výšky do 6 m</t>
  </si>
  <si>
    <t>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t>
  </si>
  <si>
    <t>726</t>
  </si>
  <si>
    <t>Zdravotechnika - předstěnové instalace</t>
  </si>
  <si>
    <t>172</t>
  </si>
  <si>
    <t>726131021</t>
  </si>
  <si>
    <t>Instalační předstěna - pisoár v 1300 mm do lehkých stěn s kovovou kcí</t>
  </si>
  <si>
    <t>173</t>
  </si>
  <si>
    <t>R726131041</t>
  </si>
  <si>
    <t>Instalační předstěna - klozet závěsný v 1150 mm s ovládáním zepředu  s kovovou kcí s nádržkou  , kotvený do lehké konstrukce - závěsný prvek  s výškově nastzavi</t>
  </si>
  <si>
    <t>Instalační předstěna - klozet závěsný v 1150 mm s ovládáním zepředu  s kovovou kcí s nádržkou  , kotvený do lehké konstrukce - závěsný prvek  s výškově nastzavitelnými nožičkami osazenými na podlahu,zesílená konstrukce</t>
  </si>
  <si>
    <t>174</t>
  </si>
  <si>
    <t>726131203</t>
  </si>
  <si>
    <t>Instalační předstěna - montáž pisoáru do lehkých stěn s kovovou kcí</t>
  </si>
  <si>
    <t>175</t>
  </si>
  <si>
    <t>726141204</t>
  </si>
  <si>
    <t>Instalační předstěna - montáž klozetu do kombinovaných stěn</t>
  </si>
  <si>
    <t>733</t>
  </si>
  <si>
    <t>Ústřední vytápění - potrubí</t>
  </si>
  <si>
    <t>176</t>
  </si>
  <si>
    <t>733110803</t>
  </si>
  <si>
    <t>Demontáž potrubí ocelového závitového do DN 15</t>
  </si>
  <si>
    <t>177</t>
  </si>
  <si>
    <t>733110806</t>
  </si>
  <si>
    <t>Demontáž potrubí ocelového závitového do DN 32</t>
  </si>
  <si>
    <t>178</t>
  </si>
  <si>
    <t>733111103</t>
  </si>
  <si>
    <t>Potrubí ocelové závitové bezešvé běžné nízkotlaké DN 15</t>
  </si>
  <si>
    <t>179</t>
  </si>
  <si>
    <t>733111104</t>
  </si>
  <si>
    <t>Potrubí ocelové závitové bezešvé běžné nízkotlaké DN 20</t>
  </si>
  <si>
    <t>180</t>
  </si>
  <si>
    <t>733113113</t>
  </si>
  <si>
    <t>Příplatek k porubí za zhotovení přípojky DN 15</t>
  </si>
  <si>
    <t>181</t>
  </si>
  <si>
    <t>733190107</t>
  </si>
  <si>
    <t>Zkouška těsnosti potrubí ocelové závitové do DN 40</t>
  </si>
  <si>
    <t>182</t>
  </si>
  <si>
    <t>733190801</t>
  </si>
  <si>
    <t>Odřezání objímky dvojité do DN 50</t>
  </si>
  <si>
    <t>183</t>
  </si>
  <si>
    <t>733191913</t>
  </si>
  <si>
    <t>Zaslepení potrubí ocelového závitového zavařením a skováním DN 15</t>
  </si>
  <si>
    <t>184</t>
  </si>
  <si>
    <t>733191914</t>
  </si>
  <si>
    <t>Zaslepení potrubí ocelového závitového zavařením a skováním DN 20</t>
  </si>
  <si>
    <t>185</t>
  </si>
  <si>
    <t>733191923</t>
  </si>
  <si>
    <t>Navaření odbočky na potrubí ocelové závitové DN 15</t>
  </si>
  <si>
    <t>186</t>
  </si>
  <si>
    <t>733191924</t>
  </si>
  <si>
    <t>Navaření odbočky na potrubí ocelové závitové DN 20</t>
  </si>
  <si>
    <t>187</t>
  </si>
  <si>
    <t>733223202</t>
  </si>
  <si>
    <t>Potrubí měděné tvrdé spojované tvrdým pájením D 15x1</t>
  </si>
  <si>
    <t>188</t>
  </si>
  <si>
    <t>733223203</t>
  </si>
  <si>
    <t>Potrubí měděné tvrdé spojované tvrdým pájením D 18x1</t>
  </si>
  <si>
    <t>189</t>
  </si>
  <si>
    <t>733291101</t>
  </si>
  <si>
    <t>Zkouška těsnosti potrubí měděné do D 35x1,5</t>
  </si>
  <si>
    <t>734</t>
  </si>
  <si>
    <t>Ústřední vytápění - armatury</t>
  </si>
  <si>
    <t>190</t>
  </si>
  <si>
    <t>734200821</t>
  </si>
  <si>
    <t>Demontáž armatury závitové se dvěma závity do G 1/2</t>
  </si>
  <si>
    <t>191</t>
  </si>
  <si>
    <t>734209113</t>
  </si>
  <si>
    <t>Montáž armatury závitové s dvěma závity G 1/2</t>
  </si>
  <si>
    <t>192</t>
  </si>
  <si>
    <t>734221683</t>
  </si>
  <si>
    <t>Termostatická hlavice kapalinová PN 10 do 110°C s vestavěným čidlem a pojistkou proti zcizení</t>
  </si>
  <si>
    <t>193</t>
  </si>
  <si>
    <t>734261402</t>
  </si>
  <si>
    <t>Armatura připojovací rohová G 1/2x15 PN 10 do 110°C radiátorů typu VK</t>
  </si>
  <si>
    <t>735</t>
  </si>
  <si>
    <t>Ústřední vytápění - otopná tělesa</t>
  </si>
  <si>
    <t>194</t>
  </si>
  <si>
    <t>735000912</t>
  </si>
  <si>
    <t>Vyregulování ventilu nebo kohoutu dvojregulačního s termostatickým ovládáním</t>
  </si>
  <si>
    <t>195</t>
  </si>
  <si>
    <t>735151821</t>
  </si>
  <si>
    <t>Demontáž otopného tělesa panelového dvouřadého délka do 1500 mm</t>
  </si>
  <si>
    <t>196</t>
  </si>
  <si>
    <t>735152472</t>
  </si>
  <si>
    <t>Otopné těleso panelové Korado Radik Ventil Kompakt typ 21 VK výška/délka 600/500 mm</t>
  </si>
  <si>
    <t>197</t>
  </si>
  <si>
    <t>735152473</t>
  </si>
  <si>
    <t>Otopné těleso panelové Korado Radik Ventil Kompakt typ 21 VK výška/délka 600/600 mm</t>
  </si>
  <si>
    <t>198</t>
  </si>
  <si>
    <t>735152474</t>
  </si>
  <si>
    <t>Otopné těleso panelové Korado Radik Ventil Kompakt typ 21 VK výška/délka 600/700 mm</t>
  </si>
  <si>
    <t>199</t>
  </si>
  <si>
    <t>735152476</t>
  </si>
  <si>
    <t>Otopné těleso panelové Korado Radik Ventil Kompakt typ 21 VK výška/délka 600/900 mm</t>
  </si>
  <si>
    <t>200</t>
  </si>
  <si>
    <t>735152477</t>
  </si>
  <si>
    <t>Otopné těleso panelové Korado Radik Ventil Kompakt typ 21 VK výška/délka 600/1000 mm</t>
  </si>
  <si>
    <t>201</t>
  </si>
  <si>
    <t>735152694</t>
  </si>
  <si>
    <t>Otopné těleso panelové Korado Radik Ventil Kompakt typ 33 VK výška/délka 900/700 mm</t>
  </si>
  <si>
    <t>202</t>
  </si>
  <si>
    <t>735159210</t>
  </si>
  <si>
    <t>Montáž otopných těles panelových dvouřadých mimo těles Korado Radik délky do 1140 mm</t>
  </si>
  <si>
    <t>203</t>
  </si>
  <si>
    <t>735159310</t>
  </si>
  <si>
    <t>Montáž otopných těles panelových třířadých mimo těles Korado Radik délky do 1140 mm</t>
  </si>
  <si>
    <t>204</t>
  </si>
  <si>
    <t>735890802</t>
  </si>
  <si>
    <t>Přemístění demontovaného otopného tělesa vodorovně 100 m v objektech výšky přes 6 do 12 m</t>
  </si>
  <si>
    <t>205</t>
  </si>
  <si>
    <t>R735900200</t>
  </si>
  <si>
    <t>Částečné vypuštění a zpětné napuštění topného systému</t>
  </si>
  <si>
    <t>206</t>
  </si>
  <si>
    <t>R735900100</t>
  </si>
  <si>
    <t>Topná zkouška</t>
  </si>
  <si>
    <t>207</t>
  </si>
  <si>
    <t>R735900300</t>
  </si>
  <si>
    <t>Ústřední vytápění - doprava</t>
  </si>
  <si>
    <t>741</t>
  </si>
  <si>
    <t>Elektroinstalační materiál s montáží</t>
  </si>
  <si>
    <t>208</t>
  </si>
  <si>
    <t>96813</t>
  </si>
  <si>
    <t>VYSEKÁNÍ OTVORŮ, KAPES, RÝH V CIHELNÉM ZDIVU</t>
  </si>
  <si>
    <t>Viz výkresy 1.NP</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</si>
  <si>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</si>
  <si>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209</t>
  </si>
  <si>
    <t>61442</t>
  </si>
  <si>
    <t>ÚPRAVY POVRCHŮ VNITŘ KONSTR ZDĚNÝCH OMÍTKOU VÁP, VÁPCEM</t>
  </si>
  <si>
    <t>210</t>
  </si>
  <si>
    <t>702511</t>
  </si>
  <si>
    <t>PRŮRAZ ZDIVEM (PŘÍČKOU) ZDĚNÝM TLOUŠŤKY DO 45 CM</t>
  </si>
  <si>
    <t>211</t>
  </si>
  <si>
    <t>ELEKTROINSTALAČNÍ nosná konstrukce pro upevnění svítidel- spuštění do výšky cca 3ml včetně žlabu, včetně montáže</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</si>
  <si>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</si>
  <si>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212</t>
  </si>
  <si>
    <t>741111</t>
  </si>
  <si>
    <t>KRABICE (ROZVODKA) INSTALAČNÍ PŘÍSTROJOVÁ PRÁZDNÁ</t>
  </si>
  <si>
    <t>1. Položka obsahuje:    
 – přípravu podkladu pro osazení    
 – veškerý materiál a práce pro upevnění nebo uchycení krabice    
2. Položka neobsahuje:    
 X    
3. Způsob měření:    
Udává se počet kusů kompletní konstrukce nebo práce.</t>
  </si>
  <si>
    <t>213</t>
  </si>
  <si>
    <t>741122</t>
  </si>
  <si>
    <t>KRABICE (ROZVODKA) INSTALAČNÍ ODBOČNÁ SE SVORKOVNICÍ DO 4 MM2 VČETNĚ MONT8ŽE</t>
  </si>
  <si>
    <t>214</t>
  </si>
  <si>
    <t>741211</t>
  </si>
  <si>
    <t>SPÍNAČ INSTALAČNÍ JEDNOPÓLOVÝ KOMPLETNÍ - včetně MONTÁŽE IP 44</t>
  </si>
  <si>
    <t>1. Položka obsahuje:    
 – kompletní přístroj vč. příslušenství    
2. Položka neobsahuje:    
 X    
3. Způsob měření:    
Udává se počet kusů kompletní konstrukce nebo práce.</t>
  </si>
  <si>
    <t>215</t>
  </si>
  <si>
    <t>741221</t>
  </si>
  <si>
    <t>SPÍNAČ INSTALAČNÍ SÉRIOVÝ DVOJITÝ KOMPLETNÍ včetně  MONTÁŽE IP 44</t>
  </si>
  <si>
    <t>216</t>
  </si>
  <si>
    <t>741312</t>
  </si>
  <si>
    <t>ZÁSUVKA INSTALAČNÍ JEDNODUCHÁ, NÁSTĚNNÁ VE VYŠŠÍM KRYTÍ - MIN. IP 44 včetně montáže</t>
  </si>
  <si>
    <t>217</t>
  </si>
  <si>
    <t>741521</t>
  </si>
  <si>
    <t>SVÍTIDLO LED (IP 65) VČETNĚ ZDROJE DO 30 W,s nouzovým blokem-1hod</t>
  </si>
  <si>
    <t>1. Položka obsahuje:    
 – kompletní svítidlo vč. zdroje a příslušenství    
2. Položka neobsahuje:    
 X    
3. Způsob měření:    
Udává se počet kusů kompletní konstrukce nebo práce.</t>
  </si>
  <si>
    <t>218</t>
  </si>
  <si>
    <t>741522</t>
  </si>
  <si>
    <t>SVÍTIDLO LED (IP 65) VČETNĚ ZDROJE  DO 20 W, včetně montáže</t>
  </si>
  <si>
    <t>219</t>
  </si>
  <si>
    <t>741523</t>
  </si>
  <si>
    <t>SVÍTIDLO LED  (IP 65) VČETNĚ ZDROJE  DO 20 W, spohybovým čidlem, včetně montáže</t>
  </si>
  <si>
    <t>220</t>
  </si>
  <si>
    <t>741551</t>
  </si>
  <si>
    <t>SVÍTIDLO LED s piktogramem  (MIN. IP 65), do 5W, včetně montáže</t>
  </si>
  <si>
    <t>1. Položka obsahuje:    
 – cenový rozdíl mezi svítidlem v krytí IP20 a v krytí min. IP44    
2. Položka neobsahuje:    
 – svítidlo    
3. Způsob měření:    
Udává se počet kusů kompletní konstrukce nebo práce.</t>
  </si>
  <si>
    <t>221</t>
  </si>
  <si>
    <t>741552</t>
  </si>
  <si>
    <t>SVÍTIDLO LED nástěnné do 10W, IP 65, včetně montáže</t>
  </si>
  <si>
    <t>1. Položka obsahuje:    
 – cenový rozdíl mezi svítidlem v krytí IP20 a v průmyslovém provedení v krytí min. IP65    
2. Položka neobsahuje:    
 – svítidlo    
3. Způsob měření:    
Udává se počet kusů kompletní konstrukce nebo práce.</t>
  </si>
  <si>
    <t>222</t>
  </si>
  <si>
    <t>čidlo přítomnosti IP 44, včetně montáže a nastavení</t>
  </si>
  <si>
    <t>1. Položka obsahuje:    
 – uchycení vodiče na povrch vč. podpěr, konzol, svorek a pod.    
 – měření, dělení, spojování    
 – nátěr    
2. Položka neobsahuje:    
 X    
3. Způsob měření:    
Měří se metr délkový.</t>
  </si>
  <si>
    <t>223</t>
  </si>
  <si>
    <t>741A11</t>
  </si>
  <si>
    <t>CY 6mm2, včetně montáže</t>
  </si>
  <si>
    <t>1. Položka obsahuje:    
 – přípravu podkladu pro osazení    
 – měření, dělení, spojování, tvarování    
 – ochranný nátěr spojů a při průchodu vodiče nad terén apod. dle příslušných norem    
2. Položka neobsahuje:    
 – zemní práce, betonový základ    
 – ochranu vodiče - chráničky apod.    
3. Způsob měření:    
Měří se metr délkový.</t>
  </si>
  <si>
    <t>224</t>
  </si>
  <si>
    <t>741Z07</t>
  </si>
  <si>
    <t>DEMONTÁŽ STÁVAJÍCÍ ELEKTROINSTALACE</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</si>
  <si>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plocha v metrech čtverečných.</t>
  </si>
  <si>
    <t>225</t>
  </si>
  <si>
    <t>KABEL NN DVOU- A TŘÍŽÍLOVÝ CU S PLASTOVOU IZOLACÍ DO 2,5 MM2 včetně montáže</t>
  </si>
  <si>
    <t>226</t>
  </si>
  <si>
    <t>KABEL NN ČTYŘ- A PĚTIŽÍLOVÝ CU S PLASTOVOU IZOLACÍ OD 4 DO 16 MM2 včetně montáže</t>
  </si>
  <si>
    <t>227</t>
  </si>
  <si>
    <t>742J12</t>
  </si>
  <si>
    <t>UKONČENÍ JEDNOŽÍLOVÉHO KABELU V ROZVADĚČI NEBO NA PŘÍSTROJI OD 4 DO 16 MM2</t>
  </si>
  <si>
    <t>228</t>
  </si>
  <si>
    <t>742K11</t>
  </si>
  <si>
    <t>UKONČENÍ DVOU AŽ PĚTIŽÍLOVÉHO KABELU V ROZVADĚČI NEBO NA PŘÍSTROJI DO 2,5 MM2</t>
  </si>
  <si>
    <t>229</t>
  </si>
  <si>
    <t>742K12</t>
  </si>
  <si>
    <t>UKONČENÍ DVOU AŽ PĚTIŽÍLOVÉHO KABELU V ROZVADĚČI NEBO NA PŘÍSTROJI OD 4 DO 16 MM2</t>
  </si>
  <si>
    <t>230</t>
  </si>
  <si>
    <t>CELKOVÁ PROHLÍDKA, ZKOUŠENÍ, MĚŘENÍ A VYHOTOVENÍ VÝCHOZÍ REVIZNÍ ZPRÁVY, PRO OBJEM DO 500 TIS. KČ</t>
  </si>
  <si>
    <t>231</t>
  </si>
  <si>
    <t>747701</t>
  </si>
  <si>
    <t>sada nouzové signalizace mezi WC invalidi a pokladnou (např. ABB Reflex) včetně montáže</t>
  </si>
  <si>
    <t>1. Položka obsahuje:    
 – cenu za práce spojené s uváděním zařízení do provozu, drobné montážní práce v rozvaděčích, koordinaci se zhotoviteli souvisejících zařízení apod.    
2. Položka neobsahuje:    
 X    
3. Způsob měření:    
Udává se čas v hodinách.</t>
  </si>
  <si>
    <t>232</t>
  </si>
  <si>
    <t>R1</t>
  </si>
  <si>
    <t>dozbrojení staávajícího rozvaděče v dopr.kanceláři jističem 252/4000V/B, včetně montáže</t>
  </si>
  <si>
    <t>233</t>
  </si>
  <si>
    <t>R2</t>
  </si>
  <si>
    <t>Rozvaděč RWC-nacenění dle schematu v příloze  č.4.3</t>
  </si>
  <si>
    <t>751.D1</t>
  </si>
  <si>
    <t>Zař.č.1 Větrání sociálních zařízení</t>
  </si>
  <si>
    <t>234</t>
  </si>
  <si>
    <t>R1.1</t>
  </si>
  <si>
    <t>Tichý radiální ventilátor do kruhového potrub průměru 250 mm. V=670 m3/h, p=105 Pa, P=72 kW/2300V. Vč. rychloupínací těsné spony</t>
  </si>
  <si>
    <t>235</t>
  </si>
  <si>
    <t>R1.2</t>
  </si>
  <si>
    <t>Tlumič hluku do kruhového potrubí prům.200 mm délky 900 mm</t>
  </si>
  <si>
    <t>236</t>
  </si>
  <si>
    <t>R1.3</t>
  </si>
  <si>
    <t>Tlumič hluku do kruhového potrubí prům.160 mm délky 900 mm</t>
  </si>
  <si>
    <t>237</t>
  </si>
  <si>
    <t>R1.4</t>
  </si>
  <si>
    <t>Žaluziová klapka samotížná pro upevnění na fasádu a pro překrytí otvoru prům.200 mm. Materiál plast</t>
  </si>
  <si>
    <t>ks.</t>
  </si>
  <si>
    <t>238</t>
  </si>
  <si>
    <t>R1.5</t>
  </si>
  <si>
    <t>Vyústka na kruhové potrubí 225x75 mm jednořadá s reg.I. Materiál pozink.plech</t>
  </si>
  <si>
    <t>239</t>
  </si>
  <si>
    <t>R1.6</t>
  </si>
  <si>
    <t>Vyústka na kruhové potrubí 425x75 mm jednořadá s reg.I. Materiál pozink.plech</t>
  </si>
  <si>
    <t>240</t>
  </si>
  <si>
    <t>R1.7</t>
  </si>
  <si>
    <t>Stěnová mřížka uzavřená 400x200 mm s roztečí lamel 12,5 mm sklon lamel 15 stupňů, jednořadá lamely i rámeček z eloxovaného hliníku vč. pozedního rámečku</t>
  </si>
  <si>
    <t>241</t>
  </si>
  <si>
    <t>R1.8</t>
  </si>
  <si>
    <t>Spiropotrubí z pozink.plechu do prům.250 mm, 100 % tvar.</t>
  </si>
  <si>
    <t>bm.</t>
  </si>
  <si>
    <t>242</t>
  </si>
  <si>
    <t>R1.9</t>
  </si>
  <si>
    <t>Spiropotrubí z pozink.plechu do prům.200 mm, 30 % tvar.</t>
  </si>
  <si>
    <t>243</t>
  </si>
  <si>
    <t>R1.10</t>
  </si>
  <si>
    <t>Spiropotrubí z pozink.plechu do prům.160 mm, 30 % tvar.</t>
  </si>
  <si>
    <t>751.D2</t>
  </si>
  <si>
    <t>Zař.č.2 Těsnící, spojovací a pomocný materiál</t>
  </si>
  <si>
    <t>244</t>
  </si>
  <si>
    <t>R2.1</t>
  </si>
  <si>
    <t>Spojovací materiál pozinkovaný</t>
  </si>
  <si>
    <t>kg.</t>
  </si>
  <si>
    <t>245</t>
  </si>
  <si>
    <t>R2.2</t>
  </si>
  <si>
    <t>Závěsný materiál pozinkovaný s pryžovými silentbloky</t>
  </si>
  <si>
    <t>246</t>
  </si>
  <si>
    <t>R2.3</t>
  </si>
  <si>
    <t>Závitová tyč prům.8 pozinkovaná</t>
  </si>
  <si>
    <t>247</t>
  </si>
  <si>
    <t>R2.4</t>
  </si>
  <si>
    <t>Těsnění pryžové samolepící</t>
  </si>
  <si>
    <t>248</t>
  </si>
  <si>
    <t>R2.5</t>
  </si>
  <si>
    <t>Těsnící páska na Spiropotrubí</t>
  </si>
  <si>
    <t>bal.</t>
  </si>
  <si>
    <t>249</t>
  </si>
  <si>
    <t>R2.6</t>
  </si>
  <si>
    <t>Zednické přípomoci</t>
  </si>
  <si>
    <t>hod.</t>
  </si>
  <si>
    <t>250</t>
  </si>
  <si>
    <t>R2.7</t>
  </si>
  <si>
    <t>Doprava</t>
  </si>
  <si>
    <t>251</t>
  </si>
  <si>
    <t>R2.8</t>
  </si>
  <si>
    <t>Komplexní vyzkoušení a zaškolení obsluhy</t>
  </si>
  <si>
    <t>763</t>
  </si>
  <si>
    <t>Konstrukce suché výstavby</t>
  </si>
  <si>
    <t>252</t>
  </si>
  <si>
    <t>763111741</t>
  </si>
  <si>
    <t>Montáž parotěsné zábrany do SDK příčky</t>
  </si>
  <si>
    <t>Příčka ze sádrokartonových desek  ostatní konstrukce a práce na příčkách ze sádrokartonových desek montáž parotěsné zábrany</t>
  </si>
  <si>
    <t>1,27*3,25</t>
  </si>
  <si>
    <t>Poznámka k souboru cen:    
1. V cenách jsou započteny i náklady na tmelení a výztužnou pásku. 2. V cenách nejsou započteny náklady na základní penetrační nátěr; tyto se oceňují cenou cenou -1717. 3. Cenu -1524 lze použít i pro příčky s tepelnou izolací tl. 100 mm o objemové hmotnosti min. 16 kg/m3. 4. Cena -1611 Montáž nosné konstrukce je stanovena pro m2 plochy příčky. 5. Ceny -1621 až -1627 Montáž desek, -1717 Penetrační nátěr, -1718 Úprava spar separační páskou a -1771, -1772 Příplatek za rovinnost jsou stanoveny pro obě strany příčky. 6. V ceně -1611 nejsou započteny náklady na profily; tyto se oceňují ve specifikaci. Doporučené množství na 1 m2 příčky je 1,9 m profilu CW a 0,8 m profilu UW. 7. V cenách -1621 až -1627 nejsou započteny náklady na desky; tato dodávka se oceňuje ve specifikaci.</t>
  </si>
  <si>
    <t>253</t>
  </si>
  <si>
    <t>R28329282</t>
  </si>
  <si>
    <t>folie parotěsná pro sádrokartonové příčky</t>
  </si>
  <si>
    <t>Dodávka - folie parotěsná pro sádrokartonové příčky</t>
  </si>
  <si>
    <t>1,27*3,25*1,15</t>
  </si>
  <si>
    <t>254</t>
  </si>
  <si>
    <t>R763111741</t>
  </si>
  <si>
    <t>Montáž difúzní fólie do sádrokartonové předstěny</t>
  </si>
  <si>
    <t>255</t>
  </si>
  <si>
    <t>R28329210</t>
  </si>
  <si>
    <t>difúzní fólie</t>
  </si>
  <si>
    <t>Dodávka - difúzní fólie</t>
  </si>
  <si>
    <t>256</t>
  </si>
  <si>
    <t>763111742</t>
  </si>
  <si>
    <t>Montáž jedné vrstvy tepelné izolace do SDK příčky</t>
  </si>
  <si>
    <t>Příčka ze sádrokartonových desek  ostatní konstrukce a práce na příčkách ze sádrokartonových desek montáž jedné vrstvy tepelné izolace</t>
  </si>
  <si>
    <t>257</t>
  </si>
  <si>
    <t>63152118</t>
  </si>
  <si>
    <t>plsť izolační suchá výstavba ?=0,040 tl 160mm</t>
  </si>
  <si>
    <t>Dodávka- plsť izolační suchá výstavba ?=0,040 tl 160mm</t>
  </si>
  <si>
    <t>1,27*3,25*1,10</t>
  </si>
  <si>
    <t>258</t>
  </si>
  <si>
    <t>763121451</t>
  </si>
  <si>
    <t>SDK stěna předsazená tl 75 mm profil CW+UW 50 desky 2xDF 12,5 TI 50 mm EI 45</t>
  </si>
  <si>
    <t>Stěna předsazená ze sádrokartonových desek s nosnou konstrukcí z ocelových profilů CW, UW dvojitě opláštěná deskami protipožárními DF tl. 2 x 12,5 mm, TI tl. 50 mm, EI 45, stěna tl. 75 mm, profil 50    
- požární odolnost dle PBŘ: EW 45 DP1 - provedení certifikovanou firmou</t>
  </si>
  <si>
    <t>Poznámka k souboru cen:    
1. V cenách jsou započteny i náklady na tmelení a výztužnou pásku. 2. V cenách nejsou započteny náklady na základní penetrační nátěr; tyto se oceňují cenou 763 12-1714. 3. Ceny pro předsazené stěny lepené celoplošně jsou určeny pro lepení na rovný podklad, lepené na bochánky jsou určeny pro podklad o nerovnosti do 20 mm a lepené na pásky jsou určeny pro podklad o nerovnosti přes 20 mm. 4. Ceny -1611 a -1612 Montáž nosné konstrukce je stanoveny pro m2 plochy předsazené stěny. 5. V ceně -1611 a -1612 nejsou započteny náklady na profily; tyto se oceňují ve specifikaci. Doporučené množství na 1 m2 stěny je: a) 1,9 m profilu CW a 0,8 m profilu UW u ceny. -1611, b) 1,9 m profilu CD a 0,5 m profilu UD u ceny -1612. 6. V cenách -1621 až -1641 Montáž desek nejsou započteny náklady na desky; tato dodávka se oceňuje ve specifikaci. 7. Ostatní konstrukce a práce a příplatky, neuvedené v tomto souboru cen, se oceňují cenami 763 11-17.. pro příčky ze sádrokartonových desek.</t>
  </si>
  <si>
    <t>259</t>
  </si>
  <si>
    <t>R763113341</t>
  </si>
  <si>
    <t>Instalační předstěna tl. 150 mm opláštěná impregnovanými deskami tl.12,5 mm, vč. nosné konstrukce ze systémových profilů</t>
  </si>
  <si>
    <t>0,90*(2,00+0,15)</t>
  </si>
  <si>
    <t>Poznámka k souboru cen:    
1. V cenách jsou započteny i náklady na tmelení a výztužnou pásku. 2. V cenách nejsou započteny náklady na základní penetrační nátěr; tyto se oceňují cenou 763 11-1717. 3. Ceny -3321 a -3323 lze použít i pro příčky s tepelnou izolací tl. 40 mm o objemové hmotnosti 100 kg/m3. 4. Cena -3611 Montáž nosné konstrukce je stanovena pro m2 plochy instalační příčky. 5. Cena -3621 Montáž desek je stanovena pro obě strany instalační příčky. 6. V ceně -3611 nejsou započteny náklady na profily; tyto se oceňují ve specifikaci. Doporučené množství na 1 m2 příčky je 3,8 m profilu CW a 1,6 m profilu UW. 7. V ceně -3621 nejsou započteny náklady na desky; tato dodávka se oceňuje ve specifikaci. 8. Ostatní konstrukce a práce a příplatky u instalačních příček se oceňují cenami 763 11-17.. pro příčky ze sádrokartonových desek.</t>
  </si>
  <si>
    <t>260</t>
  </si>
  <si>
    <t>763121714</t>
  </si>
  <si>
    <t>SDK stěna předsazená základní penetrační nátěr</t>
  </si>
  <si>
    <t>Stěna předsazená ze sádrokartonových desek ostatní konstrukce a práce na předsazených stěnách ze sádrokartonových desek základní penetrační nátěr</t>
  </si>
  <si>
    <t>18,362+8,256</t>
  </si>
  <si>
    <t>261</t>
  </si>
  <si>
    <t>763411111</t>
  </si>
  <si>
    <t>Sanitární příčky do mokrého prostředí, desky s HPL - laminátem tl 19,6 mm</t>
  </si>
  <si>
    <t>Sanitární příčky vhodné do mokrého prostředí dělící z dřevotřískových desek s HPL-laminátem tl. 19,6 mm</t>
  </si>
  <si>
    <t>(2,25+1,25*2)*2,00-0,80*1,97*2</t>
  </si>
  <si>
    <t>Poznámka k souboru cen:    
1. Množství měrných jednotek se u cen -1111 až -1116, -1211 až -1216, -2111 až -2114, -2211 až -2214 určuje v m2 plochy příčky bez výškově stavitelných nožek a dveří. 2. U cen -1111, -1121, -1211 je dřevotřísková deska tl. 18 mm opatřena z obou stran vysokotlakým laminátem tl. 0,8 mm.</t>
  </si>
  <si>
    <t>262</t>
  </si>
  <si>
    <t>763411121</t>
  </si>
  <si>
    <t>Dveře sanitárních příček, desky s HPL - laminátem tl 19,6 mm, š do 800 mm, v do 2000 mm</t>
  </si>
  <si>
    <t>Sanitární příčky vhodné do mokrého prostředí dveře vnitřní do sanitárních příček šířky do 800 mm, výšky do 2 000 mm z dřevotřískových desek s HPL-laminátem včetně nerezového kování tl. 19,6 mm</t>
  </si>
  <si>
    <t>263</t>
  </si>
  <si>
    <t>763411211</t>
  </si>
  <si>
    <t>Dělící přepážky k pisoárům, desky s HPL - laminátem tl 19,6 mm</t>
  </si>
  <si>
    <t>Sanitární příčky vhodné do mokrého prostředí dělící přepážky k pisoárům z dřevotřískových desek s HPL-laminátem tl. 19,6 mm</t>
  </si>
  <si>
    <t>0,40*1,50</t>
  </si>
  <si>
    <t>264</t>
  </si>
  <si>
    <t>998763301</t>
  </si>
  <si>
    <t>Přesun hmot tonážní pro sádrokartonové konstrukce v objektech v do 6 m</t>
  </si>
  <si>
    <t>Přesun hmot pro konstrukce montované z desek  sádrokartonových, sádrovláknitých, cementovláknitých nebo cementových stanovený z hmotnosti přesunovaného materiálu vodorovná dopravní vzdálenost do 50 m v objektech výšky do 6 m</t>
  </si>
  <si>
    <t>Poznámka k souboru cen: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t>
  </si>
  <si>
    <t>766</t>
  </si>
  <si>
    <t>Konstrukce truhlářské</t>
  </si>
  <si>
    <t>265</t>
  </si>
  <si>
    <t>R766010010</t>
  </si>
  <si>
    <t>Repase stávajících zárubní 1500x3000 mm s nadsvětlíkem</t>
  </si>
  <si>
    <t>Repase stávajících zárubní 1500x3000 mm s nadsvětlíkem, vč. odstranění stávajícího nátěru, vyspravení, tmelení, nového nátěru, demontáže, přemístění a zpětné montáže a výměny závěsů, vč. demontáže prahu a úpravy po demontovaném prahu</t>
  </si>
  <si>
    <t>266</t>
  </si>
  <si>
    <t>R766010015</t>
  </si>
  <si>
    <t>Úprava vstupních dveří do komerčního prostoru, zřízení otevíravého nadsvětlíku, vč. ovládání pákovým mechanismem</t>
  </si>
  <si>
    <t>267</t>
  </si>
  <si>
    <t>R766010020</t>
  </si>
  <si>
    <t>Montáž a dodávka - vnitřní dveře dřevěné 600x1970 mm, vč. kování, zámku a povrchové úpravy</t>
  </si>
  <si>
    <t>268</t>
  </si>
  <si>
    <t>R766010030</t>
  </si>
  <si>
    <t>Montáž a dodávka - vnitřní dveře dřevěné 700x1970 mm, vč. kování, zámku a povrchové úpravy</t>
  </si>
  <si>
    <t>269</t>
  </si>
  <si>
    <t>R766010040</t>
  </si>
  <si>
    <t>Montáž a dodávka - vnitřní dveře dřevěné 800x1970 mm, vč. kování, zámku a povrchové úpravy</t>
  </si>
  <si>
    <t>270</t>
  </si>
  <si>
    <t>R766010050</t>
  </si>
  <si>
    <t>Montáž a dodávka - vnitřní dveře dřevěné 900x1970 mm, vč. kování, zámku, madel a povrchové úpravy</t>
  </si>
  <si>
    <t>Montáž a dodávka - vnitřní dveře dřevěné 900x1970 mm, vč. kování, zámku, madel a povrchové úpravy (madla pro invalidy z obou stran)</t>
  </si>
  <si>
    <t>271</t>
  </si>
  <si>
    <t>R766010060</t>
  </si>
  <si>
    <t>Montáž a dodávka - vnitřní dveře dřevěné dvoukřídlové 900+400x1970 mm, vč. kování, zámku, povrchové úpravy a oboustranných madel</t>
  </si>
  <si>
    <t>272</t>
  </si>
  <si>
    <t>998766101</t>
  </si>
  <si>
    <t>Přesun hmot tonážní pro konstrukce truhlářské v objektech v do 6 m</t>
  </si>
  <si>
    <t>Přesun hmot pro konstrukce truhlářské stanovený z hmotnosti přesunovaného materiálu vodorovná dopravní vzdálenost do 50 m v objektech výšky do 6 m</t>
  </si>
  <si>
    <t>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t>
  </si>
  <si>
    <t>767</t>
  </si>
  <si>
    <t>Konstrukce zámečnické</t>
  </si>
  <si>
    <t>273</t>
  </si>
  <si>
    <t>R7671</t>
  </si>
  <si>
    <t>objímka upínací s maticí pro potrubí DN 10 - DN 50 vč. montáže</t>
  </si>
  <si>
    <t>274</t>
  </si>
  <si>
    <t>R76711</t>
  </si>
  <si>
    <t>nosník 40x40x2mm - zinek pro vnitřní užití vzdálenost osazení 1m  ( nosná konstrukce pro rozvody ZTI )</t>
  </si>
  <si>
    <t>275</t>
  </si>
  <si>
    <t>R76712</t>
  </si>
  <si>
    <t>závitová tyč M16 galvanický zinek</t>
  </si>
  <si>
    <t>276</t>
  </si>
  <si>
    <t>R767121</t>
  </si>
  <si>
    <t>montáž nosníku vč. kotvení závitové tyče do stropu a dodávky profilových podložek</t>
  </si>
  <si>
    <t>277</t>
  </si>
  <si>
    <t>R76713</t>
  </si>
  <si>
    <t>konstrukce zámečnické</t>
  </si>
  <si>
    <t>771</t>
  </si>
  <si>
    <t>Podlahy z dlaždic</t>
  </si>
  <si>
    <t>278</t>
  </si>
  <si>
    <t>771471810</t>
  </si>
  <si>
    <t>Demontáž soklíků z dlaždic keramických kladených do malty rovných</t>
  </si>
  <si>
    <t>Demontáž soklíků z dlaždic keramických  kladených do malty rovných</t>
  </si>
  <si>
    <t>(4,99+2,31)*2-(0,70+1,20)+0,21*2</t>
  </si>
  <si>
    <t>279</t>
  </si>
  <si>
    <t>771474113</t>
  </si>
  <si>
    <t>Montáž soklíků z dlaždic keramických rovných flexibilní lepidlo v do 120 mm</t>
  </si>
  <si>
    <t>Montáž soklíků z dlaždic keramických  lepených flexibilním lepidlem rovných výšky přes 90 do 120 mm</t>
  </si>
  <si>
    <t>(2,71+2,31)*2-1,20</t>
  </si>
  <si>
    <t>280</t>
  </si>
  <si>
    <t>771571810</t>
  </si>
  <si>
    <t>Demontáž podlah z dlaždic keramických kladených do malty</t>
  </si>
  <si>
    <t>Demontáž podlah z dlaždic keramických  kladených do malty</t>
  </si>
  <si>
    <t>2,30</t>
  </si>
  <si>
    <t>281</t>
  </si>
  <si>
    <t>R771574131</t>
  </si>
  <si>
    <t>Montáž podlah z repliky sypané dlažby lepené systémový, lepidlem, vč. spárování</t>
  </si>
  <si>
    <t>Montáž podlah protiskluzných z repliky sypané dlažby lepené systémový, lepidlem, vč. spárování</t>
  </si>
  <si>
    <t>2,35*0,90</t>
  </si>
  <si>
    <t>282</t>
  </si>
  <si>
    <t>R59761415</t>
  </si>
  <si>
    <t>dlaždice keramická - replika ručně sypané dlažby</t>
  </si>
  <si>
    <t>Dodávka - dlaždice keramická - replika ručně sypané dlažby</t>
  </si>
  <si>
    <t>8,84*0,10*1,10</t>
  </si>
  <si>
    <t>283</t>
  </si>
  <si>
    <t>771591111</t>
  </si>
  <si>
    <t>Podlahy penetrace podkladu</t>
  </si>
  <si>
    <t>Podlahy - ostatní práce  penetrace podkladu</t>
  </si>
  <si>
    <t>43,029</t>
  </si>
  <si>
    <t>Poznámka k souboru cen:    
1. Množství měrných jednotek u ceny -1185 se stanoví podle počtu řezaných dlaždic, nezávisle na jejich velikosti. 2. Položkou -1185 lze ocenit provádění více řezů na jednom kusu dlažby.</t>
  </si>
  <si>
    <t>284</t>
  </si>
  <si>
    <t>771990111</t>
  </si>
  <si>
    <t>Vyrovnání podkladu samonivelační stěrkou tl 4 mm pevnosti 15 Mpa</t>
  </si>
  <si>
    <t>Vyrovnání podkladní vrstvy  samonivelační stěrkou tl. 4 mm, min. pevnosti 15 MPa</t>
  </si>
  <si>
    <t>Poznámka k souboru cen:    
1. V cenách souboru cen 771 99-01 jsou započteny i náklady na dodání samonivelační stěrky.</t>
  </si>
  <si>
    <t>285</t>
  </si>
  <si>
    <t>771990191</t>
  </si>
  <si>
    <t>Příplatek k vyrovnání podkladu dlažby samonivelační stěrkou pevnosti 15 Mpa ZKD 1 mm tloušťky</t>
  </si>
  <si>
    <t>Vyrovnání podkladní vrstvy  samonivelační stěrkou tl. 4 mm, min. pevnosti Příplatek k cenám za každý další 1 mm tloušťky, min. pevnosti 15 MPa</t>
  </si>
  <si>
    <t>43,029*6</t>
  </si>
  <si>
    <t>286</t>
  </si>
  <si>
    <t>998771101</t>
  </si>
  <si>
    <t>Přesun hmot tonážní pro podlahy z dlaždic v objektech v do 6 m</t>
  </si>
  <si>
    <t>Přesun hmot pro podlahy z dlaždic stanovený z hmotnosti přesunovaného materiálu vodorovná dopravní vzdálenost do 50 m v objektech výšky do 6 m</t>
  </si>
  <si>
    <t>781</t>
  </si>
  <si>
    <t>Dokončovací práce - obklady</t>
  </si>
  <si>
    <t>287</t>
  </si>
  <si>
    <t>781471810</t>
  </si>
  <si>
    <t>Demontáž obkladů z obkladaček keramických kladených do malty</t>
  </si>
  <si>
    <t>Demontáž obkladů z dlaždic keramických  kladených do malty</t>
  </si>
  <si>
    <t>1,42*2,00</t>
  </si>
  <si>
    <t>288</t>
  </si>
  <si>
    <t>R781474113</t>
  </si>
  <si>
    <t>Montáž obkladů vnitřních keramických - replika původních obkladů - lepením systémovým lepidlem, vč. spárování</t>
  </si>
  <si>
    <t>0,90*0,15-0,15*2,00*2</t>
  </si>
  <si>
    <t>289</t>
  </si>
  <si>
    <t>R59761000</t>
  </si>
  <si>
    <t>keramický obklad - kvalita a druh dle keramické dlažby</t>
  </si>
  <si>
    <t>Dodávka - keramický obklad - kvalita a druh dle keramické dlažby</t>
  </si>
  <si>
    <t>103,91*1,10</t>
  </si>
  <si>
    <t>290</t>
  </si>
  <si>
    <t>998781101</t>
  </si>
  <si>
    <t>Přesun hmot tonážní pro obklady keramické v objektech v do 6 m</t>
  </si>
  <si>
    <t>Přesun hmot pro obklady keramické  stanovený z hmotnosti přesunovaného materiálu vodorovná dopravní vzdálenost do 50 m v objektech výšky do 6 m</t>
  </si>
  <si>
    <t>783</t>
  </si>
  <si>
    <t>Dokončovací práce - nátěry</t>
  </si>
  <si>
    <t>291</t>
  </si>
  <si>
    <t>R78311</t>
  </si>
  <si>
    <t>ocel. potrubí ÚT do DN 25 - očištění + nátěr 2 x E</t>
  </si>
  <si>
    <t>784</t>
  </si>
  <si>
    <t>Dokončovací práce - malby a tapety</t>
  </si>
  <si>
    <t>292</t>
  </si>
  <si>
    <t>784121003</t>
  </si>
  <si>
    <t>Oškrabání malby v mísnostech výšky do 5,00 m</t>
  </si>
  <si>
    <t>Oškrabání malby v místnostech výšky přes 3,80 do 5,00 m</t>
  </si>
  <si>
    <t>43,416+113,795</t>
  </si>
  <si>
    <t>Poznámka k souboru cen:    
1. Cenami souboru cen se oceňuje jakýkoli počet současně škrabaných vrstev barvy.</t>
  </si>
  <si>
    <t>293</t>
  </si>
  <si>
    <t>784121013</t>
  </si>
  <si>
    <t>Rozmývání podkladu po oškrabání malby v místnostech výšky do 5,00 m</t>
  </si>
  <si>
    <t>Rozmývání podkladu po oškrabání malby v místnostech výšky přes 3,80 do 5,00 m</t>
  </si>
  <si>
    <t>157,211</t>
  </si>
  <si>
    <t>294</t>
  </si>
  <si>
    <t>784181123</t>
  </si>
  <si>
    <t>Hloubková jednonásobná penetrace podkladu v místnostech výšky do 5,00 m</t>
  </si>
  <si>
    <t>Penetrace podkladu jednonásobná hloubková v místnostech výšky přes 3,80 do 5,00 m</t>
  </si>
  <si>
    <t>212,699</t>
  </si>
  <si>
    <t>295</t>
  </si>
  <si>
    <t>784211103</t>
  </si>
  <si>
    <t>Dvojnásobné bílé malby ze směsí za mokra výborně otěruvzdorných v místnostech výšky do 5,00 m</t>
  </si>
  <si>
    <t>Malby z malířských směsí otěruvzdorných za mokra dvojnásobné, bílé za mokra otěruvzdorné výborně v místnostech výšky přes 3,80 do 5,00 m</t>
  </si>
  <si>
    <t>799</t>
  </si>
  <si>
    <t>Mobiliář</t>
  </si>
  <si>
    <t>296</t>
  </si>
  <si>
    <t>R990010010</t>
  </si>
  <si>
    <t>Odpadkové koše na papírové ručníky</t>
  </si>
  <si>
    <t>297</t>
  </si>
  <si>
    <t>R990010030</t>
  </si>
  <si>
    <t>WC kartáč včetně nádoby</t>
  </si>
  <si>
    <t>298</t>
  </si>
  <si>
    <t>R990010040</t>
  </si>
  <si>
    <t>Věšák na oděv dvojitý, nerez</t>
  </si>
  <si>
    <t>Montáž a dodávka - věšák na oděv dvojitý, nerez, vč. kotvicích prvků</t>
  </si>
  <si>
    <t>299</t>
  </si>
  <si>
    <t>R990010050</t>
  </si>
  <si>
    <t>Zrcadlo v rámu</t>
  </si>
  <si>
    <t>Montáž a dodávka - zracadlo v rámu, vč. kotvicích prvků</t>
  </si>
  <si>
    <t>Ostatní konstrukce a práce, bourání</t>
  </si>
  <si>
    <t>949101112</t>
  </si>
  <si>
    <t>Lešení pomocné pro objekty pozemních staveb s lešeňovou podlahou v do 3,5 m zatížení do 150 kg/m2</t>
  </si>
  <si>
    <t>Lešení pomocné pracovní pro objekty pozemních staveb  pro zatížení do 150 kg/m2, o výšce lešeňové podlahy přes 1,9 do 3,5 m</t>
  </si>
  <si>
    <t>Poznámka k souboru cen: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t>
  </si>
  <si>
    <t>R9410000</t>
  </si>
  <si>
    <t>Lešení lehké pomocné, výška podlahy do 1,9 m (pro konstrukce ÚT)</t>
  </si>
  <si>
    <t>952901111</t>
  </si>
  <si>
    <t>Vyčištění budov bytové a občanské výstavby při výšce podlaží do 4 m</t>
  </si>
  <si>
    <t>Vyčištění budov nebo objektů před předáním do užívání  budov bytové nebo občanské výstavby, světlé výšky podlaží do 4 m</t>
  </si>
  <si>
    <t>5,89*10,15</t>
  </si>
  <si>
    <t>Poznámka k souboru cen: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</si>
  <si>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962031132</t>
  </si>
  <si>
    <t>Bourání příček z cihel pálených na MVC tl do 100 mm</t>
  </si>
  <si>
    <t>Bourání příček z cihel, tvárnic nebo příčkovek  z cihel pálených, plných nebo dutých na maltu vápennou nebo vápenocementovou, tl. do 100 mm</t>
  </si>
  <si>
    <t>-0,60*1,97*3</t>
  </si>
  <si>
    <t>962031133</t>
  </si>
  <si>
    <t>Bourání příček z cihel pálených na MVC tl do 150 mm</t>
  </si>
  <si>
    <t>Bourání příček z cihel, tvárnic nebo příčkovek  z cihel pálených, plných nebo dutých na maltu vápennou nebo vápenocementovou, tl. do 150 mm</t>
  </si>
  <si>
    <t>-0,70*1,97*2</t>
  </si>
  <si>
    <t>964011211</t>
  </si>
  <si>
    <t>Vybourání ŽB překladů prefabrikovaných dl do 3 m hmotnosti do 50 kg/m</t>
  </si>
  <si>
    <t>Vybourání železobetonových prefabrikovaných překladů  uložených ve zdivu, délky do 3 m, hmotnosti do 50 kg/m</t>
  </si>
  <si>
    <t>1,25*0,15*0,10</t>
  </si>
  <si>
    <t>Poznámka k souboru cen:    
1. Hmotnost železobetonových překladů se určuje z objemu překladu a objemové hmotnosti 2,4 t/m3.</t>
  </si>
  <si>
    <t>967031733</t>
  </si>
  <si>
    <t>Přisekání plošné zdiva z cihel pálených na MV nebo MVC tl do 150 mm</t>
  </si>
  <si>
    <t>Přisekání (špicování) plošné nebo rovných ostění zdiva z cihel pálených  plošné, na maltu vápennou nebo vápenocementovou, tl. na maltu vápennou nebo vápenocementovou, tl. do 150 mm</t>
  </si>
  <si>
    <t>968072455</t>
  </si>
  <si>
    <t>Vybourání kovových dveřních zárubní pl do 2 m2</t>
  </si>
  <si>
    <t>Vybourání kovových rámů oken s křídly, dveřních zárubní, vrat, stěn, ostění nebo obkladů  dveřních zárubní, plochy do 2 m2</t>
  </si>
  <si>
    <t>0,80*1,97*1</t>
  </si>
  <si>
    <t>Poznámka k souboru cen:    
1. V cenách -2244 až -2559 jsou započteny i náklady na vyvěšení křídel. 2. Cenou -2641 se oceňuje i vybourání nosné ocelové konstrukce pro sádrokartonové příčky.</t>
  </si>
  <si>
    <t>971033351</t>
  </si>
  <si>
    <t>Vybourání otvorů ve zdivu cihelném pl do 0,09 m2 na MVC nebo MV tl do 450 mm</t>
  </si>
  <si>
    <t>Vybourání otvorů ve zdivu základovém nebo nadzákladovém z cihel, tvárnic, příčkovek  z cihel pálených na maltu vápennou nebo vápenocementovou plochy do 0,09 m2, tl. do 450 mm</t>
  </si>
  <si>
    <t>971033631</t>
  </si>
  <si>
    <t>Vybourání otvorů ve zdivu cihelném pl do 4 m2 na MVC nebo MV tl do 150 mm</t>
  </si>
  <si>
    <t>Vybourání otvorů ve zdivu základovém nebo nadzákladovém z cihel, tvárnic, příčkovek  z cihel pálených na maltu vápennou nebo vápenocementovou plochy do 4 m2, tl. do 150 mm</t>
  </si>
  <si>
    <t>0,80*2,00</t>
  </si>
  <si>
    <t>973031812</t>
  </si>
  <si>
    <t>Vysekání kapes ve zdivu cihelném na MV nebo MVC pro zavázání příček tl do 100 mm</t>
  </si>
  <si>
    <t>Vysekání výklenků nebo kapes ve zdivu z cihel  na maltu vápennou nebo vápenocementovou kapes pro zavázání nových příček, tl. do 100 mm</t>
  </si>
  <si>
    <t>4,00*2</t>
  </si>
  <si>
    <t>973031813</t>
  </si>
  <si>
    <t>Vysekání kapes ve zdivu cihelném na MV nebo MVC pro zavázání příček tl do 150 mm</t>
  </si>
  <si>
    <t>Vysekání výklenků nebo kapes ve zdivu z cihel  na maltu vápennou nebo vápenocementovou kapes pro zavázání nových příček, tl. do 150 mm</t>
  </si>
  <si>
    <t>4,00*5</t>
  </si>
  <si>
    <t>974031666</t>
  </si>
  <si>
    <t>Vysekání rýh ve zdivu cihelném pro vtahování nosníků hl do 150 mm v do 250 mm</t>
  </si>
  <si>
    <t>Vysekání rýh ve zdivu cihelném na maltu vápennou nebo vápenocementovou  pro vtahování nosníků do zdí, před vybouráním otvoru do hl. 150 mm, při v. nosníku do 250 mm</t>
  </si>
  <si>
    <t>1,25</t>
  </si>
  <si>
    <t>978012121</t>
  </si>
  <si>
    <t>Otlučení (osekání) vnitřní vápenné nebo vápenocementové omítky stropů rákosových v rozsahu do 10 %</t>
  </si>
  <si>
    <t>Otlučení vápenných nebo vápenocementových omítek vnitřních ploch stropů rákosovaných, v rozsahu přes 5 do 10 %</t>
  </si>
  <si>
    <t>43,416</t>
  </si>
  <si>
    <t>Poznámka k souboru cen:    
1. Položky lze použít i pro ocenění otlučení sádrových, hliněných apod. vnitřních omítek.</t>
  </si>
  <si>
    <t>978013121</t>
  </si>
  <si>
    <t>Otlučení (osekání) vnitřní vápenné nebo vápenocementové omítky stěn v rozsahu do 10 %</t>
  </si>
  <si>
    <t>Otlučení vápenných nebo vápenocementových omítek vnitřních ploch stěn s vyškrabáním spar, s očištěním zdiva, v rozsahu přes 5 do 10 %</t>
  </si>
  <si>
    <t>113,795</t>
  </si>
  <si>
    <t>R96110000</t>
  </si>
  <si>
    <t>Vysekání drážky ve zdivu cihelném do 0,09 m2 vč. zpětného záhozu (pro konstrukce ÚT)</t>
  </si>
  <si>
    <t>Vysekání drážky ve zdivu cihelném do 0,09 m2 vč. zpětného záhozu</t>
  </si>
  <si>
    <t>R96110010</t>
  </si>
  <si>
    <t>Vysekání drážky ve zdivu cihelném do 0,09 m2 vč. zpětného záhozu (pro konstrukce ZTI)</t>
  </si>
  <si>
    <t>R979010010</t>
  </si>
  <si>
    <t>Vyklizení vnitřních prostor před započetím stavebních prací</t>
  </si>
  <si>
    <t>R979010020</t>
  </si>
  <si>
    <t>Hasicí přístroj práškový (6HJ) s hasicí schopností 21A</t>
  </si>
  <si>
    <t>Hasicí přístroj práškový (6HJ) s hasicí schopností 21A, vč. upevňovacího prvku a kotvení na stěnu</t>
  </si>
  <si>
    <t>R979010030</t>
  </si>
  <si>
    <t>Montáž a dodávka - informační tabulky</t>
  </si>
  <si>
    <t>označení objektu informačními tabulkami (WC-muži, WC-ženy, WC pro invalidy, Únikový východ apod.)</t>
  </si>
  <si>
    <t>R979010035</t>
  </si>
  <si>
    <t>Nespecifikované demontážní práce při konstrukcí ZTI</t>
  </si>
  <si>
    <t>R979010036</t>
  </si>
  <si>
    <t>Nespecifikované práce při demontáži ÚT a napojení na stávající topný systém</t>
  </si>
  <si>
    <t>R979010040</t>
  </si>
  <si>
    <t>Zednické výpomoci specialistům TZB - ústřední vytápění</t>
  </si>
  <si>
    <t>R979010050</t>
  </si>
  <si>
    <t>Zednické výpomoci specialistům TZB - zdravotní technika</t>
  </si>
  <si>
    <t>R979010060</t>
  </si>
  <si>
    <t>Zednické výpomoci specialistům TZB - elektroinstalace</t>
  </si>
  <si>
    <t>R979010070</t>
  </si>
  <si>
    <t>Zednické výpomoci specialistům TZB - vzduchotechnika</t>
  </si>
  <si>
    <t>Přesun hmot</t>
  </si>
  <si>
    <t>998011001</t>
  </si>
  <si>
    <t>Přesun hmot pro budovy zděné v do 6 m</t>
  </si>
  <si>
    <t>Přesun hmot pro budovy občanské výstavby, bydlení, výrobu a služby  s nosnou svislou konstrukcí zděnou z cihel, tvárnic nebo kamene vodorovná dopravní vzdálenost do 100 m pro budovy výšky do 6 m</t>
  </si>
  <si>
    <t>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t>
  </si>
  <si>
    <t>997</t>
  </si>
  <si>
    <t>Přesun sutě</t>
  </si>
  <si>
    <t>997013151</t>
  </si>
  <si>
    <t>Vnitrostaveništní doprava suti a vybouraných hmot pro budovy v do 6 m s omezením mechanizace</t>
  </si>
  <si>
    <t>Vnitrostaveništní doprava suti a vybouraných hmot  vodorovně do 50 m svisle s omezením mechanizace pro budovy a haly výšky do 6 m</t>
  </si>
  <si>
    <t>1,671+18,003+5,185+4,489+0,407</t>
  </si>
  <si>
    <t>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t>
  </si>
  <si>
    <t>997013501</t>
  </si>
  <si>
    <t>Odvoz suti a vybouraných hmot na skládku nebo meziskládku do 1 km se složením</t>
  </si>
  <si>
    <t>Odvoz suti a vybouraných hmot na skládku nebo meziskládku  se složením, na vzdálenost do 1 km</t>
  </si>
  <si>
    <t>Poznámka k souboru cen: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t>
  </si>
  <si>
    <t>997013509</t>
  </si>
  <si>
    <t>Příplatek k odvozu suti a vybouraných hmot na skládku ZKD 1 km přes 1 km</t>
  </si>
  <si>
    <t>Odvoz suti a vybouraných hmot na skládku nebo meziskládku  se složením, na vzdálenost Příplatek k ceně za každý další i započatý 1 km přes 1 km</t>
  </si>
  <si>
    <t>(1,671+18,003+5,185+4,489+0,407)*24</t>
  </si>
  <si>
    <t>997013801</t>
  </si>
  <si>
    <t>Poplatek za uložení na skládce (skládkovné) stavebního odpadu betonového kód odpadu 170 101</t>
  </si>
  <si>
    <t>Poplatek za uložení stavebního odpadu na skládce (skládkovné) z prostého betonu zatříděného do Katalogu odpadů pod kódem 170 101</t>
  </si>
  <si>
    <t>0,046+0,259*0,30+3,501*0,30+1,658*0,30</t>
  </si>
  <si>
    <t>Poznámka k souboru cen: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t>
  </si>
  <si>
    <t>997013803</t>
  </si>
  <si>
    <t>Poplatek za uložení na skládce (skládkovné) stavebního odpadu cihelného kód odpadu 170 102</t>
  </si>
  <si>
    <t>Poplatek za uložení stavebního odpadu na skládce (skládkovné) cihelného zatříděného do Katalogu odpadů pod kódem 170 102</t>
  </si>
  <si>
    <t>3,160+13,439+0,220+0,432+0,056+0,180+0,081+0,315+0,120</t>
  </si>
  <si>
    <t>997013807</t>
  </si>
  <si>
    <t>Poplatek za uložení na skládce (skládkovné) stavebního odpadu keramického kód odpadu 170 103</t>
  </si>
  <si>
    <t>Poplatek za uložení stavebního odpadu na skládce (skládkovné) z tašek a keramických výrobků zatříděného do Katalogu odpadů pod kódem 170 103</t>
  </si>
  <si>
    <t>-0,70*1,97*2*2*17,00*0,001</t>
  </si>
  <si>
    <t>997013831</t>
  </si>
  <si>
    <t>Poplatek za uložení na skládce (skládkovné) stavebního odpadu směsného kód odpadu 170 904</t>
  </si>
  <si>
    <t>Poplatek za uložení stavebního odpadu na skládce (skládkovné) směsného stavebního a demoličního zatříděného do Katalogu odpadů pod kódem 170 904</t>
  </si>
  <si>
    <t>3,200</t>
  </si>
  <si>
    <t>R997014000</t>
  </si>
  <si>
    <t>Výkup železných kovů</t>
  </si>
  <si>
    <t>1,018*0,40</t>
  </si>
  <si>
    <t>D.2.2.2 Zastřešení nástupišť, přístřešky na nástupištích</t>
  </si>
  <si>
    <t xml:space="preserve">  SO 20-21</t>
  </si>
  <si>
    <t xml:space="preserve">  Zastřešení nástupiště</t>
  </si>
  <si>
    <t>SO 20-21</t>
  </si>
  <si>
    <t>Zastřešení nástupiště</t>
  </si>
  <si>
    <t>02911</t>
  </si>
  <si>
    <t>OSTATNÍ POŽADAVKY - GEODETICKÉ ZAMĚŘENÍ</t>
  </si>
  <si>
    <t>Geodetické zaměření stavby před zahájením prací, geodetické zaměření stavby po zahájení prací</t>
  </si>
  <si>
    <t>1. Položka obsahuje:     
zahrnuje veškeré náklady spojené s objednatelem požadovanými pracemi</t>
  </si>
  <si>
    <t>02950</t>
  </si>
  <si>
    <t>OSTATNÍ POŽADAVKY - POSUDKY, KONTROLY, REVIZNÍ ZPRÁVY</t>
  </si>
  <si>
    <t>statické zatěžovací zkoušky podloží</t>
  </si>
  <si>
    <t>2 ks v  každém nástupišti</t>
  </si>
  <si>
    <t>štěrkový podsyp pod základy - 16 ks</t>
  </si>
  <si>
    <t>(3,0*3,0*0,5)*16= 72.000 [A]</t>
  </si>
  <si>
    <t>1. Položka zahrnuje:- kompletní provedení zemní konstrukce včetně nákupu a dopravy materiálu dle zadávací dokumentace-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</si>
  <si>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úprava pláně pod základy</t>
  </si>
  <si>
    <t>(3,0*3,0)*16= 144.000 [A]</t>
  </si>
  <si>
    <t>žb základy - 16 ks</t>
  </si>
  <si>
    <t>(2,4*2,4*1,05)*16= 96.800 [A]</t>
  </si>
  <si>
    <t>1. Položka zahrnuje:-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</si>
  <si>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VÝZTUŽ ZÁKLADŮ Z OCELI 10505, B500B</t>
  </si>
  <si>
    <t>2*5186.16=10372.32 [A]  viz výkaz výztuže</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</si>
  <si>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</si>
  <si>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podkladní beton pod základy</t>
  </si>
  <si>
    <t>podklad základů 0,2*2.6*2.6*16=21.632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</si>
  <si>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</si>
  <si>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744150230R</t>
  </si>
  <si>
    <t>Trapézový střešní plech</t>
  </si>
  <si>
    <t>viz.výkresová dokumentace - výpis prvků</t>
  </si>
  <si>
    <t>- dodávka Trapézový plech s antikondenzační úpravou</t>
  </si>
  <si>
    <t>744150231R</t>
  </si>
  <si>
    <t>Trapézový střešní plech - montáž</t>
  </si>
  <si>
    <t>- Trapézový plech s antikondenzační úpravou - montáž</t>
  </si>
  <si>
    <t>744150232R</t>
  </si>
  <si>
    <t>Podkonstrukce podhledu</t>
  </si>
  <si>
    <t>- dodávka Hliníková rektifikovatelná podkonstrukce podhledu</t>
  </si>
  <si>
    <t>744150233R</t>
  </si>
  <si>
    <t>Podkonstrukce podhledu - montáž</t>
  </si>
  <si>
    <t>Hliníková rektifikovatelná podkonstrukce podhledu - montáž</t>
  </si>
  <si>
    <t>744150234R</t>
  </si>
  <si>
    <t>Podhled</t>
  </si>
  <si>
    <t>- dodávka Podhled z obkladů typu "BOND"</t>
  </si>
  <si>
    <t>744150235R</t>
  </si>
  <si>
    <t>Podhled - montáž</t>
  </si>
  <si>
    <t>Podhled z obkladů typu "BOND" - montáž</t>
  </si>
  <si>
    <t>764150237R</t>
  </si>
  <si>
    <t>Oplechování žlabu</t>
  </si>
  <si>
    <t>(75*2)*2</t>
  </si>
  <si>
    <t>Pomocné klempířské výrobky (oplechovaní žlabu) komplet provedení vč. spojovacího materiálu a prací</t>
  </si>
  <si>
    <t>764150239R</t>
  </si>
  <si>
    <t>Odvodňovací žlab</t>
  </si>
  <si>
    <t>75*2 = 150.000</t>
  </si>
  <si>
    <t>Odvodňovací žlab (RŠ do 1000mm) - dodávka + montáž</t>
  </si>
  <si>
    <t>764150240R</t>
  </si>
  <si>
    <t>Oplechování krajní vaznice</t>
  </si>
  <si>
    <t>viz. soupis prvků</t>
  </si>
  <si>
    <t>Oplechování krajní vaznice  - dodávka + montáž</t>
  </si>
  <si>
    <t>767150239R</t>
  </si>
  <si>
    <t>Montáž atypických zámečnických konstrukcí</t>
  </si>
  <si>
    <t>Montáž ostatních atypických zámečnických konstrukcí</t>
  </si>
  <si>
    <t>767150240R</t>
  </si>
  <si>
    <t>Konstrukce ocelové atypické - dodávka</t>
  </si>
  <si>
    <t>Konstrukce ocelové atypické - zastřešení nástupiště  - dodávka</t>
  </si>
  <si>
    <t>767150241R</t>
  </si>
  <si>
    <t>Podkonstrukce pro oplechování sloupů</t>
  </si>
  <si>
    <t>Podkonstrukce pro oplechování sloupů  - dodávka</t>
  </si>
  <si>
    <t>767150242R</t>
  </si>
  <si>
    <t>Podkonstrukce pro oplechování sloupů - montáž</t>
  </si>
  <si>
    <t>767150243R</t>
  </si>
  <si>
    <t>Oplechování sloupů plechem</t>
  </si>
  <si>
    <t>Oplechování sloupů plechem  - dodávka</t>
  </si>
  <si>
    <t>767150244R</t>
  </si>
  <si>
    <t>Oplechování sloupů plechem - montáž</t>
  </si>
  <si>
    <t>767150245R</t>
  </si>
  <si>
    <t>Žárové zinkování</t>
  </si>
  <si>
    <t>Žárové zinkování ocelových konstrukcí ponorem</t>
  </si>
  <si>
    <t>767150246R</t>
  </si>
  <si>
    <t>Tryskání</t>
  </si>
  <si>
    <t>Tryskání konstrukce ocelové atypické</t>
  </si>
  <si>
    <t>767150247R</t>
  </si>
  <si>
    <t>Nátěry ocelové konstrukce</t>
  </si>
  <si>
    <t>Nátěry ocelové konstrukce - epoxidové základní, min. 80 mik. polyuret. jednon.+2x email, min. 80 mik</t>
  </si>
  <si>
    <t>767150248R</t>
  </si>
  <si>
    <t>Příplatek za nátěr ocelové konstrukce</t>
  </si>
  <si>
    <t>Příplatek za nátěr ocelové konstrukce email polyuret. - jiný</t>
  </si>
  <si>
    <t>767150249R</t>
  </si>
  <si>
    <t>Oprava PKO</t>
  </si>
  <si>
    <t>Oprava PKO po montáži a přepravě</t>
  </si>
  <si>
    <t>767150250R</t>
  </si>
  <si>
    <t>D+M Kotevní šrouby s kotevní hlavou do M30</t>
  </si>
  <si>
    <t>D+M Kotevní šrouby s kotevní hlavou do M30 - včetně přesného zaměření, osazení a zabezpečení polohy</t>
  </si>
  <si>
    <t>767150251R</t>
  </si>
  <si>
    <t>Podlití sloupů</t>
  </si>
  <si>
    <t>Podlití sloupů plastmaltou</t>
  </si>
  <si>
    <t>767150252R</t>
  </si>
  <si>
    <t>Spojovací materiál</t>
  </si>
  <si>
    <t>Spojovací materiál - kompletní dodávka</t>
  </si>
  <si>
    <t>767150253R</t>
  </si>
  <si>
    <t>Přesun hmot tonážní pro zámečnické konstrukce v objektech do 6m</t>
  </si>
  <si>
    <t>Přesun hmot pro zámečnické konstrukce stanovený z hmotnosti přesunovaného materiálu vodorovná dopravní vzdálenost do 50 m v objektech výšky do 6 m</t>
  </si>
  <si>
    <t>86334</t>
  </si>
  <si>
    <t>POTRUBÍ Z TRUB OCELOVÝCH DN DO 200MM</t>
  </si>
  <si>
    <t>položky pro zhotovení potrubí platí bez ohledu na sklon.zahrnuje:-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    
863341</t>
  </si>
  <si>
    <t>D.2.2.4 Orientační systém</t>
  </si>
  <si>
    <t xml:space="preserve">  SO 20-10</t>
  </si>
  <si>
    <t xml:space="preserve">  Orientační systém</t>
  </si>
  <si>
    <t>SO 20-10</t>
  </si>
  <si>
    <t>Orientační systém</t>
  </si>
  <si>
    <t>936501-R01</t>
  </si>
  <si>
    <t>Hmatné štítky pro nevidomé</t>
  </si>
  <si>
    <t>10=10.000 [A]</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</si>
  <si>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</si>
  <si>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923771-R01</t>
  </si>
  <si>
    <t>ORIENTAČNÍ HLASOVÝ MAJÁČEK</t>
  </si>
  <si>
    <t>R-položka. Zahrnuje i konstrukci k uchycení majáčku na objekty a stanici pro majáčky</t>
  </si>
  <si>
    <t>13=13.000 [A]</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</si>
  <si>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</si>
  <si>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965891</t>
  </si>
  <si>
    <t>DEMONTÁŽ INFORMAČNÍ TABULE ORIENTAČNÍHO SYSTÉMU</t>
  </si>
  <si>
    <t>Demontovaný orientační systém bude předán správci.</t>
  </si>
  <si>
    <t>923821-R01</t>
  </si>
  <si>
    <t>SLOUPEK DN 70 PRO NÁVĚST</t>
  </si>
  <si>
    <t>Zahrnuje sloupky určené pouze pro osazení orientačního systému.</t>
  </si>
  <si>
    <t>12=12.000 [A]</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</si>
  <si>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</si>
  <si>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923831</t>
  </si>
  <si>
    <t>KONZOLA PRO NÁVĚST</t>
  </si>
  <si>
    <t>Zahrnuje vodorovné konzoly pro osazení orientačního systému.</t>
  </si>
  <si>
    <t>18=18.000 [A]</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</si>
  <si>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      
2. Položka neobsahuje:      
 X      
3. Způsob měření:      
Udává se počet kusů kompletní konstrukce nebo práce.</t>
  </si>
  <si>
    <t>923711-R01</t>
  </si>
  <si>
    <t>TABULE S NÁZVEM STANICE A PIKTOGRAMEM</t>
  </si>
  <si>
    <t>R-položky. Tabule č. 1a, rozměry 3540 x 600 mm.</t>
  </si>
  <si>
    <t>1=1.000 [A]ks</t>
  </si>
  <si>
    <t>923711-R02</t>
  </si>
  <si>
    <t>TABULE S NÁZVEM STANICE PROSVĚTLENÁ, JEDNOSTRANNÁ</t>
  </si>
  <si>
    <t>R-položka. Tabule č. 1b. Rozměry 3000 x 600 mm</t>
  </si>
  <si>
    <t>923711-R03</t>
  </si>
  <si>
    <t>TABULE S NÁZVEM STANICE PROSVĚTLENÁ, DVĚ STRANY</t>
  </si>
  <si>
    <t>Dvoustranný prosvětlený buton. Na jednom butonu dva KUSY tabulí s názvem stanice. Rozměry 3000 x 600 mm</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</si>
  <si>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t>
  </si>
  <si>
    <t>923711-R04</t>
  </si>
  <si>
    <t>TABULE S NÁZVEM STANICE PLECHOVÁ</t>
  </si>
  <si>
    <t>Zahrnuje tabule č. 1d, 1e, 1f</t>
  </si>
  <si>
    <t>7=7.000 [A]</t>
  </si>
  <si>
    <t>923731-R01</t>
  </si>
  <si>
    <t>TABULE SMĚRY JÍZD VLAKŮ</t>
  </si>
  <si>
    <t>Zahrnuje všechny tabule č. 2a, 2b nezávisle na upevnění</t>
  </si>
  <si>
    <t>3+2=5.000 [A]</t>
  </si>
  <si>
    <t>923741-R01</t>
  </si>
  <si>
    <t>TABULE S ČÍSLEM KOLEJE A SEKTOREM</t>
  </si>
  <si>
    <t>Zahrnuje všechny tabulky na nástupištních hranách u všech kolejí nezávisle na jejich uchycení.</t>
  </si>
  <si>
    <t>10+8+10+10=38.000 [A]ks</t>
  </si>
  <si>
    <t>923761-R01</t>
  </si>
  <si>
    <t>SMĚROVÉ ORIENTAČNÍ TABULE A TABULE S ČÍSLEM KOLEJE</t>
  </si>
  <si>
    <t>R-položka. Tabule č. 4a umístěná nad vstup do podchodu a tabule s číslem koleje č. 9a. Pod tabulí č. 4a ještě tebule 8e navádějící k muzeu. Rozměr všech 1422 x 240 mm.</t>
  </si>
  <si>
    <t>1+1+1=3.000 [A]</t>
  </si>
  <si>
    <t>923761-R02</t>
  </si>
  <si>
    <t>SMĚROVÁ ORIENTAČNÍ TABULE A TABULE S ČÍSLEM KOLEJE</t>
  </si>
  <si>
    <t>R-položka. Tabule č. 4c umístěná nad vstup do podchodu u kol. č. 2 a tabule s číslem koleje č. 9b. Rozměr 1560 x 240 mm</t>
  </si>
  <si>
    <t>1+1=2.000 [A]</t>
  </si>
  <si>
    <t>923761-R03</t>
  </si>
  <si>
    <t>R-položka. Tabule č. 4d umístěná na zrcadle podchodu, tabule č. 4e umístěná nad vstup do podchodu u kol. č. 2 a tabule s číslem koleje č. 9c. Rozměr 1360 x 240 mm</t>
  </si>
  <si>
    <t>923761-R04</t>
  </si>
  <si>
    <t>SMĚROVÁ ORIENTAČNÍ TABULE</t>
  </si>
  <si>
    <t>R-položka. Zahrnuje tabule č. 4b na zrcadle podchodu a 4h ve výpravní budově. Rozměr 702 x 240 mm</t>
  </si>
  <si>
    <t>923761-R05</t>
  </si>
  <si>
    <t>R-položka. Tabule č. 4f na zrcadle podchodu a tabule 4g na mříži nad vstupem do VB z přístřešku. Rozměry 840 x 840 mm.</t>
  </si>
  <si>
    <t>923761-R06</t>
  </si>
  <si>
    <t>R-položka. Tabule č. 4i umístěná nad východy z přístřešku. Rozměry 906 x 240 mm</t>
  </si>
  <si>
    <t>2*1=2.000 [A]</t>
  </si>
  <si>
    <t>923761-R07</t>
  </si>
  <si>
    <t>R-položka. Tabule č. 4j, 4k, 4l. Rozměry 440 x 240 mm.</t>
  </si>
  <si>
    <t>923761-R08</t>
  </si>
  <si>
    <t>CÍLOVÁ TABULE PLECHOVÁ</t>
  </si>
  <si>
    <t>R-položka. Tabule č. 5a umístěná u výdejny jízdenek. Rozměry 440 x 240 mm.</t>
  </si>
  <si>
    <t>923761-R09</t>
  </si>
  <si>
    <t>R-položka. Tabule č. 5c. Rozměry 240 x 240 mm.</t>
  </si>
  <si>
    <t>3*1=3.000 [A]</t>
  </si>
  <si>
    <t>923761-R10</t>
  </si>
  <si>
    <t>R-položka. Tabule 5d nad vstupem do výtahu v podchodu a č. 5h na vstupu do VB z ulice. Rozměry 640 x 640 mm.</t>
  </si>
  <si>
    <t>923761-R11</t>
  </si>
  <si>
    <t>CÍLOVÁ TABULE, SAMOLEPICÍ FÓLIE</t>
  </si>
  <si>
    <t>R-položka. Zahrnuje tabule č. 5b, 5e, 5f, 5g.</t>
  </si>
  <si>
    <t>2+1+1+1=5.000 [A]</t>
  </si>
  <si>
    <t>923721-R01</t>
  </si>
  <si>
    <t>TABULE SE ZÁKAZOVÝM PIKTOGRAMEM</t>
  </si>
  <si>
    <t>R-položka. Zahrnuje tabule č. 6a "Zákaz vstupu" a č. 6b "Zákaz kouření"</t>
  </si>
  <si>
    <t>6+3=9.000 [A]</t>
  </si>
  <si>
    <t>923751-R01</t>
  </si>
  <si>
    <t>TABULE OZNAČENÍ KOLEJÍ V PODCHODU</t>
  </si>
  <si>
    <t>R-položka. Tabule č. 7a - 7d umístěné na nároží podchodu při výstupu na nástupiště.</t>
  </si>
  <si>
    <t>2+2+2+2=8.000 [A]</t>
  </si>
  <si>
    <t>923731-R02</t>
  </si>
  <si>
    <t>DOPLŇUJÍCÍ SMĚROVÁ ORIENTAČNÍ TABULE</t>
  </si>
  <si>
    <t>R-položka. Tabule č. 8a - 8d umístěné v podchodu. Rozměry 895 x 240 mm resp. 874 x 295 mm</t>
  </si>
  <si>
    <t>1+1+1+2=5.000 [A]</t>
  </si>
  <si>
    <t>923831-R01</t>
  </si>
  <si>
    <t>SVISLÝ ZÁVĚS PRO NÁVĚST</t>
  </si>
  <si>
    <t>R-položka. Zahrnuje svislé pruty nesoucí prvky orientačního systému.</t>
  </si>
  <si>
    <t>16=16.000 [A]</t>
  </si>
  <si>
    <t>923721-R02</t>
  </si>
  <si>
    <t>HMATNÉ ŠTÍTKY NA MADLE ZÁBRADLÍ</t>
  </si>
  <si>
    <t>Hmatný štítek na madlo zábradlí v podchodu. Umístěn na spodní stranu madla v úrovni prvního schodišťového stupně.</t>
  </si>
  <si>
    <t>923721-R03</t>
  </si>
  <si>
    <t>HMATNÉ ŠTÍTKY O ROZVRŽENÍ SEKTORŮ</t>
  </si>
  <si>
    <t>R-položka. Hmatný štítek uméstěný na stěnu podchodu u výstupu, 1450 mm nad prvním schodišťovým stupněm.</t>
  </si>
  <si>
    <t>923721-R04</t>
  </si>
  <si>
    <t>HMATNÝ ŠTÍTEK S INFORMACÍ O DRUHU WC</t>
  </si>
  <si>
    <t>R-položka. Štítek o druhu WC umístěný na dvěře 200 mm nad kliku.</t>
  </si>
  <si>
    <t>D.2.2.5 Demolice</t>
  </si>
  <si>
    <t xml:space="preserve">  SO 20-14</t>
  </si>
  <si>
    <t xml:space="preserve">  Demolice</t>
  </si>
  <si>
    <t>SO 20-14</t>
  </si>
  <si>
    <t>Demolice</t>
  </si>
  <si>
    <t>015680</t>
  </si>
  <si>
    <t>POPLATKY ZA LIKVIDACŮ ODPADŮ NEBEZPEČNÝCH - 17 06 05* STAVEBNÍ MATERIÁLY OBSAHUJÍCÍ AZBEST</t>
  </si>
  <si>
    <t>982174</t>
  </si>
  <si>
    <t>DEMOLICE HAL KOVOVÝCH, ODVOZ DO 5KM</t>
  </si>
  <si>
    <t>M3OP</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</si>
  <si>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</si>
  <si>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D.2.3.1 Trakční vedení</t>
  </si>
  <si>
    <t xml:space="preserve">  SO 31-10</t>
  </si>
  <si>
    <t xml:space="preserve">  Úpravy TV</t>
  </si>
  <si>
    <t>SO 31-10</t>
  </si>
  <si>
    <t>Úpravy TV</t>
  </si>
  <si>
    <t>Podle bilance odp. (111,09-42)*1,8=124,362 [A]</t>
  </si>
  <si>
    <t>Podle bilance odp. 105,3=105,300 [A]</t>
  </si>
  <si>
    <t>015310</t>
  </si>
  <si>
    <t>POPLATKY ZA LIKVIDACŮ ODPADŮ NEKONTAMINOVANÝCH - 16 02 14 ELEKTROŠROT (VYŘAZENÁ EL. ZAŘÍZENÍ A PŘÍSTR. - AL, CU A VZ. KOVY)</t>
  </si>
  <si>
    <t>Podle bilance odp 1,345+15,741+0,75=17,836 [A]</t>
  </si>
  <si>
    <t>Dle přílohy č. 5 (d x h x š) 3*0,9*0,6=1,620 [A]</t>
  </si>
  <si>
    <t>702311</t>
  </si>
  <si>
    <t>ZAKRYTÍ KABELŮ VÝSTRAŽNOU FÓLIÍ ŠÍŘKY DO 20 CM</t>
  </si>
  <si>
    <t>dle přílohy č. 5  
3=3,000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</si>
  <si>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</si>
  <si>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742232</t>
  </si>
  <si>
    <t>VEDENÍ VENKOVNÍ NN, ZÁVĚSNÝ KABEL DO TŘÍ ŽIL</t>
  </si>
  <si>
    <t>Stávajíci kabel, dle přílohy č. 5  
10=10,000 [A]</t>
  </si>
  <si>
    <t>1. Položka obsahuje:    
 – měření, roztahování, dělení, spojování, zakončení a pod.    
 – veškeré příslušenství    
2. Položka neobsahuje:    
 X    
3. Způsob měření:    
Měří se metr délkový.</t>
  </si>
  <si>
    <t>74A110</t>
  </si>
  <si>
    <t>ZÁKLAD TV HLOUBENÝ V JAKÉKOLIV TŘÍDĚ ZEMINY</t>
  </si>
  <si>
    <t>Podle přílohy č. 15: 111,09=111,090 [A]</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</si>
  <si>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</si>
  <si>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74A150</t>
  </si>
  <si>
    <t>ODVOZ ZEMINY Z VÝKOPU (NA LIKVIDACI ODPADŮ NEBO JINÉ URČENÉ MÍSTO)</t>
  </si>
  <si>
    <t>Podle přílohy č. 15: (153,89-53,93-42)*27=1 564,920 [A]</t>
  </si>
  <si>
    <t>1. Položka obsahuje:    
 – odvoz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</si>
  <si>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74A310</t>
  </si>
  <si>
    <t>PŘÍDAVNÁ VÝZTUŽ PRO ZÁKLAD TV</t>
  </si>
  <si>
    <t>Podle přílohy č. 15: 2+78+16+24=120,000 [A]</t>
  </si>
  <si>
    <t>1. Položka obsahuje:    
 –  montáž, materiál a dovoz kompletní ocelové výztuže základu TV (vč. technologické)    
2. Položka neobsahuje:    
 X    
3. Způsob měření:    
Udává se počet kusů kompletní konstrukce nebo práce.</t>
  </si>
  <si>
    <t>74A320</t>
  </si>
  <si>
    <t>KOVANÝ SVORNÍK PRO ZÁKLAD TV</t>
  </si>
  <si>
    <t>Podle přílohy č. 15: 6+18+11=35,000 [A]</t>
  </si>
  <si>
    <t>1. Položka obsahuje:    
 –  montáž, materiál, dovoz a protikorozní ošetření kovaného svorníku pro základ TV    
2. Položka neobsahuje:    
 X    
3. Způsob měření:    
Udává se počet kusů kompletní konstrukce nebo práce.</t>
  </si>
  <si>
    <t>74A330</t>
  </si>
  <si>
    <t>SVORNÍKOVÝ KOŠ PRO ZÁKLAD TV</t>
  </si>
  <si>
    <t>Podle přílohy č. 15: 2+6+1+1=10,000 [A]</t>
  </si>
  <si>
    <t>1. Položka obsahuje:    
 –  montáž, materiál, dovoz a protikorozní ošetření svorníkového koše pro základ TV    
2. Položka neobsahuje:    
 X    
3. Způsob měření:    
Udává se počet kusů kompletní konstrukce nebo práce.</t>
  </si>
  <si>
    <t>74A410</t>
  </si>
  <si>
    <t>POVRCHOVÁ ÚPRAVA STÁVAJÍCÍHO ZÁKLADU</t>
  </si>
  <si>
    <t>Podle přílohy č. 14:   
2*1,5=3,000 [A]</t>
  </si>
  <si>
    <t>1. Položka obsahuje:    
 – bourání betonové hlavičky základu    
 – montáž, materiál pro opatření povrchu základu tmelem (tl. do 3 cm) včetně protikorozního ošetření stožáru a svorníku    
2. Položka neobsahuje:    
 X    
3. Způsob měření:    
Měří se plocha v metrech čtverečných.</t>
  </si>
  <si>
    <t>74A450</t>
  </si>
  <si>
    <t>ÚPRAVA KABELŮ U ZÁKLADU TV</t>
  </si>
  <si>
    <t>Podle přílohy č. 5: 9=9,000 [A]</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</si>
  <si>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</si>
  <si>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74A530</t>
  </si>
  <si>
    <t>MECHANICKÁ OCHRANA TRAKČNÍ PODPĚRY</t>
  </si>
  <si>
    <t>Podle přílohy č. 5, 15: 5=5,000 [A]</t>
  </si>
  <si>
    <t>1. Položka obsahuje:    
 – montáž, materiál a dopravné    
 – ocelovou konstrukci pro ochranu stožáru v betonovém základu    
2. Položka neobsahuje:    
 X    
3. Způsob měření:    
Udává se počet kusů kompletní konstrukce nebo práce.</t>
  </si>
  <si>
    <t>74AF11</t>
  </si>
  <si>
    <t>TAŽNÉ HNACÍ VOZIDLO K PRACOVNÍM SOUPRAVÁM (PRO ZÁKLADY - MONTÁŽ)</t>
  </si>
  <si>
    <t>Podle přílohy č. 15: 59+22=81,000 [A]</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</si>
  <si>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</si>
  <si>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74B213</t>
  </si>
  <si>
    <t>STOŽÁR TV OCELOVÝ TRUBKOVÝ JEDNODUCHÝ NA SVORNÍKY, TYPU TS219 NEBO TSI219, DÉLKY DO 10 M VČETNĚ</t>
  </si>
  <si>
    <t>Podle přílohy č. 15: 1+3=4,000 [A]</t>
  </si>
  <si>
    <t>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</si>
  <si>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74B217</t>
  </si>
  <si>
    <t>STOŽÁR TV OCELOVÝ TRUBKOVÝ JEDNODUCHÝ NA SVORNÍKY, TYPU TS324 NEBO TSI324, DÉLKY DO 10 M VČETNĚ</t>
  </si>
  <si>
    <t>Dle přílohy č. 15 1=1,000 [A]</t>
  </si>
  <si>
    <t>74B218</t>
  </si>
  <si>
    <t>STOŽÁR TV OCELOVÝ TRUBKOVÝ JEDNODUCHÝ NA SVORNÍKY, TYPU TS324 NEBO TSI324, DÉLKY PŘES 10 M DO 14 M VČETNĚ</t>
  </si>
  <si>
    <t>Dle přílohy č. 15: 2=2,000 [A]</t>
  </si>
  <si>
    <t>74B234</t>
  </si>
  <si>
    <t>STOŽÁR TV OCELOVÝ TRUBKOVÝ JEDNODUCHÝ BRÁNOVÝ NA SVORNÍKY, TYPU TBS245 NEBO TBSI245, DÉLKY PŘES 10 M DO 14 M VČETNĚ</t>
  </si>
  <si>
    <t>Podle přílohy č. 15: 2=2,000 [A]</t>
  </si>
  <si>
    <t>74B414</t>
  </si>
  <si>
    <t>STOŽÁR TV OCELOVÝ TRUBKOVÝ DVOJITÝ BRÁNOVÝ NA SVORNÍKY, TYPU 2TBS219 NEBO 2TBSI219, DÉLKY PŘES 10 M DO 14 M VČETNĚ</t>
  </si>
  <si>
    <t>Podle přílohy č. 15: 1=1,000 [A]</t>
  </si>
  <si>
    <t>74B601</t>
  </si>
  <si>
    <t>STOŽÁR TV OCELOVÝ PŘÍHRADOVÝ TYPU BP DÉLKY 9 M</t>
  </si>
  <si>
    <t>Podle přílohy č. 15: 4=4,000 [A]</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</si>
  <si>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</si>
  <si>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74B603</t>
  </si>
  <si>
    <t>STOŽÁR TV OCELOVÝ PŘÍHRADOVÝ TYPU BP DÉLKY 11 M</t>
  </si>
  <si>
    <t>74B604</t>
  </si>
  <si>
    <t>STOŽÁR TV OCELOVÝ PŘÍHRADOVÝ TYPU BP DÉLKY 12,5 M</t>
  </si>
  <si>
    <t>74B711</t>
  </si>
  <si>
    <t>BRÁNY NEBO VÝLOŽNÍKY - BŘEVNO TYPU 23L</t>
  </si>
  <si>
    <t>Podle přílohy č. 15: 104.28=104,280 [A]</t>
  </si>
  <si>
    <t>1. Položka obsahuje:    
 – montáž včetně potřebné mechanizace a pomůcek, materiál a dopravné břevna typového provedení    
 – protikorozní ošetření dle TKP    
2. Položka neobsahuje:    
X    
3. Způsob měření:    
Měří se metr délkový.</t>
  </si>
  <si>
    <t>74B721</t>
  </si>
  <si>
    <t>PŘIPEVNĚNÍ BŘEVNA BRÁNY NEBO VÝLOŽNÍKU S UKONČENÍM TYPU A NA 1T</t>
  </si>
  <si>
    <t>Podle přílohy č. 15: 3+1=4,000 [A]</t>
  </si>
  <si>
    <t>1. Položka obsahuje:    
 – montáž včetně potřebné mechanizace a pomůcek, materiál a dopravné ukončení břevna typového provedení    
 – protikorozní ošetření dle TKP    
 – konečnou regulaci břevna po jeho zatížení    
2. Položka neobsahuje:    
X    
3. Způsob měření:    
Udává se počet kusů trakčních podpěr.</t>
  </si>
  <si>
    <t>74B722</t>
  </si>
  <si>
    <t>PŘIPEVNĚNÍ BŘEVNA BRÁNY NEBO VÝLOŽNÍKU S UKONČENÍM TYPU B NA 2T</t>
  </si>
  <si>
    <t>74B723</t>
  </si>
  <si>
    <t>PŘIPEVNĚNÍ BŘEVNA BRÁNY NEBO VÝLOŽNÍKU S UKONČENÍM TYPU C NA BP</t>
  </si>
  <si>
    <t>74B724</t>
  </si>
  <si>
    <t>PŘIPEVNĚNÍ BŘEVNA BRÁNY NEBO VÝLOŽNÍKU KLUZNÉ S UKONČENÍM TYPU D NA BP</t>
  </si>
  <si>
    <t>74B741</t>
  </si>
  <si>
    <t>VYVĚŠENÍ BŘEVNA BRÁNY NEBO VÝLOŽNÍKU NA 1T</t>
  </si>
  <si>
    <t>1. Položka obsahuje:    
 – montáž včetně potřebné mechanizace a pomůcek, materiál a dopravné vyvěšení břevna typového provedení    
 – protikorozní ošetření dle TKP    
 – konečnou regulaci vyvěšení břevna po zatížení brány nebo výložníku    
2. Položka neobsahuje:    
X    
3. Způsob měření:    
Udává se počet kusů trakčních podpěr.</t>
  </si>
  <si>
    <t>74B742</t>
  </si>
  <si>
    <t>VYVĚŠENÍ BŘEVNA BRÁNY NEBO VÝLOŽNÍKU NA 2T</t>
  </si>
  <si>
    <t>74B743</t>
  </si>
  <si>
    <t>VYVĚŠENÍ BŘEVNA BRÁNY NEBO VÝLOŽNÍKU NA BP</t>
  </si>
  <si>
    <t>74B750</t>
  </si>
  <si>
    <t>SPOJENÍ DVOJICE T STOŽÁRŮ BŘEVÍNKEM</t>
  </si>
  <si>
    <t>1. Položka obsahuje:    
 – montáž včetně potřebné mechanizace a pomůcek, materiál a dopravné břevínka typového provedení včetně upevňovacího materiálu    
 – protikorozní ošetření dle TKP    
 – konečnou regulaci břevínka po jeho zatížení    
2. Položka neobsahuje:    
X    
3. Způsob měření:    
Udává se počet kusů trakčních podpěr.</t>
  </si>
  <si>
    <t>74B911</t>
  </si>
  <si>
    <t>PŘÍPLATEK ZA MONTÁŽ BŘEVNA BRÁNY NEBO VÝLOŽNÍKU NAD STÁVAJÍCÍM VEDENÍM</t>
  </si>
  <si>
    <t>Podle přílohy č. 15: 5=5,000 [A]</t>
  </si>
  <si>
    <t>1. Položka obsahuje:    
 – příplatek za montáž břevna brany nebo výložníku nad stávajícím vedením včetně poUŽITÝch mechanizmů (samostatně nelze položku použít)    
2. Položka neobsahuje:    
 X    
3. Způsob měření:    
Udává se počet kusů kompletní montážní práce.</t>
  </si>
  <si>
    <t>74BF11</t>
  </si>
  <si>
    <t>TAŽNÉ HNACÍ VOZIDLO K PRACOVNÍM SOUPRAVÁM (PRO STOŽÁRY A BRÁNY - MONTÁŽ )</t>
  </si>
  <si>
    <t>Podle přílohy č. 15: 25+32=57,000 [A]</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</si>
  <si>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</si>
  <si>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74C111</t>
  </si>
  <si>
    <t>ZÁVĚS TV NA KONZOLE BEZ PŘÍDAVNÉHO LANA</t>
  </si>
  <si>
    <t>Podle přílohy č. 13: 5=5,000 [A]</t>
  </si>
  <si>
    <t>1. Položka obsahuje:    
 – materiál a montáž vč. mechanizmů    
 – protikorozní ošetření podle TKP    
2. Položka neobsahuje:    
 X    
3. Způsob měření:    
Udává se počet kusů kompletní konstrukce nebo práce.</t>
  </si>
  <si>
    <t>74C112</t>
  </si>
  <si>
    <t>ZÁVĚS TV NA KONZOLE S PŘÍDAVNÝM LANEM</t>
  </si>
  <si>
    <t>Podle přílohy č. 13: 1=1,000 [A]</t>
  </si>
  <si>
    <t>74C121</t>
  </si>
  <si>
    <t>PŘÍPLATEK ZA PLASTOVÝ IZOLÁTOR</t>
  </si>
  <si>
    <t>Podla př. č. 14 51=51,000 [A]</t>
  </si>
  <si>
    <t>1. Položka obsahuje:    
 – příplatek na materiál, dodávku a kusové zkoušky izolátoru podle TKP (samostatně nelze položku použít)    
2. Položka neobsahuje:    
 X    
3. Způsob měření:    
Udává se počet kusů kompletní konstrukce nebo práce.</t>
  </si>
  <si>
    <t>74C134</t>
  </si>
  <si>
    <t>VÝŠKOVÁ A SMĚROVÁ REGULACE KONZOLY NEBO SIK</t>
  </si>
  <si>
    <t>Podle přílohy č. 4, 5: 30=30,000 [A]</t>
  </si>
  <si>
    <t>1. Položka obsahuje:    
 – uvolnění a montáž stávajících závěsů troleje a nosného lana vč. potřebných mechanizmů, pomůcek a měření     
2. Položka neobsahuje:    
 – závěs TV    
3. Způsob měření:    
Udává se počet kusů kompletní konstrukce nebo práce.</t>
  </si>
  <si>
    <t>74C137</t>
  </si>
  <si>
    <t>UVOLNĚNÍ A ZPĚTNÁ MONTÁŽ TR NEBO NL V ZÁVĚSU</t>
  </si>
  <si>
    <t>Podle přílohy č. 4,5: 30=30,000 [A]</t>
  </si>
  <si>
    <t>1. Položka obsahuje:    
 – uvolnění lana nebo troleje ze závěsu a jeho opětovná montáž s použitím mechanizmů včetně potřebného měření    
2. Položka neobsahuje:    
 – materiál    
3. Způsob měření:    
Udává se počet kusů kompletní konstrukce nebo práce.</t>
  </si>
  <si>
    <t>74C138</t>
  </si>
  <si>
    <t>VYVĚŠENÍ BOČNÍHO DRŽÁKU NA KONZOLE, SIK NEBO SMĚROVÉM LANĚ</t>
  </si>
  <si>
    <t>Podle přílohy č. 14: 8=8,000 [A]</t>
  </si>
  <si>
    <t>1. Položka obsahuje:    
 – materiál a montáž vyvěšení bočního držáku proti odvanutí vč. mechanizmů      
2. Položka neobsahuje:    
 X    
3. Způsob měření:    
Udává se počet kusů kompletní konstrukce nebo práce.</t>
  </si>
  <si>
    <t>74C221</t>
  </si>
  <si>
    <t>ZÁVĚS SESTAVY TROLEJOVÉHO VEDENÍ NA BRÁNĚ BEZ PŘÍDAVNÉHO LANA</t>
  </si>
  <si>
    <t>Podle přílohy č. 14: 7=7,000 [A]</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</si>
  <si>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</si>
  <si>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74C222</t>
  </si>
  <si>
    <t>ZÁVĚS SESTAVY TROLEJOVÉHO VEDENÍ NA BRÁNĚ S PŘÍDAVNÝM LANEM</t>
  </si>
  <si>
    <t>Podle přílohy č. 14: 2=2,000 [A]</t>
  </si>
  <si>
    <t>74C231</t>
  </si>
  <si>
    <t>ZÁVĚS SIK BEZ PŘÍDAVNÉHO LANA</t>
  </si>
  <si>
    <t>Podle přílohy č. 14: 11=11,000 [A]</t>
  </si>
  <si>
    <t>74C232</t>
  </si>
  <si>
    <t>ZÁVĚS SIK S PŘÍDAVNÝM LANEM</t>
  </si>
  <si>
    <t>74C233</t>
  </si>
  <si>
    <t>ZÁVĚS SIK KOMBINOVANÝ</t>
  </si>
  <si>
    <t>Podle přílohy č. 14: 1=1,000 [A]</t>
  </si>
  <si>
    <t>74C311</t>
  </si>
  <si>
    <t>KŘÍŽENÍ SESTAV</t>
  </si>
  <si>
    <t>Podle přílohy č. 14: 6=6,000 [A]</t>
  </si>
  <si>
    <t>74C312</t>
  </si>
  <si>
    <t>VĚŠÁK TROLEJE ZÁKLADNÍ (PEVNÝ NEBO KLUZNÝ)</t>
  </si>
  <si>
    <t>Podle přílohy č. 14: 382=382,000 [A]</t>
  </si>
  <si>
    <t>74C315</t>
  </si>
  <si>
    <t>PROUDOVÉ PROPOJENÍ PODÉLNÝCH POLÍ</t>
  </si>
  <si>
    <t>Podle přílohy č. 14: 6+1=7,000 [A]</t>
  </si>
  <si>
    <t>74C321</t>
  </si>
  <si>
    <t>SPOJKA LAN A TROLEJÍ NEIZOLOVANÁ</t>
  </si>
  <si>
    <t>Podle přílohy č. 14: 4=4,000 [A]</t>
  </si>
  <si>
    <t>74C322</t>
  </si>
  <si>
    <t>SPOJKA LAN A TROLEJÍ IZOLOVANÁ</t>
  </si>
  <si>
    <t>Podle přílohy č. 14: 18=18,000 [A]</t>
  </si>
  <si>
    <t>74C331</t>
  </si>
  <si>
    <t>DĚLIČ V TROLEJI VČETNĚ TABULKY</t>
  </si>
  <si>
    <t>74C341</t>
  </si>
  <si>
    <t>PEVNÝ BOD KOMPENZOVANÉ SESTAVY</t>
  </si>
  <si>
    <t>74C345</t>
  </si>
  <si>
    <t>KOTVENÍ PEVNÉHO BODU NA DVOJICI BRAN</t>
  </si>
  <si>
    <t>74C362</t>
  </si>
  <si>
    <t>ODTAH NOSNÉHO LANA A TROLEJE ODDĚLENÝ</t>
  </si>
  <si>
    <t>Podle přílohy č. 5, 13: 2=2,000 [A]</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</si>
  <si>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</si>
  <si>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74C411</t>
  </si>
  <si>
    <t>KOTVENÍ SMĚROVÝCH LAN PEVNÉ, 1 NEBO 2 LANA 50-70 MM2</t>
  </si>
  <si>
    <t>Podle přílohy č. 12, 14: 5=5,000 [A]</t>
  </si>
  <si>
    <t>74C412</t>
  </si>
  <si>
    <t>KOTVENÍ SMĚROVÝCH LAN PÉROVÉ, 1 NEBO 2 LANA 50-70 MM2</t>
  </si>
  <si>
    <t>Podle přílohy č. 12, 14: 1=1,000 [A]</t>
  </si>
  <si>
    <t>74C432</t>
  </si>
  <si>
    <t>SMĚROVÁ LANA - VLOŽENÁ IZOLACE V PŘÍČNÝCH POLÍCH</t>
  </si>
  <si>
    <t>Podle přílohy č. 12, 14: 3=3,000 [A]</t>
  </si>
  <si>
    <t>74C441</t>
  </si>
  <si>
    <t>TAŽENÍ SMĚROVÝCH A PŘÍČNÝCH LAN 50 MM2 BZ NEBO FE</t>
  </si>
  <si>
    <t>Podle přílohy č. 12, 14: 23=23,000 [A]</t>
  </si>
  <si>
    <t>1. Položka obsahuje:    
 – všechny náklady na montáž a materiál dodaného zařízení se všemi pomocnými doplňujícími součástmi a pracemi s použitím mechanizmů    
2. Položka neobsahuje:    
 X    
3. Způsob měření:    
Měří se metr délkový v ose vodiče nebo lana.</t>
  </si>
  <si>
    <t>74C513</t>
  </si>
  <si>
    <t>POHYBLIVÉ KOTVENÍ SESTAVY TV NA STOŽÁRU - 15 KN</t>
  </si>
  <si>
    <t>Podle přílohy č. 7: 2=2,000 [A]</t>
  </si>
  <si>
    <t>74C522</t>
  </si>
  <si>
    <t>POHYBLIVÉ KOTVENÍ TR NEBO NL NA STOŽÁRU - 10 KN</t>
  </si>
  <si>
    <t>Podle přílohy č. 7: 4=4,000 [A]</t>
  </si>
  <si>
    <t>74C561</t>
  </si>
  <si>
    <t>PEVNÉ KOTVENÍ NA STOŽÁRU DO 15 KN - SESTAVA TV</t>
  </si>
  <si>
    <t>74C564</t>
  </si>
  <si>
    <t>PŘEVĚŠENÍ TROLEJOVÉHO VEDENÍ VČETNĚ ÚPRAVY VĚŠÁKŮ</t>
  </si>
  <si>
    <t>Podle přílohy č. 4, 5: 4*113+4*93=824,000 [A]</t>
  </si>
  <si>
    <t>1. Položka obsahuje:    
 – všechny náklady na montáž a demontáž dodaného zařízení se všemi pomocnými doplňujícími součástmi    
 – cena položky je vč. ostatních rozpočtových nákladů    
2. Položka neobsahuje:    
 X    
3. Způsob měření:    
Měří se metr délkový v ose vodiče nebo lana.</t>
  </si>
  <si>
    <t>74C571</t>
  </si>
  <si>
    <t>TAŽENÍ NOSNÉHO LANA 50 MM2 BZ, FE</t>
  </si>
  <si>
    <t>Podle přílohy č. 7: 203+354+213=770,000 [A]</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</si>
  <si>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</si>
  <si>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74C572</t>
  </si>
  <si>
    <t>TAŽENÍ NOSNÉHO LANA 70 MM2 BZ, FE</t>
  </si>
  <si>
    <t>Podle přílohy č. 7: 79=79,000 [A]</t>
  </si>
  <si>
    <t>74C582</t>
  </si>
  <si>
    <t>TAŽENÍ TROLEJE 100 MM2 CU</t>
  </si>
  <si>
    <t>Podle přílohy č. 7: 337=337,000 [A]</t>
  </si>
  <si>
    <t>74C591</t>
  </si>
  <si>
    <t>VÝŠKOVÁ REGULACE TROLEJE</t>
  </si>
  <si>
    <t>Podle přílohy č. 4: 480+2*364+398+2*78=1 762,000 [A]</t>
  </si>
  <si>
    <t>1. Položka obsahuje:    
 – všechny náklady na regulaci troleje s použitím mechanizmů    
 – cena položky je vč. ostatních rozpočtových nákladů    
2. Položka neobsahuje:    
 X    
3. Způsob měření:    
Měří se metr délkový v ose vodiče nebo lana.</t>
  </si>
  <si>
    <t>74C592</t>
  </si>
  <si>
    <t>PŘÍPLATEK ZA ROZVINUTÍ NOSNÉHO LANA NAD DOLNÍM SMĚROVÝM LANEM</t>
  </si>
  <si>
    <t>Podle přílohy č. 4: 3*145=435,000 [A]</t>
  </si>
  <si>
    <t>1. Položka obsahuje:    
 – příplatek na montáž nosného lana (samostatně nelze položku použít)    
2. Položka neobsahuje:    
 X    
3. Způsob měření:    
Měří se metr délkový v ose vodiče nebo lana.</t>
  </si>
  <si>
    <t>74C596</t>
  </si>
  <si>
    <t>ZAJIŠTĚNÍ KOTVENÍ NL A TR VŠECH SESTAV</t>
  </si>
  <si>
    <t>Podle přílohy č. 4: 9=9,000 [A]</t>
  </si>
  <si>
    <t>1. Položka obsahuje:    
 – všechny náklady na regulaci kotvení se všemi pomocnými doplňujícími pracemi vč,mechanismů    
2. Položka neobsahuje:    
 X    
3. Způsob měření:    
Udává se počet kusů kompletní konstrukce nebo práce.</t>
  </si>
  <si>
    <t>74C5A1</t>
  </si>
  <si>
    <t>DEFINITIVNÍ REGULACE POHYBLIVÉHO KOTVENÍ TROLEJE</t>
  </si>
  <si>
    <t>Podle přílohy č. 7: 8=8,000 [A]</t>
  </si>
  <si>
    <t>74C5A2</t>
  </si>
  <si>
    <t>DEFINITIVNÍ REGULACE POHYBLIVÉHO KOTVENÍ NOSNÉHO LANA</t>
  </si>
  <si>
    <t>74C611</t>
  </si>
  <si>
    <t>PŘIPEVNĚNÍ JEDNOSTRANNÉ LIŠTY PRO KOTVENÍ ZV, NV, OV</t>
  </si>
  <si>
    <t>Podle přílohy č. 7, 14: 2=2,000 [A]</t>
  </si>
  <si>
    <t>74C621</t>
  </si>
  <si>
    <t>KOTVENÍ 1-3 LAN ZV, NV, OV S JEDNODUCHÝMI IZOLÁTORY</t>
  </si>
  <si>
    <t>74C631</t>
  </si>
  <si>
    <t>PŘIPEVNĚNÍ KONZOLY ZV, NV, OV PRO SVISLÝ ZÁVĚS NA STOŽÁR</t>
  </si>
  <si>
    <t>Dle přílohy č. 7 1=1,000 [A]</t>
  </si>
  <si>
    <t>74C632</t>
  </si>
  <si>
    <t>PŘIPEVNĚNÍ KONZOLY ZV, NV, OV PRO "V" ZÁVĚS NA STOŽÁR</t>
  </si>
  <si>
    <t>Dle přílohy č. 7 4+2=6,000 [A]</t>
  </si>
  <si>
    <t>74C641</t>
  </si>
  <si>
    <t>SVISLÝ ZÁVĚS 1-2 LAN ZV, NV, OV</t>
  </si>
  <si>
    <t>74C643</t>
  </si>
  <si>
    <t>V ZÁVĚS 1-2 LAN ZV, NV, OV</t>
  </si>
  <si>
    <t>Dle přílohy č. 7 6+1=7,000 [A]</t>
  </si>
  <si>
    <t>74C654</t>
  </si>
  <si>
    <t>LISOVANÁ SPOJKA DVOU LAN ZV, NV, OV</t>
  </si>
  <si>
    <t>74C655</t>
  </si>
  <si>
    <t>PŘIPOJENÍ ZV, NV, OV 1-2 LANA NA TV</t>
  </si>
  <si>
    <t>74C733</t>
  </si>
  <si>
    <t>PROUDOVÉ PROPOJENÍ SESTAV TV</t>
  </si>
  <si>
    <t>Podle přílohy č. 14: 3=3,000 [A]</t>
  </si>
  <si>
    <t>74C752</t>
  </si>
  <si>
    <t>PODPĚRNÝ IZOLÁTOR PRO NV NA LIŠTĚ, BRÁNĚ, STOŽÁRU</t>
  </si>
  <si>
    <t>Dle přílohy č. 12, 14: 2=2,000 [A]</t>
  </si>
  <si>
    <t>74C810</t>
  </si>
  <si>
    <t>UPEVNĚNÍ KONZOLY - STŘEDOVÉ, STRANOVÉ</t>
  </si>
  <si>
    <t>Dle přílohy č. 13   
8=8,000 [A]</t>
  </si>
  <si>
    <t>74C820</t>
  </si>
  <si>
    <t>UPEVNĚNÍ DVOU KONZOL</t>
  </si>
  <si>
    <t>Dle přílohy č. 13   
2=2,000 [A]</t>
  </si>
  <si>
    <t>74C911</t>
  </si>
  <si>
    <t>BLESKOJISTKA RŮŽKOVÁ NA STOŽÁRU S PŘIPOJENÍM NA TV, OV, NV</t>
  </si>
  <si>
    <t>74C916</t>
  </si>
  <si>
    <t>IZOLOVANÝ SVOD NA STOŽÁRU VČETNĚ PŘIPOJENÍ</t>
  </si>
  <si>
    <t>Podle přílohy č. 14: 7+1=8,000 [A]</t>
  </si>
  <si>
    <t>74C964</t>
  </si>
  <si>
    <t>PŘIPEVNĚNÍ NÁVĚSTNÍHO ŠTÍTU DO SESTAVY TV</t>
  </si>
  <si>
    <t>74C967</t>
  </si>
  <si>
    <t>VÝSTRAŽNÁ TABULKA NA STOŽÁRU TV NEBO KONSTRUKCI</t>
  </si>
  <si>
    <t>74C968</t>
  </si>
  <si>
    <t>TABULKA ČÍSLOVÁNÍ STOŽÁRU NEBO POHONU ODPOJOVAČE</t>
  </si>
  <si>
    <t>Podle přílohy č. 14: 13=13,000 [A]</t>
  </si>
  <si>
    <t>74CF11</t>
  </si>
  <si>
    <t>TAŽNÉ HNACÍ VOZIDLO K PRACOVNÍM SOUPRAVÁM (PRO VODIČE - MONTÁŽ)</t>
  </si>
  <si>
    <t>Podle přílohy č. 4: 40+9=49,000 [A]</t>
  </si>
  <si>
    <t>1. Položka obsahuje:    
 – kolejové mechanizmy pro výstavbu  trakčního vedení    
 – dopravu kolejových mechanismů z mateřského depa do prostoru stavby a zpět    
2. Položka neobsahuje:    
 X    
3. Způsob měření:    
Udává se čas v hodinách bez pohotovostních stavů vozidla.</t>
  </si>
  <si>
    <t>74D121</t>
  </si>
  <si>
    <t>PŘIPEVNĚNÍ SVORKOVNICOVÉ SKŘÍNĚ (BEZ DODÁVKY SVORKOVNICOVÉ SKŘÍNĚ) NA STOŽÁR TV</t>
  </si>
  <si>
    <t>Podle přílohy č. 4: 1=1,000 [A]</t>
  </si>
  <si>
    <t>74D521</t>
  </si>
  <si>
    <t>KOTVENÍ ZÁVĚSNÉHO NEBO PŘIPÁSKOVANÉHO NN KABELU JEDNOSTRANNÉHO NA STOŽÁR</t>
  </si>
  <si>
    <t>Dle přílohy č. 5   
1=1,000 [A]</t>
  </si>
  <si>
    <t>74D602</t>
  </si>
  <si>
    <t>DEMONTÁŽE (OSVĚTLENÍ NA TV) ZÁVĚSU KABELU VČETNĚ KONZOLY</t>
  </si>
  <si>
    <t>Podle přílohy č. 5: 1=1,000 [A]</t>
  </si>
  <si>
    <t>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</si>
  <si>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74E814</t>
  </si>
  <si>
    <t>PŘIPEVNĚNÍ KONZOLY STRANOVÉHO ZÁVĚSU PRO KABEL VN NA STOŽÁR TV</t>
  </si>
  <si>
    <t>Podle přílohy č. 5: 6=6,000 [A]</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</si>
  <si>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Udává se počet kusů kompletní konstrukce nebo práce.</t>
  </si>
  <si>
    <t>74E846</t>
  </si>
  <si>
    <t>ZAVĚŠENÍ ZÁVĚSNÉHO KABELU VN NEBO ZOK DO NOSNÝCH SVOREK</t>
  </si>
  <si>
    <t>74E853</t>
  </si>
  <si>
    <t>PŘEVĚŠENÍ ZÁVĚSNÉHO KABELU VN</t>
  </si>
  <si>
    <t>1. Položka obsahuje:    
 – všechny náklady na demontáž stávajícího zařízení se všemi pomocnými doplňujícími úpravami pro jeho likvidaci    
 – naložení vybouraného materiálu na dopravní prostředek    
2. Položka neobsahuje:    
 X    
3. Způsob měření:    
Měří se metr délkový v ose vodiče nebo lana.</t>
  </si>
  <si>
    <t>74F210</t>
  </si>
  <si>
    <t>OBOUSTRANNÉ OZNAČENÍ STOŽÁRU ČÍSLY</t>
  </si>
  <si>
    <t>Podle přílohy č. 3: 1=1,000 [A]</t>
  </si>
  <si>
    <t>1. Položka obsahuje:    
 – nátěr, očištění, odrezivění a materiál (barva, ředidlo, odrezovač), nátěr proveden dle TKP    
2. Položka neobsahuje:    
 X    
3. Způsob měření:    
Udává se počet kusů kompletní konstrukce nebo práce.</t>
  </si>
  <si>
    <t>74F231</t>
  </si>
  <si>
    <t>BEZPEČNOSTNÍ PRUH NA PODPĚŘE TV ČERNOŽLUTÝ</t>
  </si>
  <si>
    <t>74F311</t>
  </si>
  <si>
    <t>MĚŘENÍ PARAMETRŮ TV DYNAMICKÉ (MĚŘÍCÍM VOZEM)</t>
  </si>
  <si>
    <t>Podle přílohy č. 4: 2=2,000 [A]</t>
  </si>
  <si>
    <t>1. Položka obsahuje:    
 – pronájem měřící soupravy včetně pracovníků  pro uvedná měření, kolejové mechanizmy, vyhodnocení a závěry z měření TV    
 – dopravu kolejových mechanismů z mateřského depa do prostoru stavby a zpět    
2. Položka neobsahuje:    
 X    
3. Způsob měření:    
Měří se projeté kilometry při měření, tj. bez režijních jízd.</t>
  </si>
  <si>
    <t>74F312</t>
  </si>
  <si>
    <t>MĚŘENÍ PARAMETRŮ TV STATICKÉ</t>
  </si>
  <si>
    <t>Podle přílohy č. 1: 1=1,000 [A]</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</si>
  <si>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</si>
  <si>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</si>
  <si>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</si>
  <si>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</si>
  <si>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74F321</t>
  </si>
  <si>
    <t>PROTOKOL ZPŮSOBILOSTI</t>
  </si>
  <si>
    <t>1. Položka obsahuje:    
 – vyhotovení dokladu právnickou osobou o trolejových vedeních a trakčních zařízeních    
2. Položka neobsahuje:    
 X    
3. Způsob měření:    
Udává se počet kusů kompletní konstrukce nebo práce.</t>
  </si>
  <si>
    <t>74F322</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</si>
  <si>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</si>
  <si>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</si>
  <si>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74F323</t>
  </si>
  <si>
    <t>PROTOKOL UTZ</t>
  </si>
  <si>
    <t>1. Položka obsahuje:    
 – protokol autorizovaným revizním technikem na zařízeních trakčního vedení podle požadavku ČSN, včetně hodnocení    
2. Položka neobsahuje:    
 X    
3. Způsob měření:    
Udává se počet kusů kompletní konstrukce nebo práce.</t>
  </si>
  <si>
    <t>74F332</t>
  </si>
  <si>
    <t>VÝKON ORGANIZAČNÍCH JEDNOTEK SPRÁVCE</t>
  </si>
  <si>
    <t>Podle přílohy č. 1: 24=24,000 [A]</t>
  </si>
  <si>
    <t>1. Položka obsahuje:    
 – zajištění pracoviště správcem TV (zkratování TV), zajištění přejezdů správcem TV vč. nájmu pracovníků a poUŽITÝch mechanismů nutných k výkonu    
2. Položka neobsahuje:    
 X    
3. Způsob měření:    
Udává se čas v hodinách.</t>
  </si>
  <si>
    <t>74F411</t>
  </si>
  <si>
    <t>DEMONTÁŽ BETONOVÝCH ZÁKLADŮ TV</t>
  </si>
  <si>
    <t>Podle přílohy č. 3: 42=42,000 [A]</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</si>
  <si>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</si>
  <si>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74F422</t>
  </si>
  <si>
    <t>DEMONTÁŽ OCELOVÝCH STOŽÁRŮ TRUBKOVÝCH NEBO PROFILOVÝCH</t>
  </si>
  <si>
    <t>Podle přílohy č. 3: 6=6,000 [A]</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</si>
  <si>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</si>
  <si>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74F423</t>
  </si>
  <si>
    <t>DEMONTÁŽ OCELOVÝCH STOŽÁRŮ PŘÍHRADOVÝCH</t>
  </si>
  <si>
    <t>Podle přílohy č. 3: 4=4,000 [A]</t>
  </si>
  <si>
    <t>74F425</t>
  </si>
  <si>
    <t>DEMONTÁŽ BRAN A KRAKORCŮ (VČETNĚ VYVĚŠENÍ A UKONČENÍ)</t>
  </si>
  <si>
    <t>74F428</t>
  </si>
  <si>
    <t>DEMONTÁŽ BŘEVÍNKA (PROPOJENÍ STOŽÁROVÝCH DVOJIC)</t>
  </si>
  <si>
    <t>Podle přílohy č. 3: 2=2,000 [A]</t>
  </si>
  <si>
    <t>74F433</t>
  </si>
  <si>
    <t>DEMONTÁŽ OTOČNÝCH KONZOL TV VČETNĚ UPEVNĚNÍ</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</si>
  <si>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</si>
  <si>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74F434</t>
  </si>
  <si>
    <t>DEMONTÁŽ KONZOL SIK VČETNĚ ZÁVĚSŮ</t>
  </si>
  <si>
    <t>Podle přílohy č. 3: 10=10,000 [A]</t>
  </si>
  <si>
    <t>74F437</t>
  </si>
  <si>
    <t>DEMONTÁŽ KONZOL ZV NEBO OV VČETNĚ ZÁVĚSŮ</t>
  </si>
  <si>
    <t>Podle přílohy č. 3: 3=3,000 [A]</t>
  </si>
  <si>
    <t>74F438</t>
  </si>
  <si>
    <t>DEMONTÁŽ ODTAHŮ TR A NL (SPOLEČNÝCH NEBO ODDĚLENÝCH)</t>
  </si>
  <si>
    <t>74F441</t>
  </si>
  <si>
    <t>DEMONTÁŽ DĚLIČŮ</t>
  </si>
  <si>
    <t>74F442</t>
  </si>
  <si>
    <t>DEMONTÁŽ PEVNÝCH BODŮ VČETNĚ ZAKOTVENÍ</t>
  </si>
  <si>
    <t>74F443</t>
  </si>
  <si>
    <t>DEMONTÁŽ KOTVENÍ TR NEBO NL PEVNÝCH</t>
  </si>
  <si>
    <t>74F444</t>
  </si>
  <si>
    <t>DEMONTÁŽ KOTVENÍ TR NEBO NL POHYBLIVÝCH</t>
  </si>
  <si>
    <t>74F445</t>
  </si>
  <si>
    <t>DEMONTÁŽ KOTVENÍ ZV, OV, NV VČETNĚ PŘIPEVŇOVACÍCH LIŠT</t>
  </si>
  <si>
    <t>74F454</t>
  </si>
  <si>
    <t>DEMONTÁŽ BLESKOJISTEK A SVODIČŮ PŘEPĚTÍ</t>
  </si>
  <si>
    <t>74F455</t>
  </si>
  <si>
    <t>DEMONTÁŽ VĚŠÁKŮ TROLEJE</t>
  </si>
  <si>
    <t>Podle přílohy č. 3: 401=401,000 [A]</t>
  </si>
  <si>
    <t>74F456</t>
  </si>
  <si>
    <t>DEMONTÁŽ PROUDOVÝCH PROPOJENÍ PODÉLNÝCH A PŘÍČNÝCH</t>
  </si>
  <si>
    <t>Podle přílohy č. 3: 17=17,000 [A]</t>
  </si>
  <si>
    <t>74F457</t>
  </si>
  <si>
    <t>DEMONTÁŽ VLOŽENÝCH IZOLACÍ V PODÉLNÝCH A PŘÍČNÝCH POLÍCH</t>
  </si>
  <si>
    <t>Podle přílohy č. 3: 15=15,000 [A]</t>
  </si>
  <si>
    <t>74F459</t>
  </si>
  <si>
    <t>DEMONTÁŽ UKOLEJNĚNÍ KONSTRUKCÍ A PODPĚR VČETNĚ UCHYCENÍ A VODIČE</t>
  </si>
  <si>
    <t>74F463</t>
  </si>
  <si>
    <t>DEMONTÁŽ NÁVĚSTÍ PRO ELEKTRICKÝ PROVOZ</t>
  </si>
  <si>
    <t>74F464</t>
  </si>
  <si>
    <t>DEMONTÁŽ TROLEJE VČETNĚ NÁSTAVKŮ, VĚŠÁKŮ, PROPOJEK A SPOJEK STŘIHÁNÍM</t>
  </si>
  <si>
    <t>Podle přílohy č. 3: 454=454,000 [A]</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</si>
  <si>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</si>
  <si>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74F466</t>
  </si>
  <si>
    <t>DEMONTÁŽ LAN NOSNÝCH VČETNĚ NÁSTAVKŮ, PROPOJEK A SPOJEK STŘIHÁNÍM</t>
  </si>
  <si>
    <t>Podle přílohy č. 3: 820=820,000 [A]</t>
  </si>
  <si>
    <t>74F492</t>
  </si>
  <si>
    <t>DEMONTÁŽ - ODVOZ (NA LIKVIDACI ODPADŮ NEBO JINÉ URČENÉ MÍSTO)</t>
  </si>
  <si>
    <t>Podle přílohy č. 3: 118*25=2 950,000 [A]</t>
  </si>
  <si>
    <t>D.2.3.4 Ohřev výměn (elektrický - EOV, plynový - POV)</t>
  </si>
  <si>
    <t xml:space="preserve">  SO 34-10</t>
  </si>
  <si>
    <t xml:space="preserve">  EOV</t>
  </si>
  <si>
    <t>SO 34-10</t>
  </si>
  <si>
    <t>EOV</t>
  </si>
  <si>
    <t>702810</t>
  </si>
  <si>
    <t>VYČIŠTĚNÍ STÁVAJÍCÍHO KABELOVÉHO PROSTUPU Z TVÁRNIC NEBO CHRÁNIČEK S KABELOVOU KOMOROU</t>
  </si>
  <si>
    <t>1. Položka obsahuje:    
 – vysekání otvoru pro skříň a kabelový svod v průměrném zdivu včetně odstranění případného obkladu    
 – zazdění skříně a kabelového svodu včetně kompletní obnovy omítek/fasády nebo obkladů    
 – pomocné mechanismy    
2. Položka neobsahuje:    
 X    
3. Způsob měření:    
Udává se počet kusů kompletní konstrukce nebo práce.</t>
  </si>
  <si>
    <t>703754</t>
  </si>
  <si>
    <t>PROTIPOŽÁRNÍ UCPÁVKA PROSTUPU KABELOVÉHO PR. DO 110MM, DO EI 90 MIN.</t>
  </si>
  <si>
    <t>Položka obsahuje: Dodávku a montáž protipožární ucpávky vč. příslušenství a pomocného materiálu, vyhotovéní a dodání atestu. Dále obsahuje cenu za pom. mechanismy včetně všech ostatních vedlejších nákladů.</t>
  </si>
  <si>
    <t>R742Z23</t>
  </si>
  <si>
    <t>DEMONTÁŽ KABELOVÉHO VEDENÍ NN Z KABELOVODU</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</si>
  <si>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</si>
  <si>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743822</t>
  </si>
  <si>
    <t>VÝSTROJ EOV PRO VÝHYBKU OBLOUKOVOU TVARU 1:9-300, 1:11-300</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</si>
  <si>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</si>
  <si>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743Z41</t>
  </si>
  <si>
    <t>DEMONTÁŽ ZAŘÍZENÍ EOV NA VÝHYBCE</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</si>
  <si>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</si>
  <si>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R743Z41</t>
  </si>
  <si>
    <t>MONTÁŽ ZAŘÍZENÍ EOV NA VÝHYBCE</t>
  </si>
  <si>
    <t>DOKONČOVACÍ MONTÁŽNÍ PRÁCE NA ELEKTRICKÉM ZAŘÍZENÍ</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</si>
  <si>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</si>
  <si>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</si>
  <si>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</si>
  <si>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</si>
  <si>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</si>
  <si>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</si>
  <si>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D.2.3.6 Rozvody vn, nn, osvětlení a dálkové ovládání odpojovačů</t>
  </si>
  <si>
    <t xml:space="preserve">  SO 36-10</t>
  </si>
  <si>
    <t xml:space="preserve">  Rozvody vn,nn</t>
  </si>
  <si>
    <t>SO 36-10</t>
  </si>
  <si>
    <t>Rozvody vn,nn</t>
  </si>
  <si>
    <t>R743E13</t>
  </si>
  <si>
    <t>ROZVÁDĚČ PRO NAPÁJENÍ 3 VÝTAHŮ A ČERPADLA, IP66 VČETNĚ PRŮCHODEK - DLE DOKUMENTACE</t>
  </si>
  <si>
    <t>1. Položka obsahuje:    
 – kompletní rozváděč v krytí IP66, s vývody osazenými proudovými chrániči odolnými frekvenčním měničům, kabelové průchodky, přípravu podkladu pro osazení, včetně montáže rozváděče do niky    
 – veškerý materiál a práce pro upevnění nebo uchycení rozváděče    
2. Položka neobsahuje:    
 X    
3. Způsob měření:    
Udává se počet kusů kompletní konstrukce nebo práce.</t>
  </si>
  <si>
    <t>709512</t>
  </si>
  <si>
    <t>PODPŮRNÉ A POMOCNÉ KONSTRUKCE OCELOVÉ Z PROFILŮ SVAŘOVANÝCH A ŠROUBOVANÝCH S POVRCHOVOU ÚPRAVOU NÁTĚREM</t>
  </si>
  <si>
    <t>741173</t>
  </si>
  <si>
    <t>KRABICE (ROZVODKA) INSTALAČNÍ KABELOVÁ VE VYŠŠÍM KRYTÍ - MIN. IP 44 VČETNĚ PRŮCHODEK SE SVORKAMI 3-F PŘES 10 DO 35 MM2</t>
  </si>
  <si>
    <t>741941</t>
  </si>
  <si>
    <t>UZEMŇOVACÍ VODIČ V ZEMI OCELOVÝ DO 120 MM2</t>
  </si>
  <si>
    <t>1. Položka obsahuje:    
 – veškeré práce a materiál obsažený v názvu položky    
2. Položka neobsahuje:    
 X    
3. Způsob měření:    
Měří se metr délkový v ose vodiče nebo lana.</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</si>
  <si>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</si>
  <si>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</si>
  <si>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</si>
  <si>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</si>
  <si>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</si>
  <si>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</si>
  <si>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742H13</t>
  </si>
  <si>
    <t>KABEL NN ČTYŘ- A PĚTIŽÍLOVÝ CU S PLASTOVOU IZOLACÍ OD 25 DO 50 MM2</t>
  </si>
  <si>
    <t>742L11</t>
  </si>
  <si>
    <t>742L12</t>
  </si>
  <si>
    <t>742L13</t>
  </si>
  <si>
    <t>UKONČENÍ DVOU AŽ PĚTIŽÍLOVÉHO KABELU V ROZVADĚČI NEBO NA PŘÍSTROJI OD 25 DO 50 MM2</t>
  </si>
  <si>
    <t>742P15</t>
  </si>
  <si>
    <t>OZNAČOVACÍ ŠTÍTEK NA KABEL</t>
  </si>
  <si>
    <t>1. Položka obsahuje:    
 – veškeré příslušentsví    
2. Položka neobsahuje:    
 X    
3. Způsob měření:    
Udává se počet kusů kompletní konstrukce nebo práce.</t>
  </si>
  <si>
    <t>75B668</t>
  </si>
  <si>
    <t>SKŘÍŇ NAPÁJECÍ - DEMONTÁŽ</t>
  </si>
  <si>
    <t>1. Položka obsahuje:    
 – demontáž skříně napájecí,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</si>
  <si>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 xml:space="preserve">  SO 36-11</t>
  </si>
  <si>
    <t xml:space="preserve">  Osvětlení podchodu</t>
  </si>
  <si>
    <t>SO 36-11</t>
  </si>
  <si>
    <t>Osvětlení podchodu</t>
  </si>
  <si>
    <t>701001</t>
  </si>
  <si>
    <t>OZNAČOVACÍ ŠTÍTEK KABELOVÉHO VEDENÍ, SPOJKY NEBO KABELOVÉ SKŘÍNĚ (VČETNĚ OBJÍMKY)</t>
  </si>
  <si>
    <t>1. Položka obsahuje:    
 – pomocné mechanismy    
2. Položka neobsahuje:    
 X    
3. Způsob měření:    
Měří se plocha v metrech čtverečných.</t>
  </si>
  <si>
    <t>741573</t>
  </si>
  <si>
    <t>SVÍTIDLO LED ANTIVANDAL (IP 44) TŘÍDA II, OD 26 DO 45 W</t>
  </si>
  <si>
    <t>741591</t>
  </si>
  <si>
    <t>SVÍTIDLO - PŘÍPLATEK ZA NOUZOVÉ PROVEDENÍ</t>
  </si>
  <si>
    <t>1. Položka obsahuje:    
 – kompletní modul do svítidla vč. příslušenství    
 – nastavení, zkoušky a zařazení do nadřazeného systému vč. software    
2. Položka neobsahuje:    
 – svítidlo    
3. Způsob měření:    
Udává se počet kusů kompletní konstrukce nebo práce.</t>
  </si>
  <si>
    <t>741112</t>
  </si>
  <si>
    <t>KRABICE (ROZVODKA) INSTALAČNÍ PŘÍSTROJOVÁ SE SVORKOVNICÍ DO 4 MM2</t>
  </si>
  <si>
    <t>741Z02</t>
  </si>
  <si>
    <t>DEMONTÁŽ ZÁSUVKY/SPÍNAČE/KRABICE</t>
  </si>
  <si>
    <t>742H11</t>
  </si>
  <si>
    <t>KABEL NN ČTYŘ- A PĚTIŽÍLOVÝ CU S PLASTOVOU IZOLACÍ DO 2,5 MM2</t>
  </si>
  <si>
    <t>743Z34</t>
  </si>
  <si>
    <t>DEMONTÁŽ NÁSTĚNNÉHO, PŘISAZENÉHO NEBO ZÁVĚSNÉHO SVÍTIDLA</t>
  </si>
  <si>
    <t>747214</t>
  </si>
  <si>
    <t>CELKOVÁ PROHLÍDKA, ZKOUŠENÍ, MĚŘENÍ A VYHOTOVENÍ VÝCHOZÍ REVIZNÍ ZPRÁVY, PRO OBJEM IN - PŘÍPLATEK ZA KAŽDÝCH DALŠÍCH I ZAPOČATÝCH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</si>
  <si>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</si>
  <si>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</si>
  <si>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</si>
  <si>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</si>
  <si>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 xml:space="preserve">  SO 36-12</t>
  </si>
  <si>
    <t xml:space="preserve">  Osvětlení nástupiště</t>
  </si>
  <si>
    <t>SO 36-12</t>
  </si>
  <si>
    <t>Osvětlení nástupiště</t>
  </si>
  <si>
    <t>15310</t>
  </si>
  <si>
    <t>POPLATKY ZA LIKVIDACI ODPADŮ NEKONTAMINOVANÝCH - 16 02 14 ELEKTROŠROT (VYŘAZENÁ EL. ZAŘÍZENÍ A PŘÍSTR. - AL, CU A VZ. KOVY)</t>
  </si>
  <si>
    <t>272124</t>
  </si>
  <si>
    <t>ZÁKLADY Z DÍLCŮ ŽELEZOBETONOVÝCH DO C25/30</t>
  </si>
  <si>
    <t>R3630</t>
  </si>
  <si>
    <t>DOPRAVNÍ ZAŘÍZENÍ - AUTOJEŘÁBY</t>
  </si>
  <si>
    <t>zahrnuje objednatelem povolené náklady na dopravní zařízení zhotovitele</t>
  </si>
  <si>
    <t>703211</t>
  </si>
  <si>
    <t>KABELOVÝ ŽLAB NOSNÝ/DRÁTĚNÝ ŽÁROVĚ ZINKOVANÝ VČETNĚ UPEVNĚNÍ A PŘÍSLUŠENSTVÍ SVĚTLÉ ŠÍŘKY DO 100 MM</t>
  </si>
  <si>
    <t>1. Položka obsahuje:    
 – kompletní montáž, rozměření, upevnění, sváření, řezání, spojování a pod.     
 – veškerý spojovací a montážní materiál    
 – pomocné mechanismy a nátěr    
2. Položka neobsahuje:    
 X    
3. Způsob měření:    
Měří se metr délkový.</t>
  </si>
  <si>
    <t>703421</t>
  </si>
  <si>
    <t>ELEKTROINSTALAČNÍ TRUBKA PLASTOVÁ UV STABILNÍ VČETNĚ UPEVNĚNÍ A PŘÍSLUŠENSTVÍ DN PRŮMĚRU DO 25 MM</t>
  </si>
  <si>
    <t>R703721</t>
  </si>
  <si>
    <t>PŘÍCHYTKA PRO ELEKTROINSTALAČNÍ TRUBKU UV STABILNÍ, ROZSAH UPNUTÍ DO 25 MM</t>
  </si>
  <si>
    <t>1. Položka obsahuje:    
 – přípravu podkladu pro osazení, připevnění příchytky na podklad včetně spojovacího materiálu    
2. Položka neobsahuje:    
 X    
3. Způsob měření:    
Měří se metr délkový.</t>
  </si>
  <si>
    <t>741132</t>
  </si>
  <si>
    <t>KRABICE (ROZVODKA) INSTALAČNÍ NA ELEKTROINSTALAČNÍ KANÁL SE SVORKOVNICÍ DO 4 MM2</t>
  </si>
  <si>
    <t>741532</t>
  </si>
  <si>
    <t>SVÍTIDLO INTERIÉROVÉ LED (IP 20) OD 11 DO 25 W</t>
  </si>
  <si>
    <t>SVÍTIDLO INTERIÉROVÉ - PŘÍPLATEK ZA VYŠŠÍ KRYTÍ SVÍTIDLA (MIN. IP 44)</t>
  </si>
  <si>
    <t>741553</t>
  </si>
  <si>
    <t>SVÍTIDLO INTERIÉROVÉ - NOUZOVÝ MODUL</t>
  </si>
  <si>
    <t>743111</t>
  </si>
  <si>
    <t>OSVĚTLOVACÍ STOŽÁR SKLOPNÝ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</si>
  <si>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</si>
  <si>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</si>
  <si>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</si>
  <si>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</si>
  <si>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743311</t>
  </si>
  <si>
    <t>VÝLOŽNÍK PRO MONTÁŽ SVÍTIDLA NA STOŽÁR JEDNORAMENNÝ DÉLKA VYLOŽENÍ DO 1 M</t>
  </si>
  <si>
    <t>1. Položka obsahuje:    
 – veškeré příslušenství a uzavírací nátěr, technický popis viz. projektová dokumentace    
2. Položka neobsahuje:    
 X    
3. Způsob měření:    
Udává se počet kusů kompletní konstrukce nebo práce.</t>
  </si>
  <si>
    <t>743554</t>
  </si>
  <si>
    <t>SVÍTIDLO VENKOVNÍ VŠEOBECNÉ LED, MIN. IP 44, PŘES 45 W</t>
  </si>
  <si>
    <t>1. Položka obsahuje:    
 – zdroj a veškeré příslušenství    
 – technický popis viz. projektová dokumentace    
2. Položka neobsahuje:    
 X    
3. Způsob měření:    
Udává se počet kusů kompletní konstrukce nebo práce.</t>
  </si>
  <si>
    <t>7493100710</t>
  </si>
  <si>
    <t>Venkovní osvětlení Svítidla pro železnici Svítidlo Spot 1 pro železnici - montáž na osvětlovací věž pro vysokotlakou výbojku do 500W</t>
  </si>
  <si>
    <t>1. Položka obsahuje:    
Svítidlo určené pro osvětlení sportovních a průmyslových hal, sportovních ploch, stadionů, veřejných prostran­ství, památkových objektů, fasád budov, reklamních billboardů, stavenišť, parkovišť, apod. Těleso, držák a připojovací skříň jsou odlitky ze slitiny AlSi povrcho­vě upravené šedou práškovou barvou, u ostatních typů je připojovací skříň silamidová. Reflektor je z plátovaného, eloxovaného a chemicky leštěného Al plechu, prostor světelného zdroje je krytý tvrze­ným bezpečnostním sklem. Max. průřez připojovacích vodičů je 2,5 mm2. Součástí připojovací skříně  je zapalovač. Za účelem změny vyzařovací charakteristiky je poloha světelného zdroje nastavitelná táhlem. Držák umožňuje otáčení světlometu ve vodorovné i svislé rovině. Světlomet je standardně dodáván s patkovým držákem (navařovací na objednávku).</t>
  </si>
  <si>
    <t>743Z12</t>
  </si>
  <si>
    <t>DEMONTÁŽ OSVĚTLOVACÍHO STOŽÁRU DRÁŽNÍHO VÝŠKY DO 15 M</t>
  </si>
  <si>
    <t>743Z31</t>
  </si>
  <si>
    <t>DEMONTÁŽ ELEKTROVÝZBROJE OSVĚTLOVACÍHO STOŽÁRU VÝŠKY DO 15 M</t>
  </si>
  <si>
    <t>743Z35</t>
  </si>
  <si>
    <t>DEMONTÁŽ SVÍTIDLA Z OSVĚTLOVACÍHO STOŽÁRU VÝŠKY DO 15 M</t>
  </si>
  <si>
    <t xml:space="preserve">  SO 36-13</t>
  </si>
  <si>
    <t xml:space="preserve">  Osvětlení přístupového chodníku</t>
  </si>
  <si>
    <t>SO 36-13</t>
  </si>
  <si>
    <t>Osvětlení přístupového chodníku</t>
  </si>
  <si>
    <t>743112</t>
  </si>
  <si>
    <t>OSVĚTLOVACÍ STOŽÁR SKLOPNÝ ŽÁROVĚ ZINKOVANÝ DÉLKY PŘES 6,5 DO 12 M</t>
  </si>
  <si>
    <t>743644</t>
  </si>
  <si>
    <t>ROZVADĚČ PRO DRÁŽNÍ OSVĚTLENÍ - SPÍNACÍ HODINY PROGRAMOVATELNÉ SE SOUMRAKOVÝM ČIDLEM</t>
  </si>
  <si>
    <t>1. Položka obsahuje:    
 – veškeré příslušenství    
 – technický popis viz. projektová dokumentace    
2. Položka neobsahuje:    
 X    
3. Způsob měření:    
Udává se počet kusů kompletní konstrukce nebo práce.</t>
  </si>
  <si>
    <t>1. Položka obsahuje:    
 – veškerý spojovací materiál vč. připojovacího vedení    
 – technický popis viz. projektová dokumentace    
2. Položka neobsahuje:    
 X    
3. Způsob měření:    
Udává se počet kusů kompletní konstrukce nebo práce.</t>
  </si>
  <si>
    <t>D.2.3.7 Ukolejnění kovových konstrukcí</t>
  </si>
  <si>
    <t xml:space="preserve">  SO 37-10</t>
  </si>
  <si>
    <t xml:space="preserve">  Ukolejnění kovových konstrukcí</t>
  </si>
  <si>
    <t>SO 37-10</t>
  </si>
  <si>
    <t>Ukolejnění kovových konstrukcí</t>
  </si>
  <si>
    <t>741D13</t>
  </si>
  <si>
    <t>HROMOSVODOVÝ VODIČ FEZN S IZOLACÍ</t>
  </si>
  <si>
    <t>Podle přílohy č. 2, 3: 64+16=80,000 [A]</t>
  </si>
  <si>
    <t>1. Položka obsahuje:      
 – dělení, spojování      
 – upevnění vč. veškerého příslušenství      
2. Položka neobsahuje:      
 X      
3. Způsob měření:      
Měří se metr délkový.</t>
  </si>
  <si>
    <t>74B830</t>
  </si>
  <si>
    <t>OCELOVÁ KONSTRUKCE NESTANDARDNÍ</t>
  </si>
  <si>
    <t>Podle přílohy č. 2, 3: 20=20,000 [A]</t>
  </si>
  <si>
    <t>1. Položka obsahuje:      
 – všechny náklady na materiál a montáž dodaného zařízení, protikorozně ošetřeného podle TKP se všemi pomocnými doplňujícími součástmi a pracemi s použitím mechanizmů      
2. Položka neobsahuje:      
 – základovou konstrukci      
3. Způsob měření:      
Udává se hmotnost v kilogramech.</t>
  </si>
  <si>
    <t>74C923</t>
  </si>
  <si>
    <t>NEPŘÍMÉ UKOLEJNĚNÍ KONSTRUKCE VŠECH TYPŮ (VČETNĚ VÝZTUŽNÝCH DVOJIC) - 1 VODIČ</t>
  </si>
  <si>
    <t>Podle přílohy č. 2, 3: 10+2+3=15,000 [A]</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</si>
  <si>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</si>
  <si>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74C924</t>
  </si>
  <si>
    <t>NEPŘÍMÉ UKOLEJNĚNÍ KONSTRUKCE VŠECH TYPŮ (VČETNĚ VÝZTUŽNÝCH DVOJIC) - 2 VODIČE</t>
  </si>
  <si>
    <t>Podle přílohy č. 2, 3: 2+4+1+5=12,000 [A]</t>
  </si>
  <si>
    <t>74C974</t>
  </si>
  <si>
    <t>AKTUALIZACE KSU A TP DLE KOLEJOVÝCH POSTUPŮ ZA 100 M ZPROVOZŇOVANÉ SKUPINY</t>
  </si>
  <si>
    <t>Podle přílohy č. 2, 3: 17,5=17,500 [A]</t>
  </si>
  <si>
    <t>1. Položka obsahuje:      
 – veškeré další práce na aktualizaci KSU a TP po každém stavebním postupu      
2. Položka neobsahuje:      
 X      
3. Způsob měření:      
Udává se počet kusů kompletní konstrukce nebo práce.</t>
  </si>
  <si>
    <t>74C976</t>
  </si>
  <si>
    <t>ZPRACOVÁNÍ KSU A TP PRO ÚČELY ZAVEDENÍ DO PROVOZU ZA 100 M ZPROVOZŇOVANÉ SKUPINY</t>
  </si>
  <si>
    <t>1. Položka obsahuje:      
 – veškeré další práce pro zpracování a odsouhlasení KSU a TP při uvádění do provozu      
2. Položka neobsahuje:      
 X      
3. Způsob měření:      
Udává se počet kusů kompletní konstrukce nebo práce.</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</si>
  <si>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</si>
  <si>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74F314</t>
  </si>
  <si>
    <t>MĚŘENÍ DOTYKOVÉHO NAPĚTÍ U VODIVÉ KONSTRUKCE</t>
  </si>
  <si>
    <t>Podle přílohy č. 1: 12=12,000 [A]</t>
  </si>
  <si>
    <t>1. Položka obsahuje:      
 – vyhotovení dokladu právnickou osobou o trolejových vedeních a trakčních zařízeních      
2. Položka neobsahuje:      
 X      
3. Způsob měření:      
Udává se počet kusů kompletní konstrukce nebo práce.</t>
  </si>
  <si>
    <t>1. Položka obsahuje:      
 – revizi autorizovaným revizním technikem na zařízeních trakčního vedení podle požadavku ČSN, včetně hodnocení      
2. Položka neobsahuje:      
 X      
3. Způsob měření:      
Udává se počet kusů kompletní konstrukce nebo práce.</t>
  </si>
  <si>
    <t>1. Položka obsahuje:      
 – protokol autorizovaným revizním technikem na zařízeních trakčního vedení podle požadavku ČSN, včetně hodnocení      
2. Položka neobsahuje:      
 X      
3. Způsob měření:      
Udává se počet kusů kompletní konstrukce nebo práce.</t>
  </si>
  <si>
    <t>Podle přílohy č. 1: 8=8,000 [A]</t>
  </si>
  <si>
    <t>1. Položka obsahuje:      
 – zajištění pracoviště správcem TV (zkratování TV), zajištění přejezdů správcem TV vč. nájmu pracovníků a poUŽITÝch mechanismů nutných k výkonu      
2. Položka neobsahuje:      
 X      
3. Způsob měření:      
Udává se čas v hodinách.</t>
  </si>
  <si>
    <t>Všeobecný objekt</t>
  </si>
  <si>
    <t xml:space="preserve">  SO 98-98</t>
  </si>
  <si>
    <t xml:space="preserve">  Všeobecný objekt</t>
  </si>
  <si>
    <t>SO 98-98</t>
  </si>
  <si>
    <t>GEODETICKÁ DOKUMENTACE SKUTEČNÉHO PROVEDENÍ STAVBY</t>
  </si>
  <si>
    <t>V této položce ocení dodavatel náklady na geodetickou část dokumentace skutečného provedení.          
Měrnou jednotkou je KUS, kterou je soubor všech objektů stavby v digitální i tištěné formě v počtu paré dle zadávací dokumentace.</t>
  </si>
  <si>
    <t>DOKUMENTACE SKUTEČNÉHO PROVEDENÍ STAVBY</t>
  </si>
  <si>
    <t>V této položce ocení dodavatel náklady na  dokumentaci skutečného provedení, vyjma geodetické části a vyjma digitální dokumentace.          
Měrnou jednotkou je KUS, kterou je soubor všech objektů stavby v počtu paré dle zadávací dokumentace.</t>
  </si>
  <si>
    <t>R3</t>
  </si>
  <si>
    <t>DIGITÁLNÍ DOKUMENTACE SKUTEČNÉHO PROVEDENÍ STAVBY</t>
  </si>
  <si>
    <t>V této položce ocení dodavatel náklady na zpracování dokumentace skutečného provedení v digitální podobě.          
Měrnou jednotkou je KUS, kterou je soubor všech objektů stavby v počtu CD (DVD) dle zadávací dokumentace.</t>
  </si>
  <si>
    <t>R5</t>
  </si>
  <si>
    <t>REALIZAČNÍ DOKUMENTACE</t>
  </si>
  <si>
    <t>V této položce ocení dodavatel náklady na realizační dokumentaci příslušných PS a SO.       
Popis dalších požadavků na realizační dokumentaci - viz Technická specifikace - Zvláštní technické podmínky zhotovení stavby.</t>
  </si>
  <si>
    <t>R6</t>
  </si>
  <si>
    <t>ZAJIŠTĚNÍ VYDÁNÍ OSVĚDČENÍ O SHODĚ NOTIFIKOVANOU OSOBOU</t>
  </si>
  <si>
    <t>V této položce ocení dodavatel náklady na posouzení shody a vydání osvědčení o shodě prostřednictvím Notifikované osoby</t>
  </si>
  <si>
    <t>R7</t>
  </si>
  <si>
    <t>OSVĚDČENÍ O BEZPEČNOSTI podle Nařízení komise č. ES 352/2009, s účinností od 21. května 2015 podle Prováděcího nařízení komise č. 402/2013</t>
  </si>
  <si>
    <t>V této položce ocení dodavatel náklady na posouzení rizik týkajících se strukturálních subsystémů.       
1. Položka obsahuje: zajištění posouzení rizik oprávněnou osobou,  předání protokolu v tištěné i digitální formě.       
Posouzení se řídí platnou legislativou v době realizace stavby a vydanými rozhodnutími Drážního úřadu.       
   Zhotovitel se zavazuje zajistit vydání osvědčení bezpečnosti podle Nařízení Komise (ES) č. 352/2009 ze dne 24. dubna 2009, které stanoví společnou bezpečnostní metodu pro hodnocení a posuzování rizik (CSM), jak je uvedeno ve směrnici Evropského parlamentu a Rady 2004/49/ES, s účinností od 21. května 2015 podle Prováděcího nařízení komise č. 402/2013 ze dne 30. dubna 2013 o společné metodě pro hodnocení a posuzování rizik a o zrušení nařízení (ES) č. 352/2019        
3. Měrná jednotka: KUS       
4. Způsob měření:  soubor všech úkonů nutných pro zpracování posouzení ve smyslu platné legislativy       
5. Hlavní materiál: kancelářský papír, desky, CD disk</t>
  </si>
  <si>
    <t>R8</t>
  </si>
  <si>
    <t>PRŮZKUMNÉ PRÁCE PROTIKOROZNÍ A BLUDNÝCH PROUDŮ V PODZEMÍ</t>
  </si>
  <si>
    <t>R9</t>
  </si>
  <si>
    <t>PUBLICITA STAVBY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</si>
</sst>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4">
    <xf numFmtId="0" fontId="0" fillId="0" borderId="0" xfId="0"/>
    <xf numFmtId="0" fontId="1" fillId="0" borderId="0" xfId="0" applyFont="1"/>
    <xf numFmtId="0" fontId="0" fillId="2" borderId="0" xfId="0" applyFill="1"/>
    <xf numFmtId="0" fontId="2" fillId="2" borderId="0" xfId="0" applyFont="1" applyFill="1" applyAlignment="1">
      <alignment horizontal="center" vertical="center"/>
    </xf>
    <xf numFmtId="0" fontId="3" fillId="0" borderId="0" xfId="0" applyFont="1"/>
    <xf numFmtId="0" fontId="3" fillId="0" borderId="0" xfId="0" applyFont="1" applyAlignment="1">
      <alignment horizontal="right"/>
    </xf>
    <xf numFmtId="0" fontId="0" fillId="0" borderId="0" xfId="0" applyAlignment="1">
      <alignment horizontal="right"/>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xf>
    <xf numFmtId="177" fontId="0" fillId="0" borderId="1" xfId="0" applyNumberFormat="1" applyBorder="1" applyAlignment="1">
      <alignment horizontal="right"/>
    </xf>
    <xf numFmtId="0" fontId="0" fillId="4" borderId="0" xfId="0" applyFill="1"/>
    <xf numFmtId="0" fontId="0" fillId="0" borderId="1" xfId="0" applyBorder="1" applyAlignment="1">
      <alignment horizontal="center"/>
    </xf>
    <xf numFmtId="0" fontId="0" fillId="2" borderId="2" xfId="0" applyFill="1" applyBorder="1"/>
    <xf numFmtId="0" fontId="1" fillId="0" borderId="3" xfId="0" applyFont="1" applyBorder="1"/>
    <xf numFmtId="0" fontId="4" fillId="0" borderId="0" xfId="0" applyFont="1"/>
    <xf numFmtId="0" fontId="0" fillId="3" borderId="1" xfId="0" applyFill="1" applyBorder="1" applyAlignment="1">
      <alignment horizontal="center" vertical="center" wrapText="1"/>
    </xf>
    <xf numFmtId="0" fontId="0" fillId="4" borderId="2" xfId="0" applyFill="1" applyBorder="1"/>
    <xf numFmtId="0" fontId="4" fillId="0" borderId="2" xfId="0" applyFont="1" applyBorder="1"/>
    <xf numFmtId="0" fontId="4" fillId="0" borderId="0" xfId="0" applyFont="1" applyAlignment="1">
      <alignment horizontal="right"/>
    </xf>
    <xf numFmtId="0" fontId="1" fillId="0" borderId="4" xfId="0" applyFont="1" applyBorder="1" applyAlignment="1">
      <alignment horizontal="right"/>
    </xf>
    <xf numFmtId="177" fontId="0" fillId="0" borderId="4" xfId="0" applyNumberFormat="1" applyBorder="1" applyAlignment="1">
      <alignment horizontal="center"/>
    </xf>
    <xf numFmtId="0" fontId="1" fillId="0" borderId="4" xfId="0" applyFont="1" applyBorder="1" applyAlignment="1">
      <alignment wrapText="1"/>
    </xf>
    <xf numFmtId="177" fontId="0" fillId="0" borderId="0" xfId="0" applyNumberFormat="1" applyAlignment="1">
      <alignment horizontal="center"/>
    </xf>
    <xf numFmtId="0" fontId="1" fillId="0" borderId="0" xfId="0" applyFont="1" applyAlignment="1">
      <alignment wrapText="1"/>
    </xf>
    <xf numFmtId="0" fontId="0" fillId="0" borderId="0" xfId="0" applyAlignment="1">
      <alignment wrapText="1"/>
    </xf>
    <xf numFmtId="0" fontId="0" fillId="0" borderId="0" xfId="0" applyAlignment="1">
      <alignment horizontal="center"/>
    </xf>
    <xf numFmtId="178" fontId="0" fillId="0" borderId="0" xfId="0" applyNumberFormat="1" applyAlignment="1">
      <alignment horizontal="center"/>
    </xf>
    <xf numFmtId="177" fontId="0" fillId="5" borderId="0" xfId="0" applyNumberFormat="1" applyFill="1" applyAlignment="1" applyProtection="1">
      <alignment horizontal="center"/>
      <protection locked="0"/>
    </xf>
    <xf numFmtId="0" fontId="0" fillId="0" borderId="0" xfId="0" applyAlignment="1">
      <alignment vertical="top"/>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styles" Target="styles.xml" /><Relationship Id="rId36" Type="http://schemas.openxmlformats.org/officeDocument/2006/relationships/sharedStrings" Target="sharedStrings.xml" /><Relationship Id="rId3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4</xdr:col>
      <xdr:colOff>304800</xdr:colOff>
      <xdr:row>3</xdr:row>
      <xdr:rowOff>47625</xdr:rowOff>
    </xdr:from>
    <xdr:to>
      <xdr:col>4</xdr:col>
      <xdr:colOff>476250</xdr:colOff>
      <xdr:row>3</xdr:row>
      <xdr:rowOff>209550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9229725" y="933450"/>
          <a:ext cx="171450" cy="17145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2</xdr:row>
      <xdr:rowOff>133350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85725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E62"/>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37" customHeight="1">
      <c r="B1" s="3" t="s">
        <v>1</v>
      </c>
      <c s="2"/>
      <c s="2"/>
      <c s="2"/>
    </row>
    <row r="2" spans="2:5" ht="20" customHeight="1">
      <c r="B2" s="2"/>
      <c s="2"/>
      <c s="2"/>
      <c s="2"/>
    </row>
    <row r="3" spans="2:5" ht="12.75" customHeight="1">
      <c r="B3" s="2"/>
      <c s="2"/>
      <c s="2"/>
      <c s="2"/>
    </row>
    <row r="4" spans="1:5" ht="20" customHeight="1">
      <c r="A4" s="5" t="s">
        <v>2</v>
      </c>
      <c s="4" t="s">
        <v>3</v>
      </c>
      <c r="E4" s="1" t="s">
        <v>0</v>
      </c>
    </row>
    <row r="5" spans="1:2" ht="12.75" customHeight="1">
      <c r="A5" s="6" t="s">
        <v>4</v>
      </c>
      <c t="s">
        <v>5</v>
      </c>
    </row>
    <row r="6" spans="2:3" ht="12.75" customHeight="1">
      <c r="B6" s="7" t="s">
        <v>6</v>
      </c>
      <c s="9">
        <f>0+C10+C12+C14+C19+C21+C23+C26+C30+C35+C37+C39+C41+C44+C46+C48+C50+C52+C54+C59+C61</f>
      </c>
    </row>
    <row r="7" spans="2:3" ht="12.75" customHeight="1">
      <c r="B7" s="7" t="s">
        <v>7</v>
      </c>
      <c s="9">
        <f>0+E10+E12+E14+E19+E21+E23+E26+E30+E35+E37+E39+E41+E44+E46+E48+E50+E52+E54+E59+E61</f>
      </c>
    </row>
    <row r="9" spans="1:5" ht="12.75" customHeight="1">
      <c r="A9" s="8" t="s">
        <v>8</v>
      </c>
      <c s="8" t="s">
        <v>9</v>
      </c>
      <c s="8" t="s">
        <v>10</v>
      </c>
      <c s="8" t="s">
        <v>11</v>
      </c>
      <c s="8" t="s">
        <v>12</v>
      </c>
    </row>
    <row r="10" spans="1:5" ht="12.75" customHeight="1">
      <c r="A10" s="10" t="s">
        <v>13</v>
      </c>
      <c s="10" t="s">
        <v>14</v>
      </c>
      <c s="11">
        <f>0+C11</f>
      </c>
      <c s="11">
        <f>0+D11</f>
      </c>
      <c s="11">
        <f>0+E11</f>
      </c>
    </row>
    <row r="11" spans="1:5" ht="12.75" customHeight="1">
      <c r="A11" s="10" t="s">
        <v>16</v>
      </c>
      <c s="10" t="s">
        <v>17</v>
      </c>
      <c s="11">
        <f>'PS 10-10'!K8+'PS 10-10'!M8</f>
      </c>
      <c s="11">
        <f>0+'PS 10-10'!O10+'PS 10-10'!O14+'PS 10-10'!O18+'PS 10-10'!O22+'PS 10-10'!O27+'PS 10-10'!O31+'PS 10-10'!O35+'PS 10-10'!O39+'PS 10-10'!O44+'PS 10-10'!O48+'PS 10-10'!O52+'PS 10-10'!O56+'PS 10-10'!O60+'PS 10-10'!O64+'PS 10-10'!O68+'PS 10-10'!O72+'PS 10-10'!O76+'PS 10-10'!O80+'PS 10-10'!O84+'PS 10-10'!O88+'PS 10-10'!O92+'PS 10-10'!O96+'PS 10-10'!O100+'PS 10-10'!O104+'PS 10-10'!O108+'PS 10-10'!O112+'PS 10-10'!O116+'PS 10-10'!O120+'PS 10-10'!O124+'PS 10-10'!O128+'PS 10-10'!O132+'PS 10-10'!O136+'PS 10-10'!O140+'PS 10-10'!O144+'PS 10-10'!O148+'PS 10-10'!O152+'PS 10-10'!O156+'PS 10-10'!O160+'PS 10-10'!O164+'PS 10-10'!O168+'PS 10-10'!O172+'PS 10-10'!O176+'PS 10-10'!O180+'PS 10-10'!O184+'PS 10-10'!O188+'PS 10-10'!O192+'PS 10-10'!O196+'PS 10-10'!O200+'PS 10-10'!O204+'PS 10-10'!O208+'PS 10-10'!O212+'PS 10-10'!O216+'PS 10-10'!O220+'PS 10-10'!O224+'PS 10-10'!O228+'PS 10-10'!O232+'PS 10-10'!O236+'PS 10-10'!O240+'PS 10-10'!O244+'PS 10-10'!O248+'PS 10-10'!O252+'PS 10-10'!O256+'PS 10-10'!O260+'PS 10-10'!O264+'PS 10-10'!O268+'PS 10-10'!O272+'PS 10-10'!O276+'PS 10-10'!O280+'PS 10-10'!O284+'PS 10-10'!O288+'PS 10-10'!O292+'PS 10-10'!O296</f>
      </c>
      <c s="11">
        <f>C11+D11</f>
      </c>
    </row>
    <row r="12" spans="1:5" ht="12.75" customHeight="1">
      <c r="A12" s="10" t="s">
        <v>359</v>
      </c>
      <c s="10" t="s">
        <v>360</v>
      </c>
      <c s="11">
        <f>0+C13</f>
      </c>
      <c s="11">
        <f>0+D13</f>
      </c>
      <c s="11">
        <f>0+E13</f>
      </c>
    </row>
    <row r="13" spans="1:5" ht="12.75" customHeight="1">
      <c r="A13" s="10" t="s">
        <v>361</v>
      </c>
      <c s="10" t="s">
        <v>362</v>
      </c>
      <c s="11">
        <f>'PS 20-10'!K8+'PS 20-10'!M8</f>
      </c>
      <c s="11">
        <f>0+'PS 20-10'!O10+'PS 20-10'!O14+'PS 20-10'!O18+'PS 20-10'!O23+'PS 20-10'!O27+'PS 20-10'!O31+'PS 20-10'!O35+'PS 20-10'!O39+'PS 20-10'!O43+'PS 20-10'!O47+'PS 20-10'!O51+'PS 20-10'!O55+'PS 20-10'!O59+'PS 20-10'!O63+'PS 20-10'!O67+'PS 20-10'!O71+'PS 20-10'!O75+'PS 20-10'!O79+'PS 20-10'!O83+'PS 20-10'!O87+'PS 20-10'!O91+'PS 20-10'!O95+'PS 20-10'!O99+'PS 20-10'!O103+'PS 20-10'!O107+'PS 20-10'!O111+'PS 20-10'!O115+'PS 20-10'!O119+'PS 20-10'!O123+'PS 20-10'!O127+'PS 20-10'!O131+'PS 20-10'!O135+'PS 20-10'!O139+'PS 20-10'!O144+'PS 20-10'!O148+'PS 20-10'!O152</f>
      </c>
      <c s="11">
        <f>C13+D13</f>
      </c>
    </row>
    <row r="14" spans="1:5" ht="12.75" customHeight="1">
      <c r="A14" s="10" t="s">
        <v>466</v>
      </c>
      <c s="10" t="s">
        <v>467</v>
      </c>
      <c s="11">
        <f>0+C15+C16+C17+C18</f>
      </c>
      <c s="11">
        <f>0+D15+D16+D17+D18</f>
      </c>
      <c s="11">
        <f>0+E15+E16+E17+E18</f>
      </c>
    </row>
    <row r="15" spans="1:5" ht="12.75" customHeight="1">
      <c r="A15" s="10" t="s">
        <v>468</v>
      </c>
      <c s="10" t="s">
        <v>469</v>
      </c>
      <c s="11">
        <f>'PS 20-11'!K8+'PS 20-11'!M8</f>
      </c>
      <c s="11">
        <f>0+'PS 20-11'!O10+'PS 20-11'!O14+'PS 20-11'!O18+'PS 20-11'!O23+'PS 20-11'!O28+'PS 20-11'!O32+'PS 20-11'!O36+'PS 20-11'!O40+'PS 20-11'!O44+'PS 20-11'!O48+'PS 20-11'!O52+'PS 20-11'!O56+'PS 20-11'!O60+'PS 20-11'!O64+'PS 20-11'!O68+'PS 20-11'!O72+'PS 20-11'!O76+'PS 20-11'!O80+'PS 20-11'!O84+'PS 20-11'!O88+'PS 20-11'!O92+'PS 20-11'!O96+'PS 20-11'!O100+'PS 20-11'!O104+'PS 20-11'!O108+'PS 20-11'!O112+'PS 20-11'!O116+'PS 20-11'!O120+'PS 20-11'!O124+'PS 20-11'!O128</f>
      </c>
      <c s="11">
        <f>C15+D15</f>
      </c>
    </row>
    <row r="16" spans="1:5" ht="12.75" customHeight="1">
      <c r="A16" s="10" t="s">
        <v>547</v>
      </c>
      <c s="10" t="s">
        <v>548</v>
      </c>
      <c s="11">
        <f>'PS 20-12'!K8+'PS 20-12'!M8</f>
      </c>
      <c s="11">
        <f>0+'PS 20-12'!O10+'PS 20-12'!O14+'PS 20-12'!O19+'PS 20-12'!O24+'PS 20-12'!O28+'PS 20-12'!O32+'PS 20-12'!O36+'PS 20-12'!O40+'PS 20-12'!O44+'PS 20-12'!O48+'PS 20-12'!O52+'PS 20-12'!O56+'PS 20-12'!O60+'PS 20-12'!O64+'PS 20-12'!O68+'PS 20-12'!O72+'PS 20-12'!O76+'PS 20-12'!O80+'PS 20-12'!O84+'PS 20-12'!O88+'PS 20-12'!O92+'PS 20-12'!O96+'PS 20-12'!O100+'PS 20-12'!O104+'PS 20-12'!O108+'PS 20-12'!O112+'PS 20-12'!O116+'PS 20-12'!O120+'PS 20-12'!O124+'PS 20-12'!O128+'PS 20-12'!O132+'PS 20-12'!O136+'PS 20-12'!O140+'PS 20-12'!O144+'PS 20-12'!O148+'PS 20-12'!O152+'PS 20-12'!O156+'PS 20-12'!O160+'PS 20-12'!O164+'PS 20-12'!O168+'PS 20-12'!O172+'PS 20-12'!O176+'PS 20-12'!O180+'PS 20-12'!O184+'PS 20-12'!O188+'PS 20-12'!O192+'PS 20-12'!O196+'PS 20-12'!O200+'PS 20-12'!O204+'PS 20-12'!O208+'PS 20-12'!O212+'PS 20-12'!O216+'PS 20-12'!O220+'PS 20-12'!O224+'PS 20-12'!O228+'PS 20-12'!O232+'PS 20-12'!O236+'PS 20-12'!O240+'PS 20-12'!O244</f>
      </c>
      <c s="11">
        <f>C16+D16</f>
      </c>
    </row>
    <row r="17" spans="1:5" ht="12.75" customHeight="1">
      <c r="A17" s="10" t="s">
        <v>672</v>
      </c>
      <c s="10" t="s">
        <v>673</v>
      </c>
      <c s="11">
        <f>'PS 20-13'!K8+'PS 20-13'!M8</f>
      </c>
      <c s="11">
        <f>0+'PS 20-13'!O10+'PS 20-13'!O14+'PS 20-13'!O19+'PS 20-13'!O24+'PS 20-13'!O28+'PS 20-13'!O32+'PS 20-13'!O36+'PS 20-13'!O40+'PS 20-13'!O44+'PS 20-13'!O48+'PS 20-13'!O52+'PS 20-13'!O56+'PS 20-13'!O60+'PS 20-13'!O64+'PS 20-13'!O68+'PS 20-13'!O72+'PS 20-13'!O76+'PS 20-13'!O80+'PS 20-13'!O84+'PS 20-13'!O88+'PS 20-13'!O92+'PS 20-13'!O96+'PS 20-13'!O100+'PS 20-13'!O104+'PS 20-13'!O108+'PS 20-13'!O112+'PS 20-13'!O116+'PS 20-13'!O120+'PS 20-13'!O124+'PS 20-13'!O128+'PS 20-13'!O132+'PS 20-13'!O136+'PS 20-13'!O140+'PS 20-13'!O144+'PS 20-13'!O148</f>
      </c>
      <c s="11">
        <f>C17+D17</f>
      </c>
    </row>
    <row r="18" spans="1:5" ht="12.75" customHeight="1">
      <c r="A18" s="10" t="s">
        <v>744</v>
      </c>
      <c s="10" t="s">
        <v>745</v>
      </c>
      <c s="11">
        <f>'PS 20-14'!K8+'PS 20-14'!M8</f>
      </c>
      <c s="11">
        <f>0+'PS 20-14'!O10+'PS 20-14'!O14+'PS 20-14'!O18+'PS 20-14'!O22+'PS 20-14'!O26+'PS 20-14'!O30+'PS 20-14'!O34+'PS 20-14'!O38+'PS 20-14'!O42+'PS 20-14'!O46+'PS 20-14'!O50+'PS 20-14'!O54+'PS 20-14'!O58+'PS 20-14'!O62+'PS 20-14'!O66+'PS 20-14'!O70+'PS 20-14'!O74+'PS 20-14'!O78+'PS 20-14'!O82+'PS 20-14'!O86+'PS 20-14'!O90+'PS 20-14'!O94+'PS 20-14'!O98+'PS 20-14'!O102</f>
      </c>
      <c s="11">
        <f>C18+D18</f>
      </c>
    </row>
    <row r="19" spans="1:5" ht="12.75" customHeight="1">
      <c r="A19" s="10" t="s">
        <v>805</v>
      </c>
      <c s="10" t="s">
        <v>806</v>
      </c>
      <c s="11">
        <f>0+C20</f>
      </c>
      <c s="11">
        <f>0+D20</f>
      </c>
      <c s="11">
        <f>0+E20</f>
      </c>
    </row>
    <row r="20" spans="1:5" ht="12.75" customHeight="1">
      <c r="A20" s="10" t="s">
        <v>807</v>
      </c>
      <c s="10" t="s">
        <v>808</v>
      </c>
      <c s="11">
        <f>'PS 30-10'!K8+'PS 30-10'!M8</f>
      </c>
      <c s="11">
        <f>0+'PS 30-10'!O10+'PS 30-10'!O14+'PS 30-10'!O18+'PS 30-10'!O22</f>
      </c>
      <c s="11">
        <f>C20+D20</f>
      </c>
    </row>
    <row r="21" spans="1:5" ht="12.75" customHeight="1">
      <c r="A21" s="10" t="s">
        <v>826</v>
      </c>
      <c s="10" t="s">
        <v>827</v>
      </c>
      <c s="11">
        <f>0+C22</f>
      </c>
      <c s="11">
        <f>0+D22</f>
      </c>
      <c s="11">
        <f>0+E22</f>
      </c>
    </row>
    <row r="22" spans="1:5" ht="12.75" customHeight="1">
      <c r="A22" s="10" t="s">
        <v>828</v>
      </c>
      <c s="10" t="s">
        <v>829</v>
      </c>
      <c s="11">
        <f>'PS 40-10'!K8+'PS 40-10'!M8</f>
      </c>
      <c s="11">
        <f>0+'PS 40-10'!O10+'PS 40-10'!O14+'PS 40-10'!O18</f>
      </c>
      <c s="11">
        <f>C22+D22</f>
      </c>
    </row>
    <row r="23" spans="1:5" ht="12.75" customHeight="1">
      <c r="A23" s="10" t="s">
        <v>843</v>
      </c>
      <c s="10" t="s">
        <v>844</v>
      </c>
      <c s="11">
        <f>0+C24+C25</f>
      </c>
      <c s="11">
        <f>0+D24+D25</f>
      </c>
      <c s="11">
        <f>0+E24+E25</f>
      </c>
    </row>
    <row r="24" spans="1:5" ht="12.75" customHeight="1">
      <c r="A24" s="10" t="s">
        <v>845</v>
      </c>
      <c s="10" t="s">
        <v>846</v>
      </c>
      <c s="11">
        <f>'SO 11-10'!K8+'SO 11-10'!M8</f>
      </c>
      <c s="11">
        <f>0+'SO 11-10'!O10+'SO 11-10'!O14+'SO 11-10'!O18+'SO 11-10'!O22+'SO 11-10'!O26+'SO 11-10'!O30+'SO 11-10'!O34+'SO 11-10'!O38+'SO 11-10'!O43+'SO 11-10'!O47+'SO 11-10'!O51+'SO 11-10'!O55+'SO 11-10'!O59+'SO 11-10'!O63+'SO 11-10'!O67+'SO 11-10'!O71+'SO 11-10'!O75+'SO 11-10'!O79+'SO 11-10'!O83+'SO 11-10'!O87+'SO 11-10'!O91+'SO 11-10'!O95+'SO 11-10'!O99+'SO 11-10'!O103+'SO 11-10'!O107+'SO 11-10'!O111+'SO 11-10'!O115+'SO 11-10'!O119+'SO 11-10'!O123+'SO 11-10'!O127+'SO 11-10'!O131+'SO 11-10'!O135+'SO 11-10'!O139+'SO 11-10'!O143+'SO 11-10'!O148+'SO 11-10'!O152+'SO 11-10'!O156+'SO 11-10'!O161+'SO 11-10'!O165+'SO 11-10'!O169+'SO 11-10'!O173+'SO 11-10'!O177+'SO 11-10'!O181+'SO 11-10'!O185+'SO 11-10'!O189+'SO 11-10'!O193+'SO 11-10'!O197+'SO 11-10'!O201+'SO 11-10'!O205+'SO 11-10'!O209+'SO 11-10'!O213+'SO 11-10'!O217+'SO 11-10'!O221+'SO 11-10'!O225+'SO 11-10'!O229+'SO 11-10'!O233+'SO 11-10'!O237+'SO 11-10'!O241+'SO 11-10'!O245+'SO 11-10'!O249+'SO 11-10'!O253+'SO 11-10'!O257+'SO 11-10'!O261+'SO 11-10'!O265+'SO 11-10'!O269+'SO 11-10'!O273</f>
      </c>
      <c s="11">
        <f>C24+D24</f>
      </c>
    </row>
    <row r="25" spans="1:5" ht="12.75" customHeight="1">
      <c r="A25" s="10" t="s">
        <v>1087</v>
      </c>
      <c s="10" t="s">
        <v>1088</v>
      </c>
      <c s="11">
        <f>'SO 11-11'!K8+'SO 11-11'!M8</f>
      </c>
      <c s="11">
        <f>0+'SO 11-11'!O10+'SO 11-11'!O14+'SO 11-11'!O18+'SO 11-11'!O22+'SO 11-11'!O26+'SO 11-11'!O30+'SO 11-11'!O35+'SO 11-11'!O39+'SO 11-11'!O43+'SO 11-11'!O47+'SO 11-11'!O51+'SO 11-11'!O55+'SO 11-11'!O59+'SO 11-11'!O63+'SO 11-11'!O67+'SO 11-11'!O71+'SO 11-11'!O75+'SO 11-11'!O79+'SO 11-11'!O83+'SO 11-11'!O87+'SO 11-11'!O91+'SO 11-11'!O95+'SO 11-11'!O99+'SO 11-11'!O103+'SO 11-11'!O107+'SO 11-11'!O111+'SO 11-11'!O115+'SO 11-11'!O119+'SO 11-11'!O124+'SO 11-11'!O128+'SO 11-11'!O133+'SO 11-11'!O137+'SO 11-11'!O142+'SO 11-11'!O146+'SO 11-11'!O150+'SO 11-11'!O154+'SO 11-11'!O159+'SO 11-11'!O163+'SO 11-11'!O167+'SO 11-11'!O171+'SO 11-11'!O175+'SO 11-11'!O180+'SO 11-11'!O184+'SO 11-11'!O188+'SO 11-11'!O192+'SO 11-11'!O196+'SO 11-11'!O200+'SO 11-11'!O204+'SO 11-11'!O208+'SO 11-11'!O212+'SO 11-11'!O216+'SO 11-11'!O220+'SO 11-11'!O224+'SO 11-11'!O229+'SO 11-11'!O233+'SO 11-11'!O237+'SO 11-11'!O241+'SO 11-11'!O245+'SO 11-11'!O249+'SO 11-11'!O253+'SO 11-11'!O257</f>
      </c>
      <c s="11">
        <f>C25+D25</f>
      </c>
    </row>
    <row r="26" spans="1:5" ht="12.75" customHeight="1">
      <c r="A26" s="10" t="s">
        <v>1306</v>
      </c>
      <c s="10" t="s">
        <v>1307</v>
      </c>
      <c s="11">
        <f>0+C27+C28+C29</f>
      </c>
      <c s="11">
        <f>0+D27+D28+D29</f>
      </c>
      <c s="11">
        <f>0+E27+E28+E29</f>
      </c>
    </row>
    <row r="27" spans="1:5" ht="12.75" customHeight="1">
      <c r="A27" s="10" t="s">
        <v>1308</v>
      </c>
      <c s="10" t="s">
        <v>1309</v>
      </c>
      <c s="11">
        <f>'SO 12-11'!K8+'SO 12-11'!M8</f>
      </c>
      <c s="11">
        <f>0+'SO 12-11'!O10+'SO 12-11'!O14+'SO 12-11'!O18+'SO 12-11'!O22+'SO 12-11'!O27+'SO 12-11'!O31+'SO 12-11'!O35+'SO 12-11'!O39+'SO 12-11'!O43+'SO 12-11'!O47+'SO 12-11'!O51+'SO 12-11'!O55+'SO 12-11'!O59+'SO 12-11'!O63+'SO 12-11'!O67+'SO 12-11'!O71+'SO 12-11'!O76+'SO 12-11'!O80+'SO 12-11'!O84+'SO 12-11'!O89+'SO 12-11'!O93+'SO 12-11'!O97+'SO 12-11'!O101+'SO 12-11'!O105+'SO 12-11'!O109+'SO 12-11'!O114+'SO 12-11'!O118+'SO 12-11'!O122+'SO 12-11'!O126+'SO 12-11'!O130+'SO 12-11'!O135+'SO 12-11'!O139+'SO 12-11'!O144+'SO 12-11'!O148+'SO 12-11'!O152+'SO 12-11'!O157+'SO 12-11'!O161+'SO 12-11'!O165+'SO 12-11'!O169+'SO 12-11'!O173+'SO 12-11'!O177+'SO 12-11'!O181+'SO 12-11'!O185+'SO 12-11'!O189+'SO 12-11'!O193+'SO 12-11'!O198+'SO 12-11'!O202+'SO 12-11'!O206+'SO 12-11'!O210+'SO 12-11'!O214+'SO 12-11'!O218+'SO 12-11'!O222+'SO 12-11'!O226+'SO 12-11'!O230+'SO 12-11'!O234+'SO 12-11'!O238+'SO 12-11'!O242+'SO 12-11'!O246+'SO 12-11'!O250+'SO 12-11'!O254+'SO 12-11'!O258+'SO 12-11'!O262+'SO 12-11'!O266+'SO 12-11'!O270+'SO 12-11'!O274+'SO 12-11'!O278+'SO 12-11'!O282+'SO 12-11'!O286+'SO 12-11'!O290+'SO 12-11'!O294</f>
      </c>
      <c s="11">
        <f>C27+D27</f>
      </c>
    </row>
    <row r="28" spans="1:5" ht="12.75" customHeight="1">
      <c r="A28" s="10" t="s">
        <v>1593</v>
      </c>
      <c s="10" t="s">
        <v>1594</v>
      </c>
      <c s="11">
        <f>'SO 12-12'!K8+'SO 12-12'!M8</f>
      </c>
      <c s="11">
        <f>0+'SO 12-12'!O10+'SO 12-12'!O14+'SO 12-12'!O19+'SO 12-12'!O23+'SO 12-12'!O27+'SO 12-12'!O31+'SO 12-12'!O36+'SO 12-12'!O41+'SO 12-12'!O45+'SO 12-12'!O49+'SO 12-12'!O54+'SO 12-12'!O58+'SO 12-12'!O62+'SO 12-12'!O66+'SO 12-12'!O71+'SO 12-12'!O75+'SO 12-12'!O80+'SO 12-12'!O84+'SO 12-12'!O88+'SO 12-12'!O92+'SO 12-12'!O96+'SO 12-12'!O100+'SO 12-12'!O105+'SO 12-12'!O109+'SO 12-12'!O113+'SO 12-12'!O117+'SO 12-12'!O121+'SO 12-12'!O125+'SO 12-12'!O129+'SO 12-12'!O133+'SO 12-12'!O137+'SO 12-12'!O141+'SO 12-12'!O145+'SO 12-12'!O149+'SO 12-12'!O153+'SO 12-12'!O157+'SO 12-12'!O161+'SO 12-12'!O165+'SO 12-12'!O169+'SO 12-12'!O173+'SO 12-12'!O177+'SO 12-12'!O181+'SO 12-12'!O185</f>
      </c>
      <c s="11">
        <f>C28+D28</f>
      </c>
    </row>
    <row r="29" spans="1:5" ht="12.75" customHeight="1">
      <c r="A29" s="10" t="s">
        <v>1671</v>
      </c>
      <c s="10" t="s">
        <v>1672</v>
      </c>
      <c s="11">
        <f>'SO 12-13'!K8+'SO 12-13'!M8</f>
      </c>
      <c s="11">
        <f>0+'SO 12-13'!O10+'SO 12-13'!O14+'SO 12-13'!O19+'SO 12-13'!O23+'SO 12-13'!O27+'SO 12-13'!O31+'SO 12-13'!O35+'SO 12-13'!O39+'SO 12-13'!O43+'SO 12-13'!O47+'SO 12-13'!O51+'SO 12-13'!O55+'SO 12-13'!O60+'SO 12-13'!O64+'SO 12-13'!O68+'SO 12-13'!O73+'SO 12-13'!O77+'SO 12-13'!O81+'SO 12-13'!O85+'SO 12-13'!O90+'SO 12-13'!O94+'SO 12-13'!O99+'SO 12-13'!O103+'SO 12-13'!O107+'SO 12-13'!O111+'SO 12-13'!O115+'SO 12-13'!O119+'SO 12-13'!O124+'SO 12-13'!O128+'SO 12-13'!O132+'SO 12-13'!O136+'SO 12-13'!O140+'SO 12-13'!O144+'SO 12-13'!O148+'SO 12-13'!O152+'SO 12-13'!O156+'SO 12-13'!O160+'SO 12-13'!O164+'SO 12-13'!O168+'SO 12-13'!O172+'SO 12-13'!O176+'SO 12-13'!O180+'SO 12-13'!O184+'SO 12-13'!O188+'SO 12-13'!O192+'SO 12-13'!O196+'SO 12-13'!O200</f>
      </c>
      <c s="11">
        <f>C29+D29</f>
      </c>
    </row>
    <row r="30" spans="1:5" ht="12.75" customHeight="1">
      <c r="A30" s="10" t="s">
        <v>1732</v>
      </c>
      <c s="10" t="s">
        <v>1733</v>
      </c>
      <c s="11">
        <f>0+C31+C32+C33+C34</f>
      </c>
      <c s="11">
        <f>0+D31+D32+D33+D34</f>
      </c>
      <c s="11">
        <f>0+E31+E32+E33+E34</f>
      </c>
    </row>
    <row r="31" spans="1:5" ht="12.75" customHeight="1">
      <c r="A31" s="10" t="s">
        <v>1734</v>
      </c>
      <c s="10" t="s">
        <v>1735</v>
      </c>
      <c s="11">
        <f>'SO 14-10'!K8+'SO 14-10'!M8</f>
      </c>
      <c s="11">
        <f>0+'SO 14-10'!O10+'SO 14-10'!O14+'SO 14-10'!O18+'SO 14-10'!O22+'SO 14-10'!O26+'SO 14-10'!O31+'SO 14-10'!O35+'SO 14-10'!O39+'SO 14-10'!O43+'SO 14-10'!O47+'SO 14-10'!O51+'SO 14-10'!O55+'SO 14-10'!O60+'SO 14-10'!O64+'SO 14-10'!O68+'SO 14-10'!O72+'SO 14-10'!O76+'SO 14-10'!O80+'SO 14-10'!O84+'SO 14-10'!O88+'SO 14-10'!O92+'SO 14-10'!O96+'SO 14-10'!O100+'SO 14-10'!O104+'SO 14-10'!O108+'SO 14-10'!O112+'SO 14-10'!O116+'SO 14-10'!O120+'SO 14-10'!O124+'SO 14-10'!O128+'SO 14-10'!O132+'SO 14-10'!O136+'SO 14-10'!O140+'SO 14-10'!O144+'SO 14-10'!O148+'SO 14-10'!O152+'SO 14-10'!O156+'SO 14-10'!O160+'SO 14-10'!O165+'SO 14-10'!O169+'SO 14-10'!O173+'SO 14-10'!O177+'SO 14-10'!O181+'SO 14-10'!O185+'SO 14-10'!O189+'SO 14-10'!O194+'SO 14-10'!O198+'SO 14-10'!O202+'SO 14-10'!O206+'SO 14-10'!O210+'SO 14-10'!O214+'SO 14-10'!O218+'SO 14-10'!O222+'SO 14-10'!O226+'SO 14-10'!O231+'SO 14-10'!O235+'SO 14-10'!O239+'SO 14-10'!O243+'SO 14-10'!O247+'SO 14-10'!O251+'SO 14-10'!O256+'SO 14-10'!O260+'SO 14-10'!O264+'SO 14-10'!O268+'SO 14-10'!O272+'SO 14-10'!O276+'SO 14-10'!O280+'SO 14-10'!O284+'SO 14-10'!O288+'SO 14-10'!O292+'SO 14-10'!O296+'SO 14-10'!O300+'SO 14-10'!O304+'SO 14-10'!O308+'SO 14-10'!O312+'SO 14-10'!O316+'SO 14-10'!O321+'SO 14-10'!O325+'SO 14-10'!O329+'SO 14-10'!O333+'SO 14-10'!O337+'SO 14-10'!O341+'SO 14-10'!O345+'SO 14-10'!O349+'SO 14-10'!O353+'SO 14-10'!O358+'SO 14-10'!O362+'SO 14-10'!O366+'SO 14-10'!O370+'SO 14-10'!O374+'SO 14-10'!O378+'SO 14-10'!O382+'SO 14-10'!O386+'SO 14-10'!O390+'SO 14-10'!O394+'SO 14-10'!O398+'SO 14-10'!O402+'SO 14-10'!O406+'SO 14-10'!O410+'SO 14-10'!O414+'SO 14-10'!O418+'SO 14-10'!O422+'SO 14-10'!O426+'SO 14-10'!O430+'SO 14-10'!O434+'SO 14-10'!O438+'SO 14-10'!O443+'SO 14-10'!O447+'SO 14-10'!O451+'SO 14-10'!O455+'SO 14-10'!O459</f>
      </c>
      <c s="11">
        <f>C31+D31</f>
      </c>
    </row>
    <row r="32" spans="1:5" ht="12.75" customHeight="1">
      <c r="A32" s="10" t="s">
        <v>2132</v>
      </c>
      <c s="10" t="s">
        <v>2133</v>
      </c>
      <c s="11">
        <f>'SO 14-10.1'!K8+'SO 14-10.1'!M8</f>
      </c>
      <c s="11">
        <f>0+'SO 14-10.1'!O10+'SO 14-10.1'!O14+'SO 14-10.1'!O18+'SO 14-10.1'!O22+'SO 14-10.1'!O27+'SO 14-10.1'!O31+'SO 14-10.1'!O35+'SO 14-10.1'!O39+'SO 14-10.1'!O43+'SO 14-10.1'!O47+'SO 14-10.1'!O52+'SO 14-10.1'!O56+'SO 14-10.1'!O60+'SO 14-10.1'!O64+'SO 14-10.1'!O69+'SO 14-10.1'!O73+'SO 14-10.1'!O77+'SO 14-10.1'!O81+'SO 14-10.1'!O85+'SO 14-10.1'!O89+'SO 14-10.1'!O94+'SO 14-10.1'!O98+'SO 14-10.1'!O103+'SO 14-10.1'!O107+'SO 14-10.1'!O111+'SO 14-10.1'!O115+'SO 14-10.1'!O119+'SO 14-10.1'!O123+'SO 14-10.1'!O127+'SO 14-10.1'!O132+'SO 14-10.1'!O136+'SO 14-10.1'!O140+'SO 14-10.1'!O144+'SO 14-10.1'!O148+'SO 14-10.1'!O152+'SO 14-10.1'!O156+'SO 14-10.1'!O160+'SO 14-10.1'!O165+'SO 14-10.1'!O169+'SO 14-10.1'!O173</f>
      </c>
      <c s="11">
        <f>C32+D32</f>
      </c>
    </row>
    <row r="33" spans="1:5" ht="12.75" customHeight="1">
      <c r="A33" s="10" t="s">
        <v>2197</v>
      </c>
      <c s="10" t="s">
        <v>2198</v>
      </c>
      <c s="11">
        <f>'SO 14-10.2'!K8+'SO 14-10.2'!M8</f>
      </c>
      <c s="11">
        <f>0+'SO 14-10.2'!O10+'SO 14-10.2'!O14+'SO 14-10.2'!O19+'SO 14-10.2'!O23+'SO 14-10.2'!O28+'SO 14-10.2'!O32+'SO 14-10.2'!O36+'SO 14-10.2'!O41+'SO 14-10.2'!O45</f>
      </c>
      <c s="11">
        <f>C33+D33</f>
      </c>
    </row>
    <row r="34" spans="1:5" ht="12.75" customHeight="1">
      <c r="A34" s="10" t="s">
        <v>2224</v>
      </c>
      <c s="10" t="s">
        <v>2225</v>
      </c>
      <c s="11">
        <f>'SO 14-10.3'!K8+'SO 14-10.3'!M8</f>
      </c>
      <c s="11">
        <f>0+'SO 14-10.3'!O10+'SO 14-10.3'!O15+'SO 14-10.3'!O20</f>
      </c>
      <c s="11">
        <f>C34+D34</f>
      </c>
    </row>
    <row r="35" spans="1:5" ht="12.75" customHeight="1">
      <c r="A35" s="10" t="s">
        <v>2233</v>
      </c>
      <c s="10" t="s">
        <v>2234</v>
      </c>
      <c s="11">
        <f>0+C36</f>
      </c>
      <c s="11">
        <f>0+D36</f>
      </c>
      <c s="11">
        <f>0+E36</f>
      </c>
    </row>
    <row r="36" spans="1:5" ht="12.75" customHeight="1">
      <c r="A36" s="10" t="s">
        <v>2235</v>
      </c>
      <c s="10" t="s">
        <v>2236</v>
      </c>
      <c s="11">
        <f>'SO 15-10'!K8+'SO 15-10'!M8</f>
      </c>
      <c s="11">
        <f>0+'SO 15-10'!O10+'SO 15-10'!O15+'SO 15-10'!O20+'SO 15-10'!O24+'SO 15-10'!O28+'SO 15-10'!O33+'SO 15-10'!O38+'SO 15-10'!O42+'SO 15-10'!O46+'SO 15-10'!O50+'SO 15-10'!O54+'SO 15-10'!O58+'SO 15-10'!O62+'SO 15-10'!O66+'SO 15-10'!O70+'SO 15-10'!O74+'SO 15-10'!O78+'SO 15-10'!O82+'SO 15-10'!O86+'SO 15-10'!O90+'SO 15-10'!O94+'SO 15-10'!O98+'SO 15-10'!O102</f>
      </c>
      <c s="11">
        <f>C36+D36</f>
      </c>
    </row>
    <row r="37" spans="1:5" ht="12.75" customHeight="1">
      <c r="A37" s="10" t="s">
        <v>2291</v>
      </c>
      <c s="10" t="s">
        <v>2292</v>
      </c>
      <c s="11">
        <f>0+C38</f>
      </c>
      <c s="11">
        <f>0+D38</f>
      </c>
      <c s="11">
        <f>0+E38</f>
      </c>
    </row>
    <row r="38" spans="1:5" ht="12.75" customHeight="1">
      <c r="A38" s="10" t="s">
        <v>2293</v>
      </c>
      <c s="10" t="s">
        <v>2294</v>
      </c>
      <c s="11">
        <f>'SO 16-10'!K8+'SO 16-10'!M8</f>
      </c>
      <c s="11">
        <f>0+'SO 16-10'!O10+'SO 16-10'!O14+'SO 16-10'!O18+'SO 16-10'!O22+'SO 16-10'!O27+'SO 16-10'!O31+'SO 16-10'!O35+'SO 16-10'!O39+'SO 16-10'!O43+'SO 16-10'!O47+'SO 16-10'!O51+'SO 16-10'!O55+'SO 16-10'!O59+'SO 16-10'!O63+'SO 16-10'!O67+'SO 16-10'!O71+'SO 16-10'!O76+'SO 16-10'!O81+'SO 16-10'!O85+'SO 16-10'!O89+'SO 16-10'!O93+'SO 16-10'!O97+'SO 16-10'!O101+'SO 16-10'!O105+'SO 16-10'!O109+'SO 16-10'!O113+'SO 16-10'!O117+'SO 16-10'!O121+'SO 16-10'!O126+'SO 16-10'!O130+'SO 16-10'!O135+'SO 16-10'!O139</f>
      </c>
      <c s="11">
        <f>C38+D38</f>
      </c>
    </row>
    <row r="39" spans="1:5" ht="12.75" customHeight="1">
      <c r="A39" s="10" t="s">
        <v>101</v>
      </c>
      <c s="10" t="s">
        <v>2384</v>
      </c>
      <c s="11">
        <f>0+C40</f>
      </c>
      <c s="11">
        <f>0+D40</f>
      </c>
      <c s="11">
        <f>0+E40</f>
      </c>
    </row>
    <row r="40" spans="1:5" ht="12.75" customHeight="1">
      <c r="A40" s="10" t="s">
        <v>2385</v>
      </c>
      <c s="10" t="s">
        <v>2386</v>
      </c>
      <c s="11">
        <f>'SO 18-10'!K8+'SO 18-10'!M8</f>
      </c>
      <c s="11">
        <f>0+'SO 18-10'!O10+'SO 18-10'!O14+'SO 18-10'!O18+'SO 18-10'!O23+'SO 18-10'!O27+'SO 18-10'!O31+'SO 18-10'!O35+'SO 18-10'!O39+'SO 18-10'!O43+'SO 18-10'!O47+'SO 18-10'!O51+'SO 18-10'!O55+'SO 18-10'!O59+'SO 18-10'!O63+'SO 18-10'!O68+'SO 18-10'!O72+'SO 18-10'!O77+'SO 18-10'!O81+'SO 18-10'!O85+'SO 18-10'!O89+'SO 18-10'!O94+'SO 18-10'!O98+'SO 18-10'!O102+'SO 18-10'!O106+'SO 18-10'!O110+'SO 18-10'!O114+'SO 18-10'!O119+'SO 18-10'!O123+'SO 18-10'!O128+'SO 18-10'!O133+'SO 18-10'!O137+'SO 18-10'!O141+'SO 18-10'!O145+'SO 18-10'!O149+'SO 18-10'!O153+'SO 18-10'!O157+'SO 18-10'!O161+'SO 18-10'!O165+'SO 18-10'!O170+'SO 18-10'!O174+'SO 18-10'!O178+'SO 18-10'!O182+'SO 18-10'!O186+'SO 18-10'!O190+'SO 18-10'!O194+'SO 18-10'!O198+'SO 18-10'!O202</f>
      </c>
      <c s="11">
        <f>C40+D40</f>
      </c>
    </row>
    <row r="41" spans="1:5" ht="12.75" customHeight="1">
      <c r="A41" s="10" t="s">
        <v>105</v>
      </c>
      <c s="10" t="s">
        <v>2500</v>
      </c>
      <c s="11">
        <f>0+C42+C43</f>
      </c>
      <c s="11">
        <f>0+D42+D43</f>
      </c>
      <c s="11">
        <f>0+E42+E43</f>
      </c>
    </row>
    <row r="42" spans="1:5" ht="12.75" customHeight="1">
      <c r="A42" s="10" t="s">
        <v>2501</v>
      </c>
      <c s="10" t="s">
        <v>2502</v>
      </c>
      <c s="11">
        <f>'SO 20-12'!K8+'SO 20-12'!M8</f>
      </c>
      <c s="11">
        <f>0+'SO 20-12'!O10+'SO 20-12'!O14+'SO 20-12'!O19+'SO 20-12'!O24+'SO 20-12'!O28+'SO 20-12'!O32+'SO 20-12'!O37+'SO 20-12'!O43+'SO 20-12'!O47+'SO 20-12'!O52+'SO 20-12'!O56+'SO 20-12'!O60+'SO 20-12'!O64+'SO 20-12'!O68+'SO 20-12'!O72+'SO 20-12'!O76+'SO 20-12'!O80+'SO 20-12'!O84+'SO 20-12'!O88</f>
      </c>
      <c s="11">
        <f>C42+D42</f>
      </c>
    </row>
    <row r="43" spans="1:5" ht="12.75" customHeight="1">
      <c r="A43" s="10" t="s">
        <v>2545</v>
      </c>
      <c s="10" t="s">
        <v>2546</v>
      </c>
      <c s="11">
        <f>'SO 20-13'!K8+'SO 20-13'!M8</f>
      </c>
      <c s="11">
        <f>0+'SO 20-13'!O10+'SO 20-13'!O14+'SO 20-13'!O18+'SO 20-13'!O22+'SO 20-13'!O27+'SO 20-13'!O31+'SO 20-13'!O35+'SO 20-13'!O39+'SO 20-13'!O43+'SO 20-13'!O47+'SO 20-13'!O51+'SO 20-13'!O55+'SO 20-13'!O59+'SO 20-13'!O63+'SO 20-13'!O67+'SO 20-13'!O71+'SO 20-13'!O75+'SO 20-13'!O79+'SO 20-13'!O83+'SO 20-13'!O87+'SO 20-13'!O91+'SO 20-13'!O95+'SO 20-13'!O99+'SO 20-13'!O103+'SO 20-13'!O108+'SO 20-13'!O112+'SO 20-13'!O116+'SO 20-13'!O121+'SO 20-13'!O126+'SO 20-13'!O130+'SO 20-13'!O134+'SO 20-13'!O138+'SO 20-13'!O142+'SO 20-13'!O146+'SO 20-13'!O150+'SO 20-13'!O154+'SO 20-13'!O158+'SO 20-13'!O162+'SO 20-13'!O166+'SO 20-13'!O170+'SO 20-13'!O174+'SO 20-13'!O178+'SO 20-13'!O182+'SO 20-13'!O186+'SO 20-13'!O190+'SO 20-13'!O194+'SO 20-13'!O199+'SO 20-13'!O203+'SO 20-13'!O207+'SO 20-13'!O211+'SO 20-13'!O215+'SO 20-13'!O219+'SO 20-13'!O223+'SO 20-13'!O227+'SO 20-13'!O231+'SO 20-13'!O235+'SO 20-13'!O239+'SO 20-13'!O243+'SO 20-13'!O247+'SO 20-13'!O251+'SO 20-13'!O255+'SO 20-13'!O259+'SO 20-13'!O263+'SO 20-13'!O267+'SO 20-13'!O271+'SO 20-13'!O275+'SO 20-13'!O279+'SO 20-13'!O283+'SO 20-13'!O287+'SO 20-13'!O291+'SO 20-13'!O295+'SO 20-13'!O299+'SO 20-13'!O303+'SO 20-13'!O307+'SO 20-13'!O312+'SO 20-13'!O316+'SO 20-13'!O320+'SO 20-13'!O324+'SO 20-13'!O328+'SO 20-13'!O332+'SO 20-13'!O336+'SO 20-13'!O340+'SO 20-13'!O344+'SO 20-13'!O348+'SO 20-13'!O352+'SO 20-13'!O356+'SO 20-13'!O360+'SO 20-13'!O364+'SO 20-13'!O368+'SO 20-13'!O372+'SO 20-13'!O376+'SO 20-13'!O380+'SO 20-13'!O384+'SO 20-13'!O388+'SO 20-13'!O392+'SO 20-13'!O396+'SO 20-13'!O400+'SO 20-13'!O404+'SO 20-13'!O408+'SO 20-13'!O412+'SO 20-13'!O416+'SO 20-13'!O420+'SO 20-13'!O424+'SO 20-13'!O428+'SO 20-13'!O432+'SO 20-13'!O436+'SO 20-13'!O440+'SO 20-13'!O444+'SO 20-13'!O448+'SO 20-13'!O452+'SO 20-13'!O456+'SO 20-13'!O460+'SO 20-13'!O464+'SO 20-13'!O468+'SO 20-13'!O472+'SO 20-13'!O476+'SO 20-13'!O480+'SO 20-13'!O484+'SO 20-13'!O488+'SO 20-13'!O492+'SO 20-13'!O496+'SO 20-13'!O500+'SO 20-13'!O504+'SO 20-13'!O508+'SO 20-13'!O512+'SO 20-13'!O516+'SO 20-13'!O520+'SO 20-13'!O524+'SO 20-13'!O528+'SO 20-13'!O532+'SO 20-13'!O536+'SO 20-13'!O540+'SO 20-13'!O544+'SO 20-13'!O548+'SO 20-13'!O552+'SO 20-13'!O556+'SO 20-13'!O561+'SO 20-13'!O565+'SO 20-13'!O569+'SO 20-13'!O573+'SO 20-13'!O578+'SO 20-13'!O582+'SO 20-13'!O586+'SO 20-13'!O590+'SO 20-13'!O594+'SO 20-13'!O598+'SO 20-13'!O602+'SO 20-13'!O606+'SO 20-13'!O610+'SO 20-13'!O614+'SO 20-13'!O618+'SO 20-13'!O622+'SO 20-13'!O626+'SO 20-13'!O630+'SO 20-13'!O635+'SO 20-13'!O639+'SO 20-13'!O643+'SO 20-13'!O647+'SO 20-13'!O652+'SO 20-13'!O656+'SO 20-13'!O660+'SO 20-13'!O664+'SO 20-13'!O668+'SO 20-13'!O672+'SO 20-13'!O676+'SO 20-13'!O680+'SO 20-13'!O684+'SO 20-13'!O688+'SO 20-13'!O692+'SO 20-13'!O696+'SO 20-13'!O700+'SO 20-13'!O704+'SO 20-13'!O709+'SO 20-13'!O713+'SO 20-13'!O717+'SO 20-13'!O721+'SO 20-13'!O725+'SO 20-13'!O729+'SO 20-13'!O733+'SO 20-13'!O737+'SO 20-13'!O741+'SO 20-13'!O745+'SO 20-13'!O749+'SO 20-13'!O753+'SO 20-13'!O757+'SO 20-13'!O761+'SO 20-13'!O765+'SO 20-13'!O769+'SO 20-13'!O773+'SO 20-13'!O777+'SO 20-13'!O781+'SO 20-13'!O785+'SO 20-13'!O789+'SO 20-13'!O793+'SO 20-13'!O797+'SO 20-13'!O801+'SO 20-13'!O805+'SO 20-13'!O809+'SO 20-13'!O814+'SO 20-13'!O818+'SO 20-13'!O822+'SO 20-13'!O826+'SO 20-13'!O830+'SO 20-13'!O834+'SO 20-13'!O838+'SO 20-13'!O842+'SO 20-13'!O846+'SO 20-13'!O850+'SO 20-13'!O855+'SO 20-13'!O859+'SO 20-13'!O863+'SO 20-13'!O867+'SO 20-13'!O871+'SO 20-13'!O875+'SO 20-13'!O879+'SO 20-13'!O883+'SO 20-13'!O888+'SO 20-13'!O892+'SO 20-13'!O896+'SO 20-13'!O900+'SO 20-13'!O904+'SO 20-13'!O908+'SO 20-13'!O912+'SO 20-13'!O916+'SO 20-13'!O920+'SO 20-13'!O924+'SO 20-13'!O928+'SO 20-13'!O932+'SO 20-13'!O936+'SO 20-13'!O941+'SO 20-13'!O945+'SO 20-13'!O949+'SO 20-13'!O953+'SO 20-13'!O957+'SO 20-13'!O961+'SO 20-13'!O965+'SO 20-13'!O969+'SO 20-13'!O974+'SO 20-13'!O978+'SO 20-13'!O982+'SO 20-13'!O986+'SO 20-13'!O990+'SO 20-13'!O995+'SO 20-13'!O999+'SO 20-13'!O1003+'SO 20-13'!O1007+'SO 20-13'!O1011+'SO 20-13'!O1015+'SO 20-13'!O1019+'SO 20-13'!O1023+'SO 20-13'!O1027+'SO 20-13'!O1032+'SO 20-13'!O1036+'SO 20-13'!O1040+'SO 20-13'!O1044+'SO 20-13'!O1049+'SO 20-13'!O1054+'SO 20-13'!O1058+'SO 20-13'!O1062+'SO 20-13'!O1066+'SO 20-13'!O1071+'SO 20-13'!O1075+'SO 20-13'!O1079+'SO 20-13'!O1083+'SO 20-13'!O1088+'SO 20-13'!O1092+'SO 20-13'!O1096+'SO 20-13'!O1100+'SO 20-13'!O1104+'SO 20-13'!O1108+'SO 20-13'!O1112+'SO 20-13'!O1116+'SO 20-13'!O1120+'SO 20-13'!O1124+'SO 20-13'!O1128+'SO 20-13'!O1132+'SO 20-13'!O1136+'SO 20-13'!O1140+'SO 20-13'!O1144+'SO 20-13'!O1148+'SO 20-13'!O1152+'SO 20-13'!O1156+'SO 20-13'!O1160+'SO 20-13'!O1164+'SO 20-13'!O1168+'SO 20-13'!O1172+'SO 20-13'!O1176+'SO 20-13'!O1180+'SO 20-13'!O1184+'SO 20-13'!O1188+'SO 20-13'!O1193+'SO 20-13'!O1198+'SO 20-13'!O1202+'SO 20-13'!O1206+'SO 20-13'!O1210+'SO 20-13'!O1214+'SO 20-13'!O1218+'SO 20-13'!O1222+'SO 20-13'!O1226</f>
      </c>
      <c s="11">
        <f>C43+D43</f>
      </c>
    </row>
    <row r="44" spans="1:5" ht="12.75" customHeight="1">
      <c r="A44" s="10" t="s">
        <v>109</v>
      </c>
      <c s="10" t="s">
        <v>3561</v>
      </c>
      <c s="11">
        <f>0+C45</f>
      </c>
      <c s="11">
        <f>0+D45</f>
      </c>
      <c s="11">
        <f>0+E45</f>
      </c>
    </row>
    <row r="45" spans="1:5" ht="12.75" customHeight="1">
      <c r="A45" s="10" t="s">
        <v>3562</v>
      </c>
      <c s="10" t="s">
        <v>3563</v>
      </c>
      <c s="11">
        <f>'SO 20-21'!K8+'SO 20-21'!M8</f>
      </c>
      <c s="11">
        <f>0+'SO 20-21'!O10+'SO 20-21'!O14+'SO 20-21'!O19+'SO 20-21'!O23+'SO 20-21'!O28+'SO 20-21'!O32+'SO 20-21'!O37+'SO 20-21'!O42+'SO 20-21'!O46+'SO 20-21'!O50+'SO 20-21'!O54+'SO 20-21'!O58+'SO 20-21'!O62+'SO 20-21'!O66+'SO 20-21'!O70+'SO 20-21'!O74+'SO 20-21'!O78+'SO 20-21'!O82+'SO 20-21'!O86+'SO 20-21'!O90+'SO 20-21'!O94+'SO 20-21'!O98+'SO 20-21'!O102+'SO 20-21'!O106+'SO 20-21'!O110+'SO 20-21'!O114+'SO 20-21'!O118+'SO 20-21'!O122+'SO 20-21'!O126+'SO 20-21'!O130+'SO 20-21'!O134+'SO 20-21'!O139</f>
      </c>
      <c s="11">
        <f>C45+D45</f>
      </c>
    </row>
    <row r="46" spans="1:5" ht="12.75" customHeight="1">
      <c r="A46" s="10" t="s">
        <v>113</v>
      </c>
      <c s="10" t="s">
        <v>3665</v>
      </c>
      <c s="11">
        <f>0+C47</f>
      </c>
      <c s="11">
        <f>0+D47</f>
      </c>
      <c s="11">
        <f>0+E47</f>
      </c>
    </row>
    <row r="47" spans="1:5" ht="12.75" customHeight="1">
      <c r="A47" s="10" t="s">
        <v>3666</v>
      </c>
      <c s="10" t="s">
        <v>3667</v>
      </c>
      <c s="11">
        <f>'SO 20-10'!K8+'SO 20-10'!M8</f>
      </c>
      <c s="11">
        <f>0+'SO 20-10'!O10+'SO 20-10'!O14+'SO 20-10'!O18+'SO 20-10'!O22+'SO 20-10'!O26+'SO 20-10'!O30+'SO 20-10'!O34+'SO 20-10'!O38+'SO 20-10'!O42+'SO 20-10'!O46+'SO 20-10'!O50+'SO 20-10'!O54+'SO 20-10'!O58+'SO 20-10'!O62+'SO 20-10'!O66+'SO 20-10'!O70+'SO 20-10'!O74+'SO 20-10'!O78+'SO 20-10'!O82+'SO 20-10'!O86+'SO 20-10'!O90+'SO 20-10'!O94+'SO 20-10'!O98+'SO 20-10'!O102+'SO 20-10'!O106+'SO 20-10'!O110+'SO 20-10'!O114+'SO 20-10'!O118+'SO 20-10'!O122</f>
      </c>
      <c s="11">
        <f>C47+D47</f>
      </c>
    </row>
    <row r="48" spans="1:5" ht="12.75" customHeight="1">
      <c r="A48" s="10" t="s">
        <v>117</v>
      </c>
      <c s="10" t="s">
        <v>3772</v>
      </c>
      <c s="11">
        <f>0+C49</f>
      </c>
      <c s="11">
        <f>0+D49</f>
      </c>
      <c s="11">
        <f>0+E49</f>
      </c>
    </row>
    <row r="49" spans="1:5" ht="12.75" customHeight="1">
      <c r="A49" s="10" t="s">
        <v>3773</v>
      </c>
      <c s="10" t="s">
        <v>3774</v>
      </c>
      <c s="11">
        <f>'SO 20-14'!K8+'SO 20-14'!M8</f>
      </c>
      <c s="11">
        <f>0+'SO 20-14'!O10+'SO 20-14'!O15</f>
      </c>
      <c s="11">
        <f>C49+D49</f>
      </c>
    </row>
    <row r="50" spans="1:5" ht="12.75" customHeight="1">
      <c r="A50" s="10" t="s">
        <v>122</v>
      </c>
      <c s="10" t="s">
        <v>3783</v>
      </c>
      <c s="11">
        <f>0+C51</f>
      </c>
      <c s="11">
        <f>0+D51</f>
      </c>
      <c s="11">
        <f>0+E51</f>
      </c>
    </row>
    <row r="51" spans="1:5" ht="12.75" customHeight="1">
      <c r="A51" s="10" t="s">
        <v>3784</v>
      </c>
      <c s="10" t="s">
        <v>3785</v>
      </c>
      <c s="11">
        <f>'SO 31-10'!K8+'SO 31-10'!M8</f>
      </c>
      <c s="11">
        <f>0+'SO 31-10'!O10+'SO 31-10'!O14+'SO 31-10'!O18+'SO 31-10'!O23+'SO 31-10'!O28+'SO 31-10'!O32+'SO 31-10'!O36+'SO 31-10'!O40+'SO 31-10'!O44+'SO 31-10'!O48+'SO 31-10'!O52+'SO 31-10'!O56+'SO 31-10'!O60+'SO 31-10'!O64+'SO 31-10'!O68+'SO 31-10'!O72+'SO 31-10'!O76+'SO 31-10'!O80+'SO 31-10'!O84+'SO 31-10'!O88+'SO 31-10'!O92+'SO 31-10'!O96+'SO 31-10'!O100+'SO 31-10'!O104+'SO 31-10'!O108+'SO 31-10'!O112+'SO 31-10'!O116+'SO 31-10'!O120+'SO 31-10'!O124+'SO 31-10'!O128+'SO 31-10'!O132+'SO 31-10'!O136+'SO 31-10'!O140+'SO 31-10'!O144+'SO 31-10'!O148+'SO 31-10'!O152+'SO 31-10'!O156+'SO 31-10'!O160+'SO 31-10'!O164+'SO 31-10'!O168+'SO 31-10'!O172+'SO 31-10'!O176+'SO 31-10'!O180+'SO 31-10'!O184+'SO 31-10'!O188+'SO 31-10'!O192+'SO 31-10'!O196+'SO 31-10'!O200+'SO 31-10'!O204+'SO 31-10'!O208+'SO 31-10'!O212+'SO 31-10'!O216+'SO 31-10'!O220+'SO 31-10'!O224+'SO 31-10'!O228+'SO 31-10'!O232+'SO 31-10'!O236+'SO 31-10'!O240+'SO 31-10'!O244+'SO 31-10'!O248+'SO 31-10'!O252+'SO 31-10'!O256+'SO 31-10'!O260+'SO 31-10'!O264+'SO 31-10'!O268+'SO 31-10'!O272+'SO 31-10'!O276+'SO 31-10'!O280+'SO 31-10'!O284+'SO 31-10'!O288+'SO 31-10'!O292+'SO 31-10'!O296+'SO 31-10'!O300+'SO 31-10'!O304+'SO 31-10'!O308+'SO 31-10'!O312+'SO 31-10'!O316+'SO 31-10'!O320+'SO 31-10'!O324+'SO 31-10'!O328+'SO 31-10'!O332+'SO 31-10'!O336+'SO 31-10'!O340+'SO 31-10'!O344+'SO 31-10'!O348+'SO 31-10'!O352+'SO 31-10'!O356+'SO 31-10'!O360+'SO 31-10'!O364+'SO 31-10'!O368+'SO 31-10'!O372+'SO 31-10'!O376+'SO 31-10'!O380+'SO 31-10'!O384+'SO 31-10'!O388+'SO 31-10'!O392+'SO 31-10'!O396+'SO 31-10'!O400+'SO 31-10'!O404+'SO 31-10'!O408+'SO 31-10'!O412+'SO 31-10'!O416+'SO 31-10'!O420+'SO 31-10'!O424+'SO 31-10'!O428+'SO 31-10'!O432+'SO 31-10'!O436+'SO 31-10'!O440+'SO 31-10'!O444+'SO 31-10'!O448+'SO 31-10'!O452+'SO 31-10'!O456+'SO 31-10'!O460+'SO 31-10'!O464+'SO 31-10'!O468+'SO 31-10'!O472+'SO 31-10'!O476+'SO 31-10'!O480+'SO 31-10'!O484+'SO 31-10'!O488+'SO 31-10'!O492+'SO 31-10'!O496+'SO 31-10'!O500+'SO 31-10'!O504+'SO 31-10'!O508+'SO 31-10'!O512+'SO 31-10'!O516</f>
      </c>
      <c s="11">
        <f>C51+D51</f>
      </c>
    </row>
    <row r="52" spans="1:5" ht="12.75" customHeight="1">
      <c r="A52" s="10" t="s">
        <v>126</v>
      </c>
      <c s="10" t="s">
        <v>4168</v>
      </c>
      <c s="11">
        <f>0+C53</f>
      </c>
      <c s="11">
        <f>0+D53</f>
      </c>
      <c s="11">
        <f>0+E53</f>
      </c>
    </row>
    <row r="53" spans="1:5" ht="12.75" customHeight="1">
      <c r="A53" s="10" t="s">
        <v>4169</v>
      </c>
      <c s="10" t="s">
        <v>4170</v>
      </c>
      <c s="11">
        <f>'SO 34-10'!K8+'SO 34-10'!M8</f>
      </c>
      <c s="11">
        <f>0+'SO 34-10'!O10+'SO 34-10'!O15+'SO 34-10'!O20+'SO 34-10'!O24+'SO 34-10'!O28+'SO 34-10'!O33+'SO 34-10'!O38+'SO 34-10'!O42+'SO 34-10'!O46+'SO 34-10'!O50+'SO 34-10'!O54+'SO 34-10'!O58+'SO 34-10'!O62+'SO 34-10'!O66+'SO 34-10'!O70+'SO 34-10'!O74+'SO 34-10'!O78+'SO 34-10'!O82+'SO 34-10'!O86+'SO 34-10'!O90+'SO 34-10'!O94+'SO 34-10'!O98+'SO 34-10'!O102</f>
      </c>
      <c s="11">
        <f>C53+D53</f>
      </c>
    </row>
    <row r="54" spans="1:5" ht="12.75" customHeight="1">
      <c r="A54" s="10" t="s">
        <v>132</v>
      </c>
      <c s="10" t="s">
        <v>4197</v>
      </c>
      <c s="11">
        <f>0+C55+C56+C57+C58</f>
      </c>
      <c s="11">
        <f>0+D55+D56+D57+D58</f>
      </c>
      <c s="11">
        <f>0+E55+E56+E57+E58</f>
      </c>
    </row>
    <row r="55" spans="1:5" ht="12.75" customHeight="1">
      <c r="A55" s="10" t="s">
        <v>4198</v>
      </c>
      <c s="10" t="s">
        <v>4199</v>
      </c>
      <c s="11">
        <f>'SO 36-10'!K8+'SO 36-10'!M8</f>
      </c>
      <c s="11">
        <f>0+'SO 36-10'!O10+'SO 36-10'!O15+'SO 36-10'!O20+'SO 36-10'!O24+'SO 36-10'!O28+'SO 36-10'!O33+'SO 36-10'!O38+'SO 36-10'!O42+'SO 36-10'!O46+'SO 36-10'!O50+'SO 36-10'!O54+'SO 36-10'!O58+'SO 36-10'!O62+'SO 36-10'!O66+'SO 36-10'!O70+'SO 36-10'!O74+'SO 36-10'!O78+'SO 36-10'!O82+'SO 36-10'!O86+'SO 36-10'!O90+'SO 36-10'!O94+'SO 36-10'!O98+'SO 36-10'!O102+'SO 36-10'!O106+'SO 36-10'!O110+'SO 36-10'!O114</f>
      </c>
      <c s="11">
        <f>C55+D55</f>
      </c>
    </row>
    <row r="56" spans="1:5" ht="12.75" customHeight="1">
      <c r="A56" s="10" t="s">
        <v>4230</v>
      </c>
      <c s="10" t="s">
        <v>4231</v>
      </c>
      <c s="11">
        <f>'SO 36-11'!K8+'SO 36-11'!M8</f>
      </c>
      <c s="11">
        <f>0+'SO 36-11'!O10+'SO 36-11'!O15+'SO 36-11'!O19+'SO 36-11'!O23+'SO 36-11'!O27+'SO 36-11'!O31+'SO 36-11'!O35+'SO 36-11'!O39+'SO 36-11'!O43+'SO 36-11'!O47+'SO 36-11'!O51+'SO 36-11'!O55+'SO 36-11'!O59+'SO 36-11'!O63+'SO 36-11'!O67+'SO 36-11'!O71+'SO 36-11'!O75+'SO 36-11'!O79+'SO 36-11'!O83+'SO 36-11'!O87+'SO 36-11'!O91+'SO 36-11'!O95+'SO 36-11'!O99+'SO 36-11'!O103+'SO 36-11'!O107+'SO 36-11'!O111+'SO 36-11'!O115+'SO 36-11'!O119</f>
      </c>
      <c s="11">
        <f>C56+D56</f>
      </c>
    </row>
    <row r="57" spans="1:5" ht="12.75" customHeight="1">
      <c r="A57" s="10" t="s">
        <v>4256</v>
      </c>
      <c s="10" t="s">
        <v>4257</v>
      </c>
      <c s="11">
        <f>'SO 36-12'!K8+'SO 36-12'!M8</f>
      </c>
      <c s="11">
        <f>0+'SO 36-12'!O10+'SO 36-12'!O14+'SO 36-12'!O19+'SO 36-12'!O23+'SO 36-12'!O28+'SO 36-12'!O32+'SO 36-12'!O36+'SO 36-12'!O41+'SO 36-12'!O45+'SO 36-12'!O50+'SO 36-12'!O54+'SO 36-12'!O58+'SO 36-12'!O62+'SO 36-12'!O66+'SO 36-12'!O70+'SO 36-12'!O74+'SO 36-12'!O78+'SO 36-12'!O82+'SO 36-12'!O86+'SO 36-12'!O90+'SO 36-12'!O94+'SO 36-12'!O98+'SO 36-12'!O102+'SO 36-12'!O106+'SO 36-12'!O110+'SO 36-12'!O114+'SO 36-12'!O118+'SO 36-12'!O122+'SO 36-12'!O126+'SO 36-12'!O130+'SO 36-12'!O134+'SO 36-12'!O138+'SO 36-12'!O142+'SO 36-12'!O146+'SO 36-12'!O150+'SO 36-12'!O154+'SO 36-12'!O158+'SO 36-12'!O162+'SO 36-12'!O166+'SO 36-12'!O170+'SO 36-12'!O174+'SO 36-12'!O178+'SO 36-12'!O182+'SO 36-12'!O186+'SO 36-12'!O190+'SO 36-12'!O194</f>
      </c>
      <c s="11">
        <f>C57+D57</f>
      </c>
    </row>
    <row r="58" spans="1:5" ht="12.75" customHeight="1">
      <c r="A58" s="10" t="s">
        <v>4303</v>
      </c>
      <c s="10" t="s">
        <v>4304</v>
      </c>
      <c s="11">
        <f>'SO 36-13'!K8+'SO 36-13'!M8</f>
      </c>
      <c s="11">
        <f>0+'SO 36-13'!O10+'SO 36-13'!O15+'SO 36-13'!O19+'SO 36-13'!O24+'SO 36-13'!O28+'SO 36-13'!O32+'SO 36-13'!O37+'SO 36-13'!O41+'SO 36-13'!O46+'SO 36-13'!O50+'SO 36-13'!O54+'SO 36-13'!O58+'SO 36-13'!O62+'SO 36-13'!O66+'SO 36-13'!O70+'SO 36-13'!O74+'SO 36-13'!O78+'SO 36-13'!O82+'SO 36-13'!O86+'SO 36-13'!O90+'SO 36-13'!O94+'SO 36-13'!O98+'SO 36-13'!O102+'SO 36-13'!O106+'SO 36-13'!O110+'SO 36-13'!O114+'SO 36-13'!O118+'SO 36-13'!O122</f>
      </c>
      <c s="11">
        <f>C58+D58</f>
      </c>
    </row>
    <row r="59" spans="1:5" ht="12.75" customHeight="1">
      <c r="A59" s="10" t="s">
        <v>136</v>
      </c>
      <c s="10" t="s">
        <v>4313</v>
      </c>
      <c s="11">
        <f>0+C60</f>
      </c>
      <c s="11">
        <f>0+D60</f>
      </c>
      <c s="11">
        <f>0+E60</f>
      </c>
    </row>
    <row r="60" spans="1:5" ht="12.75" customHeight="1">
      <c r="A60" s="10" t="s">
        <v>4314</v>
      </c>
      <c s="10" t="s">
        <v>4315</v>
      </c>
      <c s="11">
        <f>'SO 37-10'!K8+'SO 37-10'!M8</f>
      </c>
      <c s="11">
        <f>0+'SO 37-10'!O10+'SO 37-10'!O14+'SO 37-10'!O18+'SO 37-10'!O22+'SO 37-10'!O26+'SO 37-10'!O30+'SO 37-10'!O34+'SO 37-10'!O38+'SO 37-10'!O42+'SO 37-10'!O46+'SO 37-10'!O50+'SO 37-10'!O54</f>
      </c>
      <c s="11">
        <f>C60+D60</f>
      </c>
    </row>
    <row r="61" spans="1:5" ht="12.75" customHeight="1">
      <c r="A61" s="10" t="s">
        <v>140</v>
      </c>
      <c s="10" t="s">
        <v>4349</v>
      </c>
      <c s="11">
        <f>0+C62</f>
      </c>
      <c s="11">
        <f>0+D62</f>
      </c>
      <c s="11">
        <f>0+E62</f>
      </c>
    </row>
    <row r="62" spans="1:5" ht="12.75" customHeight="1">
      <c r="A62" s="10" t="s">
        <v>4350</v>
      </c>
      <c s="10" t="s">
        <v>4351</v>
      </c>
      <c s="11">
        <f>'SO 98-98'!K8+'SO 98-98'!M8</f>
      </c>
      <c s="11">
        <f>0+'SO 98-98'!O10+'SO 98-98'!O14+'SO 98-98'!O18+'SO 98-98'!O22+'SO 98-98'!O26+'SO 98-98'!O30+'SO 98-98'!O34+'SO 98-98'!O38</f>
      </c>
      <c s="11">
        <f>C62+D62</f>
      </c>
    </row>
  </sheetData>
  <sheetProtection password="923D" sheet="1" objects="1" scenarios="1"/>
  <mergeCells count="2">
    <mergeCell ref="A1:A3"/>
    <mergeCell ref="B1:B3"/>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2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843</v>
      </c>
      <c s="33">
        <f>Rekapitulace!C23</f>
      </c>
      <c s="15" t="s">
        <v>15</v>
      </c>
      <c t="s">
        <v>23</v>
      </c>
      <c t="s">
        <v>27</v>
      </c>
    </row>
    <row r="4" spans="1:16" ht="15" customHeight="1">
      <c r="A4" s="18" t="s">
        <v>20</v>
      </c>
      <c s="19" t="s">
        <v>28</v>
      </c>
      <c s="20" t="s">
        <v>843</v>
      </c>
      <c r="E4" s="19" t="s">
        <v>844</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COUNTIFS(L8:L273,"=0",A8:A273,"P")+COUNTIFS(L8:L273,"",A8:A273,"P")+SUM(Q8:Q273)</f>
      </c>
    </row>
    <row r="8" spans="1:13" ht="12.75" customHeight="1">
      <c r="A8" t="s">
        <v>45</v>
      </c>
      <c r="C8" s="21" t="s">
        <v>847</v>
      </c>
      <c r="E8" s="23" t="s">
        <v>848</v>
      </c>
      <c r="J8" s="22">
        <f>0+J9+J42+J147+J160</f>
      </c>
      <c s="22">
        <f>0+K9+K42+K147+K160</f>
      </c>
      <c s="22">
        <f>0+L9+L42+L147+L160</f>
      </c>
      <c s="22">
        <f>0+M9+M42+M147+M160</f>
      </c>
    </row>
    <row r="9" spans="1:13" ht="12.75" customHeight="1">
      <c r="A9" t="s">
        <v>48</v>
      </c>
      <c r="C9" s="7" t="s">
        <v>49</v>
      </c>
      <c r="E9" s="25" t="s">
        <v>50</v>
      </c>
      <c r="J9" s="24">
        <f>0</f>
      </c>
      <c s="24">
        <f>0</f>
      </c>
      <c s="24">
        <f>0+L10+L14+L18+L22+L26+L30+L34+L38</f>
      </c>
      <c s="24">
        <f>0+M10+M14+M18+M22+M26+M30+M34+M38</f>
      </c>
    </row>
    <row r="10" spans="1:16" ht="12.75" customHeight="1">
      <c r="A10" t="s">
        <v>51</v>
      </c>
      <c s="6" t="s">
        <v>80</v>
      </c>
      <c s="6" t="s">
        <v>849</v>
      </c>
      <c t="s">
        <v>5</v>
      </c>
      <c s="26" t="s">
        <v>850</v>
      </c>
      <c s="27" t="s">
        <v>55</v>
      </c>
      <c s="28">
        <v>35.64</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851</v>
      </c>
    </row>
    <row r="13" spans="5:5" ht="76.5" customHeight="1">
      <c r="E13" s="31" t="s">
        <v>852</v>
      </c>
    </row>
    <row r="14" spans="1:16" ht="12.75" customHeight="1">
      <c r="A14" t="s">
        <v>51</v>
      </c>
      <c s="6" t="s">
        <v>85</v>
      </c>
      <c s="6" t="s">
        <v>853</v>
      </c>
      <c t="s">
        <v>5</v>
      </c>
      <c s="26" t="s">
        <v>854</v>
      </c>
      <c s="27" t="s">
        <v>55</v>
      </c>
      <c s="28">
        <v>16.26</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855</v>
      </c>
    </row>
    <row r="17" spans="5:5" ht="76.5" customHeight="1">
      <c r="E17" s="31" t="s">
        <v>852</v>
      </c>
    </row>
    <row r="18" spans="1:16" ht="12.75" customHeight="1">
      <c r="A18" t="s">
        <v>51</v>
      </c>
      <c s="6" t="s">
        <v>90</v>
      </c>
      <c s="6" t="s">
        <v>856</v>
      </c>
      <c t="s">
        <v>5</v>
      </c>
      <c s="26" t="s">
        <v>857</v>
      </c>
      <c s="27" t="s">
        <v>55</v>
      </c>
      <c s="28">
        <v>0.005</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858</v>
      </c>
    </row>
    <row r="21" spans="5:5" ht="76.5" customHeight="1">
      <c r="E21" s="31" t="s">
        <v>852</v>
      </c>
    </row>
    <row r="22" spans="1:16" ht="12.75" customHeight="1">
      <c r="A22" t="s">
        <v>51</v>
      </c>
      <c s="6" t="s">
        <v>96</v>
      </c>
      <c s="6" t="s">
        <v>859</v>
      </c>
      <c t="s">
        <v>5</v>
      </c>
      <c s="26" t="s">
        <v>860</v>
      </c>
      <c s="27" t="s">
        <v>55</v>
      </c>
      <c s="28">
        <v>0.554</v>
      </c>
      <c s="27">
        <v>0</v>
      </c>
      <c s="27">
        <f>ROUND(G22*H22,6)</f>
      </c>
      <c r="L22" s="29">
        <v>0</v>
      </c>
      <c s="24">
        <f>ROUND(ROUND(L22,2)*ROUND(G22,3),2)</f>
      </c>
      <c s="27" t="s">
        <v>56</v>
      </c>
      <c>
        <f>(M22*21)/100</f>
      </c>
      <c t="s">
        <v>27</v>
      </c>
    </row>
    <row r="23" spans="1:5" ht="12.75" customHeight="1">
      <c r="A23" s="30" t="s">
        <v>57</v>
      </c>
      <c r="E23" s="31" t="s">
        <v>5</v>
      </c>
    </row>
    <row r="24" spans="1:5" ht="12.75" customHeight="1">
      <c r="A24" s="30" t="s">
        <v>58</v>
      </c>
      <c r="E24" s="32" t="s">
        <v>861</v>
      </c>
    </row>
    <row r="25" spans="5:5" ht="76.5" customHeight="1">
      <c r="E25" s="31" t="s">
        <v>852</v>
      </c>
    </row>
    <row r="26" spans="1:16" ht="12.75" customHeight="1">
      <c r="A26" t="s">
        <v>51</v>
      </c>
      <c s="6" t="s">
        <v>117</v>
      </c>
      <c s="6" t="s">
        <v>862</v>
      </c>
      <c t="s">
        <v>5</v>
      </c>
      <c s="26" t="s">
        <v>863</v>
      </c>
      <c s="27" t="s">
        <v>55</v>
      </c>
      <c s="28">
        <v>57.258</v>
      </c>
      <c s="27">
        <v>0</v>
      </c>
      <c s="27">
        <f>ROUND(G26*H26,6)</f>
      </c>
      <c r="L26" s="29">
        <v>0</v>
      </c>
      <c s="24">
        <f>ROUND(ROUND(L26,2)*ROUND(G26,3),2)</f>
      </c>
      <c s="27" t="s">
        <v>56</v>
      </c>
      <c>
        <f>(M26*21)/100</f>
      </c>
      <c t="s">
        <v>27</v>
      </c>
    </row>
    <row r="27" spans="1:5" ht="12.75" customHeight="1">
      <c r="A27" s="30" t="s">
        <v>57</v>
      </c>
      <c r="E27" s="31" t="s">
        <v>5</v>
      </c>
    </row>
    <row r="28" spans="1:5" ht="63.75" customHeight="1">
      <c r="A28" s="30" t="s">
        <v>58</v>
      </c>
      <c r="E28" s="32" t="s">
        <v>864</v>
      </c>
    </row>
    <row r="29" spans="5:5" ht="76.5" customHeight="1">
      <c r="E29" s="31" t="s">
        <v>852</v>
      </c>
    </row>
    <row r="30" spans="1:16" ht="12.75" customHeight="1">
      <c r="A30" t="s">
        <v>51</v>
      </c>
      <c s="6" t="s">
        <v>126</v>
      </c>
      <c s="6" t="s">
        <v>865</v>
      </c>
      <c t="s">
        <v>5</v>
      </c>
      <c s="26" t="s">
        <v>866</v>
      </c>
      <c s="27" t="s">
        <v>55</v>
      </c>
      <c s="28">
        <v>63</v>
      </c>
      <c s="27">
        <v>0</v>
      </c>
      <c s="27">
        <f>ROUND(G30*H30,6)</f>
      </c>
      <c r="L30" s="29">
        <v>0</v>
      </c>
      <c s="24">
        <f>ROUND(ROUND(L30,2)*ROUND(G30,3),2)</f>
      </c>
      <c s="27" t="s">
        <v>56</v>
      </c>
      <c>
        <f>(M30*21)/100</f>
      </c>
      <c t="s">
        <v>27</v>
      </c>
    </row>
    <row r="31" spans="1:5" ht="12.75" customHeight="1">
      <c r="A31" s="30" t="s">
        <v>57</v>
      </c>
      <c r="E31" s="31" t="s">
        <v>5</v>
      </c>
    </row>
    <row r="32" spans="1:5" ht="12.75" customHeight="1">
      <c r="A32" s="30" t="s">
        <v>58</v>
      </c>
      <c r="E32" s="32" t="s">
        <v>867</v>
      </c>
    </row>
    <row r="33" spans="5:5" ht="76.5" customHeight="1">
      <c r="E33" s="31" t="s">
        <v>852</v>
      </c>
    </row>
    <row r="34" spans="1:16" ht="12.75" customHeight="1">
      <c r="A34" t="s">
        <v>51</v>
      </c>
      <c s="6" t="s">
        <v>132</v>
      </c>
      <c s="6" t="s">
        <v>868</v>
      </c>
      <c t="s">
        <v>5</v>
      </c>
      <c s="26" t="s">
        <v>869</v>
      </c>
      <c s="27" t="s">
        <v>55</v>
      </c>
      <c s="28">
        <v>3451.36</v>
      </c>
      <c s="27">
        <v>0</v>
      </c>
      <c s="27">
        <f>ROUND(G34*H34,6)</f>
      </c>
      <c r="L34" s="29">
        <v>0</v>
      </c>
      <c s="24">
        <f>ROUND(ROUND(L34,2)*ROUND(G34,3),2)</f>
      </c>
      <c s="27" t="s">
        <v>56</v>
      </c>
      <c>
        <f>(M34*21)/100</f>
      </c>
      <c t="s">
        <v>27</v>
      </c>
    </row>
    <row r="35" spans="1:5" ht="12.75" customHeight="1">
      <c r="A35" s="30" t="s">
        <v>57</v>
      </c>
      <c r="E35" s="31" t="s">
        <v>5</v>
      </c>
    </row>
    <row r="36" spans="1:5" ht="12.75" customHeight="1">
      <c r="A36" s="30" t="s">
        <v>58</v>
      </c>
      <c r="E36" s="32" t="s">
        <v>870</v>
      </c>
    </row>
    <row r="37" spans="5:5" ht="76.5" customHeight="1">
      <c r="E37" s="31" t="s">
        <v>852</v>
      </c>
    </row>
    <row r="38" spans="1:16" ht="12.75" customHeight="1">
      <c r="A38" t="s">
        <v>51</v>
      </c>
      <c s="6" t="s">
        <v>294</v>
      </c>
      <c s="6" t="s">
        <v>871</v>
      </c>
      <c t="s">
        <v>5</v>
      </c>
      <c s="26" t="s">
        <v>872</v>
      </c>
      <c s="27" t="s">
        <v>55</v>
      </c>
      <c s="28">
        <v>54.6</v>
      </c>
      <c s="27">
        <v>0</v>
      </c>
      <c s="27">
        <f>ROUND(G38*H38,6)</f>
      </c>
      <c r="L38" s="29">
        <v>0</v>
      </c>
      <c s="24">
        <f>ROUND(ROUND(L38,2)*ROUND(G38,3),2)</f>
      </c>
      <c s="27" t="s">
        <v>56</v>
      </c>
      <c>
        <f>(M38*21)/100</f>
      </c>
      <c t="s">
        <v>27</v>
      </c>
    </row>
    <row r="39" spans="1:5" ht="12.75" customHeight="1">
      <c r="A39" s="30" t="s">
        <v>57</v>
      </c>
      <c r="E39" s="31" t="s">
        <v>5</v>
      </c>
    </row>
    <row r="40" spans="1:5" ht="12.75" customHeight="1">
      <c r="A40" s="30" t="s">
        <v>58</v>
      </c>
      <c r="E40" s="32" t="s">
        <v>873</v>
      </c>
    </row>
    <row r="41" spans="5:5" ht="76.5" customHeight="1">
      <c r="E41" s="31" t="s">
        <v>852</v>
      </c>
    </row>
    <row r="42" spans="1:13" ht="12.75" customHeight="1">
      <c r="A42" t="s">
        <v>48</v>
      </c>
      <c r="C42" s="7" t="s">
        <v>73</v>
      </c>
      <c r="E42" s="25" t="s">
        <v>874</v>
      </c>
      <c r="J42" s="24">
        <f>0</f>
      </c>
      <c s="24">
        <f>0</f>
      </c>
      <c s="24">
        <f>0+L43+L47+L51+L55+L59+L63+L67+L71+L75+L79+L83+L87+L91+L95+L99+L103+L107+L111+L115+L119+L123+L127+L131+L135+L139+L143</f>
      </c>
      <c s="24">
        <f>0+M43+M47+M51+M55+M59+M63+M67+M71+M75+M79+M83+M87+M91+M95+M99+M103+M107+M111+M115+M119+M123+M127+M131+M135+M139+M143</f>
      </c>
    </row>
    <row r="43" spans="1:16" ht="12.75" customHeight="1">
      <c r="A43" t="s">
        <v>51</v>
      </c>
      <c s="6" t="s">
        <v>144</v>
      </c>
      <c s="6" t="s">
        <v>875</v>
      </c>
      <c t="s">
        <v>5</v>
      </c>
      <c s="26" t="s">
        <v>876</v>
      </c>
      <c s="27" t="s">
        <v>76</v>
      </c>
      <c s="28">
        <v>1692.3</v>
      </c>
      <c s="27">
        <v>0</v>
      </c>
      <c s="27">
        <f>ROUND(G43*H43,6)</f>
      </c>
      <c r="L43" s="29">
        <v>0</v>
      </c>
      <c s="24">
        <f>ROUND(ROUND(L43,2)*ROUND(G43,3),2)</f>
      </c>
      <c s="27" t="s">
        <v>56</v>
      </c>
      <c>
        <f>(M43*21)/100</f>
      </c>
      <c t="s">
        <v>27</v>
      </c>
    </row>
    <row r="44" spans="1:5" ht="12.75" customHeight="1">
      <c r="A44" s="30" t="s">
        <v>57</v>
      </c>
      <c r="E44" s="31" t="s">
        <v>5</v>
      </c>
    </row>
    <row r="45" spans="1:5" ht="12.75" customHeight="1">
      <c r="A45" s="30" t="s">
        <v>58</v>
      </c>
      <c r="E45" s="32" t="s">
        <v>877</v>
      </c>
    </row>
    <row r="46" spans="5:5" ht="76.5" customHeight="1">
      <c r="E46" s="31" t="s">
        <v>878</v>
      </c>
    </row>
    <row r="47" spans="1:16" ht="12.75" customHeight="1">
      <c r="A47" t="s">
        <v>51</v>
      </c>
      <c s="6" t="s">
        <v>148</v>
      </c>
      <c s="6" t="s">
        <v>879</v>
      </c>
      <c t="s">
        <v>5</v>
      </c>
      <c s="26" t="s">
        <v>880</v>
      </c>
      <c s="27" t="s">
        <v>76</v>
      </c>
      <c s="28">
        <v>1103</v>
      </c>
      <c s="27">
        <v>0</v>
      </c>
      <c s="27">
        <f>ROUND(G47*H47,6)</f>
      </c>
      <c r="L47" s="29">
        <v>0</v>
      </c>
      <c s="24">
        <f>ROUND(ROUND(L47,2)*ROUND(G47,3),2)</f>
      </c>
      <c s="27" t="s">
        <v>56</v>
      </c>
      <c>
        <f>(M47*21)/100</f>
      </c>
      <c t="s">
        <v>27</v>
      </c>
    </row>
    <row r="48" spans="1:5" ht="12.75" customHeight="1">
      <c r="A48" s="30" t="s">
        <v>57</v>
      </c>
      <c r="E48" s="31" t="s">
        <v>5</v>
      </c>
    </row>
    <row r="49" spans="1:5" ht="38.25" customHeight="1">
      <c r="A49" s="30" t="s">
        <v>58</v>
      </c>
      <c r="E49" s="32" t="s">
        <v>881</v>
      </c>
    </row>
    <row r="50" spans="5:5" ht="76.5" customHeight="1">
      <c r="E50" s="31" t="s">
        <v>878</v>
      </c>
    </row>
    <row r="51" spans="1:16" ht="12.75" customHeight="1">
      <c r="A51" t="s">
        <v>51</v>
      </c>
      <c s="6" t="s">
        <v>156</v>
      </c>
      <c s="6" t="s">
        <v>882</v>
      </c>
      <c t="s">
        <v>5</v>
      </c>
      <c s="26" t="s">
        <v>883</v>
      </c>
      <c s="27" t="s">
        <v>88</v>
      </c>
      <c s="28">
        <v>83.45</v>
      </c>
      <c s="27">
        <v>0</v>
      </c>
      <c s="27">
        <f>ROUND(G51*H51,6)</f>
      </c>
      <c r="L51" s="29">
        <v>0</v>
      </c>
      <c s="24">
        <f>ROUND(ROUND(L51,2)*ROUND(G51,3),2)</f>
      </c>
      <c s="27" t="s">
        <v>56</v>
      </c>
      <c>
        <f>(M51*21)/100</f>
      </c>
      <c t="s">
        <v>27</v>
      </c>
    </row>
    <row r="52" spans="1:5" ht="12.75" customHeight="1">
      <c r="A52" s="30" t="s">
        <v>57</v>
      </c>
      <c r="E52" s="31" t="s">
        <v>5</v>
      </c>
    </row>
    <row r="53" spans="1:5" ht="63.75" customHeight="1">
      <c r="A53" s="30" t="s">
        <v>58</v>
      </c>
      <c r="E53" s="32" t="s">
        <v>884</v>
      </c>
    </row>
    <row r="54" spans="5:5" ht="242.25" customHeight="1">
      <c r="E54" s="31" t="s">
        <v>885</v>
      </c>
    </row>
    <row r="55" spans="1:16" ht="12.75" customHeight="1">
      <c r="A55" t="s">
        <v>51</v>
      </c>
      <c s="6" t="s">
        <v>160</v>
      </c>
      <c s="6" t="s">
        <v>886</v>
      </c>
      <c t="s">
        <v>5</v>
      </c>
      <c s="26" t="s">
        <v>887</v>
      </c>
      <c s="27" t="s">
        <v>88</v>
      </c>
      <c s="28">
        <v>516.49</v>
      </c>
      <c s="27">
        <v>0</v>
      </c>
      <c s="27">
        <f>ROUND(G55*H55,6)</f>
      </c>
      <c r="L55" s="29">
        <v>0</v>
      </c>
      <c s="24">
        <f>ROUND(ROUND(L55,2)*ROUND(G55,3),2)</f>
      </c>
      <c s="27" t="s">
        <v>56</v>
      </c>
      <c>
        <f>(M55*21)/100</f>
      </c>
      <c t="s">
        <v>27</v>
      </c>
    </row>
    <row r="56" spans="1:5" ht="12.75" customHeight="1">
      <c r="A56" s="30" t="s">
        <v>57</v>
      </c>
      <c r="E56" s="31" t="s">
        <v>5</v>
      </c>
    </row>
    <row r="57" spans="1:5" ht="89.25" customHeight="1">
      <c r="A57" s="30" t="s">
        <v>58</v>
      </c>
      <c r="E57" s="32" t="s">
        <v>888</v>
      </c>
    </row>
    <row r="58" spans="5:5" ht="242.25" customHeight="1">
      <c r="E58" s="31" t="s">
        <v>889</v>
      </c>
    </row>
    <row r="59" spans="1:16" ht="12.75" customHeight="1">
      <c r="A59" t="s">
        <v>51</v>
      </c>
      <c s="6" t="s">
        <v>164</v>
      </c>
      <c s="6" t="s">
        <v>890</v>
      </c>
      <c t="s">
        <v>5</v>
      </c>
      <c s="26" t="s">
        <v>891</v>
      </c>
      <c s="27" t="s">
        <v>99</v>
      </c>
      <c s="28">
        <v>1</v>
      </c>
      <c s="27">
        <v>0</v>
      </c>
      <c s="27">
        <f>ROUND(G59*H59,6)</f>
      </c>
      <c r="L59" s="29">
        <v>0</v>
      </c>
      <c s="24">
        <f>ROUND(ROUND(L59,2)*ROUND(G59,3),2)</f>
      </c>
      <c s="27" t="s">
        <v>56</v>
      </c>
      <c>
        <f>(M59*21)/100</f>
      </c>
      <c t="s">
        <v>27</v>
      </c>
    </row>
    <row r="60" spans="1:5" ht="12.75" customHeight="1">
      <c r="A60" s="30" t="s">
        <v>57</v>
      </c>
      <c r="E60" s="31" t="s">
        <v>5</v>
      </c>
    </row>
    <row r="61" spans="1:5" ht="12.75" customHeight="1">
      <c r="A61" s="30" t="s">
        <v>58</v>
      </c>
      <c r="E61" s="32" t="s">
        <v>892</v>
      </c>
    </row>
    <row r="62" spans="5:5" ht="408" customHeight="1">
      <c r="E62" s="31" t="s">
        <v>893</v>
      </c>
    </row>
    <row r="63" spans="1:16" ht="12.75" customHeight="1">
      <c r="A63" t="s">
        <v>51</v>
      </c>
      <c s="6" t="s">
        <v>168</v>
      </c>
      <c s="6" t="s">
        <v>894</v>
      </c>
      <c t="s">
        <v>5</v>
      </c>
      <c s="26" t="s">
        <v>895</v>
      </c>
      <c s="27" t="s">
        <v>88</v>
      </c>
      <c s="28">
        <v>7.2</v>
      </c>
      <c s="27">
        <v>0</v>
      </c>
      <c s="27">
        <f>ROUND(G63*H63,6)</f>
      </c>
      <c r="L63" s="29">
        <v>0</v>
      </c>
      <c s="24">
        <f>ROUND(ROUND(L63,2)*ROUND(G63,3),2)</f>
      </c>
      <c s="27" t="s">
        <v>56</v>
      </c>
      <c>
        <f>(M63*21)/100</f>
      </c>
      <c t="s">
        <v>27</v>
      </c>
    </row>
    <row r="64" spans="1:5" ht="12.75" customHeight="1">
      <c r="A64" s="30" t="s">
        <v>57</v>
      </c>
      <c r="E64" s="31" t="s">
        <v>5</v>
      </c>
    </row>
    <row r="65" spans="1:5" ht="12.75" customHeight="1">
      <c r="A65" s="30" t="s">
        <v>58</v>
      </c>
      <c r="E65" s="32" t="s">
        <v>896</v>
      </c>
    </row>
    <row r="66" spans="5:5" ht="242.25" customHeight="1">
      <c r="E66" s="31" t="s">
        <v>897</v>
      </c>
    </row>
    <row r="67" spans="1:16" ht="12.75" customHeight="1">
      <c r="A67" t="s">
        <v>51</v>
      </c>
      <c s="6" t="s">
        <v>172</v>
      </c>
      <c s="6" t="s">
        <v>898</v>
      </c>
      <c t="s">
        <v>5</v>
      </c>
      <c s="26" t="s">
        <v>899</v>
      </c>
      <c s="27" t="s">
        <v>88</v>
      </c>
      <c s="28">
        <v>7.2</v>
      </c>
      <c s="27">
        <v>0</v>
      </c>
      <c s="27">
        <f>ROUND(G67*H67,6)</f>
      </c>
      <c r="L67" s="29">
        <v>0</v>
      </c>
      <c s="24">
        <f>ROUND(ROUND(L67,2)*ROUND(G67,3),2)</f>
      </c>
      <c s="27" t="s">
        <v>56</v>
      </c>
      <c>
        <f>(M67*21)/100</f>
      </c>
      <c t="s">
        <v>27</v>
      </c>
    </row>
    <row r="68" spans="1:5" ht="12.75" customHeight="1">
      <c r="A68" s="30" t="s">
        <v>57</v>
      </c>
      <c r="E68" s="31" t="s">
        <v>5</v>
      </c>
    </row>
    <row r="69" spans="1:5" ht="12.75" customHeight="1">
      <c r="A69" s="30" t="s">
        <v>58</v>
      </c>
      <c r="E69" s="32" t="s">
        <v>896</v>
      </c>
    </row>
    <row r="70" spans="5:5" ht="242.25" customHeight="1">
      <c r="E70" s="31" t="s">
        <v>889</v>
      </c>
    </row>
    <row r="71" spans="1:16" ht="12.75" customHeight="1">
      <c r="A71" t="s">
        <v>51</v>
      </c>
      <c s="6" t="s">
        <v>176</v>
      </c>
      <c s="6" t="s">
        <v>900</v>
      </c>
      <c t="s">
        <v>5</v>
      </c>
      <c s="26" t="s">
        <v>901</v>
      </c>
      <c s="27" t="s">
        <v>88</v>
      </c>
      <c s="28">
        <v>75</v>
      </c>
      <c s="27">
        <v>0</v>
      </c>
      <c s="27">
        <f>ROUND(G71*H71,6)</f>
      </c>
      <c r="L71" s="29">
        <v>0</v>
      </c>
      <c s="24">
        <f>ROUND(ROUND(L71,2)*ROUND(G71,3),2)</f>
      </c>
      <c s="27" t="s">
        <v>56</v>
      </c>
      <c>
        <f>(M71*21)/100</f>
      </c>
      <c t="s">
        <v>27</v>
      </c>
    </row>
    <row r="72" spans="1:5" ht="12.75" customHeight="1">
      <c r="A72" s="30" t="s">
        <v>57</v>
      </c>
      <c r="E72" s="31" t="s">
        <v>5</v>
      </c>
    </row>
    <row r="73" spans="1:5" ht="12.75" customHeight="1">
      <c r="A73" s="30" t="s">
        <v>58</v>
      </c>
      <c r="E73" s="32" t="s">
        <v>902</v>
      </c>
    </row>
    <row r="74" spans="5:5" ht="12.75" customHeight="1">
      <c r="E74" s="31" t="s">
        <v>903</v>
      </c>
    </row>
    <row r="75" spans="1:16" ht="12.75" customHeight="1">
      <c r="A75" t="s">
        <v>51</v>
      </c>
      <c s="6" t="s">
        <v>181</v>
      </c>
      <c s="6" t="s">
        <v>904</v>
      </c>
      <c t="s">
        <v>5</v>
      </c>
      <c s="26" t="s">
        <v>905</v>
      </c>
      <c s="27" t="s">
        <v>99</v>
      </c>
      <c s="28">
        <v>73</v>
      </c>
      <c s="27">
        <v>0</v>
      </c>
      <c s="27">
        <f>ROUND(G75*H75,6)</f>
      </c>
      <c r="L75" s="29">
        <v>0</v>
      </c>
      <c s="24">
        <f>ROUND(ROUND(L75,2)*ROUND(G75,3),2)</f>
      </c>
      <c s="27" t="s">
        <v>56</v>
      </c>
      <c>
        <f>(M75*21)/100</f>
      </c>
      <c t="s">
        <v>27</v>
      </c>
    </row>
    <row r="76" spans="1:5" ht="12.75" customHeight="1">
      <c r="A76" s="30" t="s">
        <v>57</v>
      </c>
      <c r="E76" s="31" t="s">
        <v>5</v>
      </c>
    </row>
    <row r="77" spans="1:5" ht="51" customHeight="1">
      <c r="A77" s="30" t="s">
        <v>58</v>
      </c>
      <c r="E77" s="32" t="s">
        <v>906</v>
      </c>
    </row>
    <row r="78" spans="5:5" ht="114.75" customHeight="1">
      <c r="E78" s="31" t="s">
        <v>907</v>
      </c>
    </row>
    <row r="79" spans="1:16" ht="12.75" customHeight="1">
      <c r="A79" t="s">
        <v>51</v>
      </c>
      <c s="6" t="s">
        <v>185</v>
      </c>
      <c s="6" t="s">
        <v>908</v>
      </c>
      <c t="s">
        <v>5</v>
      </c>
      <c s="26" t="s">
        <v>909</v>
      </c>
      <c s="27" t="s">
        <v>834</v>
      </c>
      <c s="28">
        <v>1</v>
      </c>
      <c s="27">
        <v>0</v>
      </c>
      <c s="27">
        <f>ROUND(G79*H79,6)</f>
      </c>
      <c r="L79" s="29">
        <v>0</v>
      </c>
      <c s="24">
        <f>ROUND(ROUND(L79,2)*ROUND(G79,3),2)</f>
      </c>
      <c s="27" t="s">
        <v>56</v>
      </c>
      <c>
        <f>(M79*21)/100</f>
      </c>
      <c t="s">
        <v>27</v>
      </c>
    </row>
    <row r="80" spans="1:5" ht="12.75" customHeight="1">
      <c r="A80" s="30" t="s">
        <v>57</v>
      </c>
      <c r="E80" s="31" t="s">
        <v>5</v>
      </c>
    </row>
    <row r="81" spans="1:5" ht="12.75" customHeight="1">
      <c r="A81" s="30" t="s">
        <v>58</v>
      </c>
      <c r="E81" s="32" t="s">
        <v>910</v>
      </c>
    </row>
    <row r="82" spans="5:5" ht="76.5" customHeight="1">
      <c r="E82" s="31" t="s">
        <v>911</v>
      </c>
    </row>
    <row r="83" spans="1:16" ht="12.75" customHeight="1">
      <c r="A83" t="s">
        <v>51</v>
      </c>
      <c s="6" t="s">
        <v>190</v>
      </c>
      <c s="6" t="s">
        <v>912</v>
      </c>
      <c t="s">
        <v>5</v>
      </c>
      <c s="26" t="s">
        <v>913</v>
      </c>
      <c s="27" t="s">
        <v>88</v>
      </c>
      <c s="28">
        <v>111.847</v>
      </c>
      <c s="27">
        <v>0</v>
      </c>
      <c s="27">
        <f>ROUND(G83*H83,6)</f>
      </c>
      <c r="L83" s="29">
        <v>0</v>
      </c>
      <c s="24">
        <f>ROUND(ROUND(L83,2)*ROUND(G83,3),2)</f>
      </c>
      <c s="27" t="s">
        <v>56</v>
      </c>
      <c>
        <f>(M83*21)/100</f>
      </c>
      <c t="s">
        <v>27</v>
      </c>
    </row>
    <row r="84" spans="1:5" ht="12.75" customHeight="1">
      <c r="A84" s="30" t="s">
        <v>57</v>
      </c>
      <c r="E84" s="31" t="s">
        <v>5</v>
      </c>
    </row>
    <row r="85" spans="1:5" ht="38.25" customHeight="1">
      <c r="A85" s="30" t="s">
        <v>58</v>
      </c>
      <c r="E85" s="32" t="s">
        <v>914</v>
      </c>
    </row>
    <row r="86" spans="5:5" ht="127.5" customHeight="1">
      <c r="E86" s="31" t="s">
        <v>915</v>
      </c>
    </row>
    <row r="87" spans="1:16" ht="12.75" customHeight="1">
      <c r="A87" t="s">
        <v>51</v>
      </c>
      <c s="6" t="s">
        <v>194</v>
      </c>
      <c s="6" t="s">
        <v>916</v>
      </c>
      <c t="s">
        <v>5</v>
      </c>
      <c s="26" t="s">
        <v>917</v>
      </c>
      <c s="27" t="s">
        <v>99</v>
      </c>
      <c s="28">
        <v>36</v>
      </c>
      <c s="27">
        <v>0</v>
      </c>
      <c s="27">
        <f>ROUND(G87*H87,6)</f>
      </c>
      <c r="L87" s="29">
        <v>0</v>
      </c>
      <c s="24">
        <f>ROUND(ROUND(L87,2)*ROUND(G87,3),2)</f>
      </c>
      <c s="27" t="s">
        <v>56</v>
      </c>
      <c>
        <f>(M87*21)/100</f>
      </c>
      <c t="s">
        <v>27</v>
      </c>
    </row>
    <row r="88" spans="1:5" ht="12.75" customHeight="1">
      <c r="A88" s="30" t="s">
        <v>57</v>
      </c>
      <c r="E88" s="31" t="s">
        <v>5</v>
      </c>
    </row>
    <row r="89" spans="1:5" ht="63.75" customHeight="1">
      <c r="A89" s="30" t="s">
        <v>58</v>
      </c>
      <c r="E89" s="32" t="s">
        <v>918</v>
      </c>
    </row>
    <row r="90" spans="5:5" ht="191.25" customHeight="1">
      <c r="E90" s="31" t="s">
        <v>919</v>
      </c>
    </row>
    <row r="91" spans="1:16" ht="12.75" customHeight="1">
      <c r="A91" t="s">
        <v>51</v>
      </c>
      <c s="6" t="s">
        <v>198</v>
      </c>
      <c s="6" t="s">
        <v>920</v>
      </c>
      <c t="s">
        <v>5</v>
      </c>
      <c s="26" t="s">
        <v>921</v>
      </c>
      <c s="27" t="s">
        <v>99</v>
      </c>
      <c s="28">
        <v>52</v>
      </c>
      <c s="27">
        <v>0</v>
      </c>
      <c s="27">
        <f>ROUND(G91*H91,6)</f>
      </c>
      <c r="L91" s="29">
        <v>0</v>
      </c>
      <c s="24">
        <f>ROUND(ROUND(L91,2)*ROUND(G91,3),2)</f>
      </c>
      <c s="27" t="s">
        <v>56</v>
      </c>
      <c>
        <f>(M91*21)/100</f>
      </c>
      <c t="s">
        <v>27</v>
      </c>
    </row>
    <row r="92" spans="1:5" ht="12.75" customHeight="1">
      <c r="A92" s="30" t="s">
        <v>57</v>
      </c>
      <c r="E92" s="31" t="s">
        <v>5</v>
      </c>
    </row>
    <row r="93" spans="1:5" ht="63.75" customHeight="1">
      <c r="A93" s="30" t="s">
        <v>58</v>
      </c>
      <c r="E93" s="32" t="s">
        <v>922</v>
      </c>
    </row>
    <row r="94" spans="5:5" ht="191.25" customHeight="1">
      <c r="E94" s="31" t="s">
        <v>919</v>
      </c>
    </row>
    <row r="95" spans="1:16" ht="12.75" customHeight="1">
      <c r="A95" t="s">
        <v>51</v>
      </c>
      <c s="6" t="s">
        <v>214</v>
      </c>
      <c s="6" t="s">
        <v>923</v>
      </c>
      <c t="s">
        <v>5</v>
      </c>
      <c s="26" t="s">
        <v>924</v>
      </c>
      <c s="27" t="s">
        <v>99</v>
      </c>
      <c s="28">
        <v>8</v>
      </c>
      <c s="27">
        <v>0</v>
      </c>
      <c s="27">
        <f>ROUND(G95*H95,6)</f>
      </c>
      <c r="L95" s="29">
        <v>0</v>
      </c>
      <c s="24">
        <f>ROUND(ROUND(L95,2)*ROUND(G95,3),2)</f>
      </c>
      <c s="27" t="s">
        <v>56</v>
      </c>
      <c>
        <f>(M95*21)/100</f>
      </c>
      <c t="s">
        <v>27</v>
      </c>
    </row>
    <row r="96" spans="1:5" ht="12.75" customHeight="1">
      <c r="A96" s="30" t="s">
        <v>57</v>
      </c>
      <c r="E96" s="31" t="s">
        <v>5</v>
      </c>
    </row>
    <row r="97" spans="1:5" ht="12.75" customHeight="1">
      <c r="A97" s="30" t="s">
        <v>58</v>
      </c>
      <c r="E97" s="32" t="s">
        <v>925</v>
      </c>
    </row>
    <row r="98" spans="5:5" ht="114.75" customHeight="1">
      <c r="E98" s="31" t="s">
        <v>926</v>
      </c>
    </row>
    <row r="99" spans="1:16" ht="12.75" customHeight="1">
      <c r="A99" t="s">
        <v>51</v>
      </c>
      <c s="6" t="s">
        <v>218</v>
      </c>
      <c s="6" t="s">
        <v>927</v>
      </c>
      <c t="s">
        <v>5</v>
      </c>
      <c s="26" t="s">
        <v>928</v>
      </c>
      <c s="27" t="s">
        <v>99</v>
      </c>
      <c s="28">
        <v>13</v>
      </c>
      <c s="27">
        <v>0</v>
      </c>
      <c s="27">
        <f>ROUND(G99*H99,6)</f>
      </c>
      <c r="L99" s="29">
        <v>0</v>
      </c>
      <c s="24">
        <f>ROUND(ROUND(L99,2)*ROUND(G99,3),2)</f>
      </c>
      <c s="27" t="s">
        <v>56</v>
      </c>
      <c>
        <f>(M99*21)/100</f>
      </c>
      <c t="s">
        <v>27</v>
      </c>
    </row>
    <row r="100" spans="1:5" ht="12.75" customHeight="1">
      <c r="A100" s="30" t="s">
        <v>57</v>
      </c>
      <c r="E100" s="31" t="s">
        <v>5</v>
      </c>
    </row>
    <row r="101" spans="1:5" ht="12.75" customHeight="1">
      <c r="A101" s="30" t="s">
        <v>58</v>
      </c>
      <c r="E101" s="32" t="s">
        <v>925</v>
      </c>
    </row>
    <row r="102" spans="5:5" ht="114.75" customHeight="1">
      <c r="E102" s="31" t="s">
        <v>926</v>
      </c>
    </row>
    <row r="103" spans="1:16" ht="12.75" customHeight="1">
      <c r="A103" t="s">
        <v>51</v>
      </c>
      <c s="6" t="s">
        <v>222</v>
      </c>
      <c s="6" t="s">
        <v>929</v>
      </c>
      <c t="s">
        <v>5</v>
      </c>
      <c s="26" t="s">
        <v>930</v>
      </c>
      <c s="27" t="s">
        <v>99</v>
      </c>
      <c s="28">
        <v>4</v>
      </c>
      <c s="27">
        <v>0</v>
      </c>
      <c s="27">
        <f>ROUND(G103*H103,6)</f>
      </c>
      <c r="L103" s="29">
        <v>0</v>
      </c>
      <c s="24">
        <f>ROUND(ROUND(L103,2)*ROUND(G103,3),2)</f>
      </c>
      <c s="27" t="s">
        <v>56</v>
      </c>
      <c>
        <f>(M103*21)/100</f>
      </c>
      <c t="s">
        <v>27</v>
      </c>
    </row>
    <row r="104" spans="1:5" ht="12.75" customHeight="1">
      <c r="A104" s="30" t="s">
        <v>57</v>
      </c>
      <c r="E104" s="31" t="s">
        <v>5</v>
      </c>
    </row>
    <row r="105" spans="1:5" ht="25.5" customHeight="1">
      <c r="A105" s="30" t="s">
        <v>58</v>
      </c>
      <c r="E105" s="32" t="s">
        <v>931</v>
      </c>
    </row>
    <row r="106" spans="5:5" ht="153" customHeight="1">
      <c r="E106" s="31" t="s">
        <v>932</v>
      </c>
    </row>
    <row r="107" spans="1:16" ht="12.75" customHeight="1">
      <c r="A107" t="s">
        <v>51</v>
      </c>
      <c s="6" t="s">
        <v>226</v>
      </c>
      <c s="6" t="s">
        <v>933</v>
      </c>
      <c t="s">
        <v>5</v>
      </c>
      <c s="26" t="s">
        <v>934</v>
      </c>
      <c s="27" t="s">
        <v>99</v>
      </c>
      <c s="28">
        <v>6</v>
      </c>
      <c s="27">
        <v>0</v>
      </c>
      <c s="27">
        <f>ROUND(G107*H107,6)</f>
      </c>
      <c r="L107" s="29">
        <v>0</v>
      </c>
      <c s="24">
        <f>ROUND(ROUND(L107,2)*ROUND(G107,3),2)</f>
      </c>
      <c s="27" t="s">
        <v>56</v>
      </c>
      <c>
        <f>(M107*21)/100</f>
      </c>
      <c t="s">
        <v>27</v>
      </c>
    </row>
    <row r="108" spans="1:5" ht="12.75" customHeight="1">
      <c r="A108" s="30" t="s">
        <v>57</v>
      </c>
      <c r="E108" s="31" t="s">
        <v>5</v>
      </c>
    </row>
    <row r="109" spans="1:5" ht="38.25" customHeight="1">
      <c r="A109" s="30" t="s">
        <v>58</v>
      </c>
      <c r="E109" s="32" t="s">
        <v>935</v>
      </c>
    </row>
    <row r="110" spans="5:5" ht="153" customHeight="1">
      <c r="E110" s="31" t="s">
        <v>936</v>
      </c>
    </row>
    <row r="111" spans="1:16" ht="12.75" customHeight="1">
      <c r="A111" t="s">
        <v>51</v>
      </c>
      <c s="6" t="s">
        <v>234</v>
      </c>
      <c s="6" t="s">
        <v>937</v>
      </c>
      <c t="s">
        <v>5</v>
      </c>
      <c s="26" t="s">
        <v>938</v>
      </c>
      <c s="27" t="s">
        <v>88</v>
      </c>
      <c s="28">
        <v>7.2</v>
      </c>
      <c s="27">
        <v>0</v>
      </c>
      <c s="27">
        <f>ROUND(G111*H111,6)</f>
      </c>
      <c r="L111" s="29">
        <v>0</v>
      </c>
      <c s="24">
        <f>ROUND(ROUND(L111,2)*ROUND(G111,3),2)</f>
      </c>
      <c s="27" t="s">
        <v>56</v>
      </c>
      <c>
        <f>(M111*21)/100</f>
      </c>
      <c t="s">
        <v>27</v>
      </c>
    </row>
    <row r="112" spans="1:5" ht="12.75" customHeight="1">
      <c r="A112" s="30" t="s">
        <v>57</v>
      </c>
      <c r="E112" s="31" t="s">
        <v>5</v>
      </c>
    </row>
    <row r="113" spans="1:5" ht="12.75" customHeight="1">
      <c r="A113" s="30" t="s">
        <v>58</v>
      </c>
      <c r="E113" s="32" t="s">
        <v>939</v>
      </c>
    </row>
    <row r="114" spans="5:5" ht="140.25" customHeight="1">
      <c r="E114" s="31" t="s">
        <v>940</v>
      </c>
    </row>
    <row r="115" spans="1:16" ht="12.75" customHeight="1">
      <c r="A115" t="s">
        <v>51</v>
      </c>
      <c s="6" t="s">
        <v>238</v>
      </c>
      <c s="6" t="s">
        <v>941</v>
      </c>
      <c t="s">
        <v>5</v>
      </c>
      <c s="26" t="s">
        <v>942</v>
      </c>
      <c s="27" t="s">
        <v>99</v>
      </c>
      <c s="28">
        <v>30</v>
      </c>
      <c s="27">
        <v>0</v>
      </c>
      <c s="27">
        <f>ROUND(G115*H115,6)</f>
      </c>
      <c r="L115" s="29">
        <v>0</v>
      </c>
      <c s="24">
        <f>ROUND(ROUND(L115,2)*ROUND(G115,3),2)</f>
      </c>
      <c s="27" t="s">
        <v>56</v>
      </c>
      <c>
        <f>(M115*21)/100</f>
      </c>
      <c t="s">
        <v>27</v>
      </c>
    </row>
    <row r="116" spans="1:5" ht="12.75" customHeight="1">
      <c r="A116" s="30" t="s">
        <v>57</v>
      </c>
      <c r="E116" s="31" t="s">
        <v>5</v>
      </c>
    </row>
    <row r="117" spans="1:5" ht="38.25" customHeight="1">
      <c r="A117" s="30" t="s">
        <v>58</v>
      </c>
      <c r="E117" s="32" t="s">
        <v>943</v>
      </c>
    </row>
    <row r="118" spans="5:5" ht="89.25" customHeight="1">
      <c r="E118" s="31" t="s">
        <v>944</v>
      </c>
    </row>
    <row r="119" spans="1:16" ht="12.75" customHeight="1">
      <c r="A119" t="s">
        <v>51</v>
      </c>
      <c s="6" t="s">
        <v>258</v>
      </c>
      <c s="6" t="s">
        <v>945</v>
      </c>
      <c t="s">
        <v>5</v>
      </c>
      <c s="26" t="s">
        <v>946</v>
      </c>
      <c s="27" t="s">
        <v>88</v>
      </c>
      <c s="28">
        <v>1641</v>
      </c>
      <c s="27">
        <v>0</v>
      </c>
      <c s="27">
        <f>ROUND(G119*H119,6)</f>
      </c>
      <c r="L119" s="29">
        <v>0</v>
      </c>
      <c s="24">
        <f>ROUND(ROUND(L119,2)*ROUND(G119,3),2)</f>
      </c>
      <c s="27" t="s">
        <v>56</v>
      </c>
      <c>
        <f>(M119*21)/100</f>
      </c>
      <c t="s">
        <v>27</v>
      </c>
    </row>
    <row r="120" spans="1:5" ht="12.75" customHeight="1">
      <c r="A120" s="30" t="s">
        <v>57</v>
      </c>
      <c r="E120" s="31" t="s">
        <v>5</v>
      </c>
    </row>
    <row r="121" spans="1:5" ht="76.5" customHeight="1">
      <c r="A121" s="30" t="s">
        <v>58</v>
      </c>
      <c r="E121" s="32" t="s">
        <v>947</v>
      </c>
    </row>
    <row r="122" spans="5:5" ht="89.25" customHeight="1">
      <c r="E122" s="31" t="s">
        <v>948</v>
      </c>
    </row>
    <row r="123" spans="1:16" ht="12.75" customHeight="1">
      <c r="A123" t="s">
        <v>51</v>
      </c>
      <c s="6" t="s">
        <v>262</v>
      </c>
      <c s="6" t="s">
        <v>949</v>
      </c>
      <c t="s">
        <v>5</v>
      </c>
      <c s="26" t="s">
        <v>950</v>
      </c>
      <c s="27" t="s">
        <v>88</v>
      </c>
      <c s="28">
        <v>378.1</v>
      </c>
      <c s="27">
        <v>0</v>
      </c>
      <c s="27">
        <f>ROUND(G123*H123,6)</f>
      </c>
      <c r="L123" s="29">
        <v>0</v>
      </c>
      <c s="24">
        <f>ROUND(ROUND(L123,2)*ROUND(G123,3),2)</f>
      </c>
      <c s="27" t="s">
        <v>56</v>
      </c>
      <c>
        <f>(M123*21)/100</f>
      </c>
      <c t="s">
        <v>27</v>
      </c>
    </row>
    <row r="124" spans="1:5" ht="12.75" customHeight="1">
      <c r="A124" s="30" t="s">
        <v>57</v>
      </c>
      <c r="E124" s="31" t="s">
        <v>5</v>
      </c>
    </row>
    <row r="125" spans="1:5" ht="12.75" customHeight="1">
      <c r="A125" s="30" t="s">
        <v>58</v>
      </c>
      <c r="E125" s="32" t="s">
        <v>951</v>
      </c>
    </row>
    <row r="126" spans="5:5" ht="89.25" customHeight="1">
      <c r="E126" s="31" t="s">
        <v>948</v>
      </c>
    </row>
    <row r="127" spans="1:16" ht="12.75" customHeight="1">
      <c r="A127" t="s">
        <v>51</v>
      </c>
      <c s="6" t="s">
        <v>266</v>
      </c>
      <c s="6" t="s">
        <v>952</v>
      </c>
      <c t="s">
        <v>5</v>
      </c>
      <c s="26" t="s">
        <v>953</v>
      </c>
      <c s="27" t="s">
        <v>88</v>
      </c>
      <c s="28">
        <v>2297</v>
      </c>
      <c s="27">
        <v>0</v>
      </c>
      <c s="27">
        <f>ROUND(G127*H127,6)</f>
      </c>
      <c r="L127" s="29">
        <v>0</v>
      </c>
      <c s="24">
        <f>ROUND(ROUND(L127,2)*ROUND(G127,3),2)</f>
      </c>
      <c s="27" t="s">
        <v>56</v>
      </c>
      <c>
        <f>(M127*21)/100</f>
      </c>
      <c t="s">
        <v>27</v>
      </c>
    </row>
    <row r="128" spans="1:5" ht="12.75" customHeight="1">
      <c r="A128" s="30" t="s">
        <v>57</v>
      </c>
      <c r="E128" s="31" t="s">
        <v>5</v>
      </c>
    </row>
    <row r="129" spans="1:5" ht="12.75" customHeight="1">
      <c r="A129" s="30" t="s">
        <v>58</v>
      </c>
      <c r="E129" s="32" t="s">
        <v>954</v>
      </c>
    </row>
    <row r="130" spans="5:5" ht="102" customHeight="1">
      <c r="E130" s="31" t="s">
        <v>955</v>
      </c>
    </row>
    <row r="131" spans="1:16" ht="12.75" customHeight="1">
      <c r="A131" t="s">
        <v>51</v>
      </c>
      <c s="6" t="s">
        <v>270</v>
      </c>
      <c s="6" t="s">
        <v>956</v>
      </c>
      <c t="s">
        <v>5</v>
      </c>
      <c s="26" t="s">
        <v>957</v>
      </c>
      <c s="27" t="s">
        <v>88</v>
      </c>
      <c s="28">
        <v>492.706</v>
      </c>
      <c s="27">
        <v>0</v>
      </c>
      <c s="27">
        <f>ROUND(G131*H131,6)</f>
      </c>
      <c r="L131" s="29">
        <v>0</v>
      </c>
      <c s="24">
        <f>ROUND(ROUND(L131,2)*ROUND(G131,3),2)</f>
      </c>
      <c s="27" t="s">
        <v>56</v>
      </c>
      <c>
        <f>(M131*21)/100</f>
      </c>
      <c t="s">
        <v>27</v>
      </c>
    </row>
    <row r="132" spans="1:5" ht="12.75" customHeight="1">
      <c r="A132" s="30" t="s">
        <v>57</v>
      </c>
      <c r="E132" s="31" t="s">
        <v>5</v>
      </c>
    </row>
    <row r="133" spans="1:5" ht="25.5" customHeight="1">
      <c r="A133" s="30" t="s">
        <v>58</v>
      </c>
      <c r="E133" s="32" t="s">
        <v>958</v>
      </c>
    </row>
    <row r="134" spans="5:5" ht="102" customHeight="1">
      <c r="E134" s="31" t="s">
        <v>959</v>
      </c>
    </row>
    <row r="135" spans="1:16" ht="12.75" customHeight="1">
      <c r="A135" t="s">
        <v>51</v>
      </c>
      <c s="6" t="s">
        <v>274</v>
      </c>
      <c s="6" t="s">
        <v>960</v>
      </c>
      <c t="s">
        <v>5</v>
      </c>
      <c s="26" t="s">
        <v>961</v>
      </c>
      <c s="27" t="s">
        <v>99</v>
      </c>
      <c s="28">
        <v>1</v>
      </c>
      <c s="27">
        <v>0</v>
      </c>
      <c s="27">
        <f>ROUND(G135*H135,6)</f>
      </c>
      <c r="L135" s="29">
        <v>0</v>
      </c>
      <c s="24">
        <f>ROUND(ROUND(L135,2)*ROUND(G135,3),2)</f>
      </c>
      <c s="27" t="s">
        <v>56</v>
      </c>
      <c>
        <f>(M135*21)/100</f>
      </c>
      <c t="s">
        <v>27</v>
      </c>
    </row>
    <row r="136" spans="1:5" ht="12.75" customHeight="1">
      <c r="A136" s="30" t="s">
        <v>57</v>
      </c>
      <c r="E136" s="31" t="s">
        <v>5</v>
      </c>
    </row>
    <row r="137" spans="1:5" ht="12.75" customHeight="1">
      <c r="A137" s="30" t="s">
        <v>58</v>
      </c>
      <c r="E137" s="32" t="s">
        <v>962</v>
      </c>
    </row>
    <row r="138" spans="5:5" ht="12.75" customHeight="1">
      <c r="E138" s="31" t="s">
        <v>963</v>
      </c>
    </row>
    <row r="139" spans="1:16" ht="12.75" customHeight="1">
      <c r="A139" t="s">
        <v>51</v>
      </c>
      <c s="6" t="s">
        <v>306</v>
      </c>
      <c s="6" t="s">
        <v>964</v>
      </c>
      <c t="s">
        <v>5</v>
      </c>
      <c s="26" t="s">
        <v>965</v>
      </c>
      <c s="27" t="s">
        <v>88</v>
      </c>
      <c s="28">
        <v>33.75</v>
      </c>
      <c s="27">
        <v>0</v>
      </c>
      <c s="27">
        <f>ROUND(G139*H139,6)</f>
      </c>
      <c r="L139" s="29">
        <v>0</v>
      </c>
      <c s="24">
        <f>ROUND(ROUND(L139,2)*ROUND(G139,3),2)</f>
      </c>
      <c s="27" t="s">
        <v>56</v>
      </c>
      <c>
        <f>(M139*21)/100</f>
      </c>
      <c t="s">
        <v>27</v>
      </c>
    </row>
    <row r="140" spans="1:5" ht="12.75" customHeight="1">
      <c r="A140" s="30" t="s">
        <v>57</v>
      </c>
      <c r="E140" s="31" t="s">
        <v>5</v>
      </c>
    </row>
    <row r="141" spans="1:5" ht="38.25" customHeight="1">
      <c r="A141" s="30" t="s">
        <v>58</v>
      </c>
      <c r="E141" s="32" t="s">
        <v>966</v>
      </c>
    </row>
    <row r="142" spans="5:5" ht="255" customHeight="1">
      <c r="E142" s="31" t="s">
        <v>967</v>
      </c>
    </row>
    <row r="143" spans="1:16" ht="12.75" customHeight="1">
      <c r="A143" t="s">
        <v>51</v>
      </c>
      <c s="6" t="s">
        <v>314</v>
      </c>
      <c s="6" t="s">
        <v>968</v>
      </c>
      <c t="s">
        <v>5</v>
      </c>
      <c s="26" t="s">
        <v>969</v>
      </c>
      <c s="27" t="s">
        <v>99</v>
      </c>
      <c s="28">
        <v>2</v>
      </c>
      <c s="27">
        <v>0</v>
      </c>
      <c s="27">
        <f>ROUND(G143*H143,6)</f>
      </c>
      <c r="L143" s="29">
        <v>0</v>
      </c>
      <c s="24">
        <f>ROUND(ROUND(L143,2)*ROUND(G143,3),2)</f>
      </c>
      <c s="27" t="s">
        <v>56</v>
      </c>
      <c>
        <f>(M143*21)/100</f>
      </c>
      <c t="s">
        <v>27</v>
      </c>
    </row>
    <row r="144" spans="1:5" ht="12.75" customHeight="1">
      <c r="A144" s="30" t="s">
        <v>57</v>
      </c>
      <c r="E144" s="31" t="s">
        <v>5</v>
      </c>
    </row>
    <row r="145" spans="1:5" ht="12.75" customHeight="1">
      <c r="A145" s="30" t="s">
        <v>58</v>
      </c>
      <c r="E145" s="32" t="s">
        <v>970</v>
      </c>
    </row>
    <row r="146" spans="5:5" ht="140.25" customHeight="1">
      <c r="E146" s="31" t="s">
        <v>971</v>
      </c>
    </row>
    <row r="147" spans="1:13" ht="12.75" customHeight="1">
      <c r="A147" t="s">
        <v>48</v>
      </c>
      <c r="C147" s="7" t="s">
        <v>85</v>
      </c>
      <c r="E147" s="25" t="s">
        <v>95</v>
      </c>
      <c r="J147" s="24">
        <f>0</f>
      </c>
      <c s="24">
        <f>0</f>
      </c>
      <c s="24">
        <f>0+L148+L152+L156</f>
      </c>
      <c s="24">
        <f>0+M148+M152+M156</f>
      </c>
    </row>
    <row r="148" spans="1:16" ht="12.75" customHeight="1">
      <c r="A148" t="s">
        <v>51</v>
      </c>
      <c s="6" t="s">
        <v>254</v>
      </c>
      <c s="6" t="s">
        <v>972</v>
      </c>
      <c t="s">
        <v>5</v>
      </c>
      <c s="26" t="s">
        <v>973</v>
      </c>
      <c s="27" t="s">
        <v>99</v>
      </c>
      <c s="28">
        <v>10</v>
      </c>
      <c s="27">
        <v>0</v>
      </c>
      <c s="27">
        <f>ROUND(G148*H148,6)</f>
      </c>
      <c r="L148" s="29">
        <v>0</v>
      </c>
      <c s="24">
        <f>ROUND(ROUND(L148,2)*ROUND(G148,3),2)</f>
      </c>
      <c s="27" t="s">
        <v>56</v>
      </c>
      <c>
        <f>(M148*21)/100</f>
      </c>
      <c t="s">
        <v>27</v>
      </c>
    </row>
    <row r="149" spans="1:5" ht="12.75" customHeight="1">
      <c r="A149" s="30" t="s">
        <v>57</v>
      </c>
      <c r="E149" s="31" t="s">
        <v>5</v>
      </c>
    </row>
    <row r="150" spans="1:5" ht="51" customHeight="1">
      <c r="A150" s="30" t="s">
        <v>58</v>
      </c>
      <c r="E150" s="32" t="s">
        <v>974</v>
      </c>
    </row>
    <row r="151" spans="5:5" ht="89.25" customHeight="1">
      <c r="E151" s="31" t="s">
        <v>975</v>
      </c>
    </row>
    <row r="152" spans="1:16" ht="12.75" customHeight="1">
      <c r="A152" t="s">
        <v>51</v>
      </c>
      <c s="6" t="s">
        <v>258</v>
      </c>
      <c s="6" t="s">
        <v>976</v>
      </c>
      <c t="s">
        <v>5</v>
      </c>
      <c s="26" t="s">
        <v>977</v>
      </c>
      <c s="27" t="s">
        <v>99</v>
      </c>
      <c s="28">
        <v>10</v>
      </c>
      <c s="27">
        <v>0</v>
      </c>
      <c s="27">
        <f>ROUND(G152*H152,6)</f>
      </c>
      <c r="L152" s="29">
        <v>0</v>
      </c>
      <c s="24">
        <f>ROUND(ROUND(L152,2)*ROUND(G152,3),2)</f>
      </c>
      <c s="27" t="s">
        <v>56</v>
      </c>
      <c>
        <f>(M152*21)/100</f>
      </c>
      <c t="s">
        <v>27</v>
      </c>
    </row>
    <row r="153" spans="1:5" ht="12.75" customHeight="1">
      <c r="A153" s="30" t="s">
        <v>57</v>
      </c>
      <c r="E153" s="31" t="s">
        <v>5</v>
      </c>
    </row>
    <row r="154" spans="1:5" ht="51" customHeight="1">
      <c r="A154" s="30" t="s">
        <v>58</v>
      </c>
      <c r="E154" s="32" t="s">
        <v>974</v>
      </c>
    </row>
    <row r="155" spans="5:5" ht="89.25" customHeight="1">
      <c r="E155" s="31" t="s">
        <v>978</v>
      </c>
    </row>
    <row r="156" spans="1:16" ht="12.75" customHeight="1">
      <c r="A156" t="s">
        <v>51</v>
      </c>
      <c s="6" t="s">
        <v>262</v>
      </c>
      <c s="6" t="s">
        <v>979</v>
      </c>
      <c t="s">
        <v>5</v>
      </c>
      <c s="26" t="s">
        <v>980</v>
      </c>
      <c s="27" t="s">
        <v>99</v>
      </c>
      <c s="28">
        <v>5</v>
      </c>
      <c s="27">
        <v>0</v>
      </c>
      <c s="27">
        <f>ROUND(G156*H156,6)</f>
      </c>
      <c r="L156" s="29">
        <v>0</v>
      </c>
      <c s="24">
        <f>ROUND(ROUND(L156,2)*ROUND(G156,3),2)</f>
      </c>
      <c s="27" t="s">
        <v>56</v>
      </c>
      <c>
        <f>(M156*21)/100</f>
      </c>
      <c t="s">
        <v>27</v>
      </c>
    </row>
    <row r="157" spans="1:5" ht="12.75" customHeight="1">
      <c r="A157" s="30" t="s">
        <v>57</v>
      </c>
      <c r="E157" s="31" t="s">
        <v>5</v>
      </c>
    </row>
    <row r="158" spans="1:5" ht="51" customHeight="1">
      <c r="A158" s="30" t="s">
        <v>58</v>
      </c>
      <c r="E158" s="32" t="s">
        <v>981</v>
      </c>
    </row>
    <row r="159" spans="5:5" ht="114.75" customHeight="1">
      <c r="E159" s="31" t="s">
        <v>982</v>
      </c>
    </row>
    <row r="160" spans="1:13" ht="12.75" customHeight="1">
      <c r="A160" t="s">
        <v>48</v>
      </c>
      <c r="C160" s="7" t="s">
        <v>96</v>
      </c>
      <c r="E160" s="25" t="s">
        <v>454</v>
      </c>
      <c r="J160" s="24">
        <f>0</f>
      </c>
      <c s="24">
        <f>0</f>
      </c>
      <c s="24">
        <f>0+L161+L165+L169+L173+L177+L181+L185+L189+L193+L197+L201+L205+L209+L213+L217+L221+L225+L229+L233+L237+L241+L245+L249+L253+L257+L261+L265+L269+L273</f>
      </c>
      <c s="24">
        <f>0+M161+M165+M169+M173+M177+M181+M185+M189+M193+M197+M201+M205+M209+M213+M217+M221+M225+M229+M233+M237+M241+M245+M249+M253+M257+M261+M265+M269+M273</f>
      </c>
    </row>
    <row r="161" spans="1:16" ht="12.75" customHeight="1">
      <c r="A161" t="s">
        <v>51</v>
      </c>
      <c s="6" t="s">
        <v>52</v>
      </c>
      <c s="6" t="s">
        <v>983</v>
      </c>
      <c t="s">
        <v>5</v>
      </c>
      <c s="26" t="s">
        <v>984</v>
      </c>
      <c s="27" t="s">
        <v>76</v>
      </c>
      <c s="28">
        <v>1757.2</v>
      </c>
      <c s="27">
        <v>0</v>
      </c>
      <c s="27">
        <f>ROUND(G161*H161,6)</f>
      </c>
      <c r="L161" s="29">
        <v>0</v>
      </c>
      <c s="24">
        <f>ROUND(ROUND(L161,2)*ROUND(G161,3),2)</f>
      </c>
      <c s="27" t="s">
        <v>56</v>
      </c>
      <c>
        <f>(M161*21)/100</f>
      </c>
      <c t="s">
        <v>27</v>
      </c>
    </row>
    <row r="162" spans="1:5" ht="12.75" customHeight="1">
      <c r="A162" s="30" t="s">
        <v>57</v>
      </c>
      <c r="E162" s="31" t="s">
        <v>5</v>
      </c>
    </row>
    <row r="163" spans="1:5" ht="12.75" customHeight="1">
      <c r="A163" s="30" t="s">
        <v>58</v>
      </c>
      <c r="E163" s="32" t="s">
        <v>985</v>
      </c>
    </row>
    <row r="164" spans="5:5" ht="114.75" customHeight="1">
      <c r="E164" s="31" t="s">
        <v>986</v>
      </c>
    </row>
    <row r="165" spans="1:16" ht="12.75" customHeight="1">
      <c r="A165" t="s">
        <v>51</v>
      </c>
      <c s="6" t="s">
        <v>27</v>
      </c>
      <c s="6" t="s">
        <v>987</v>
      </c>
      <c t="s">
        <v>5</v>
      </c>
      <c s="26" t="s">
        <v>988</v>
      </c>
      <c s="27" t="s">
        <v>88</v>
      </c>
      <c s="28">
        <v>761.4</v>
      </c>
      <c s="27">
        <v>0</v>
      </c>
      <c s="27">
        <f>ROUND(G165*H165,6)</f>
      </c>
      <c r="L165" s="29">
        <v>0</v>
      </c>
      <c s="24">
        <f>ROUND(ROUND(L165,2)*ROUND(G165,3),2)</f>
      </c>
      <c s="27" t="s">
        <v>56</v>
      </c>
      <c>
        <f>(M165*21)/100</f>
      </c>
      <c t="s">
        <v>27</v>
      </c>
    </row>
    <row r="166" spans="1:5" ht="12.75" customHeight="1">
      <c r="A166" s="30" t="s">
        <v>57</v>
      </c>
      <c r="E166" s="31" t="s">
        <v>5</v>
      </c>
    </row>
    <row r="167" spans="1:5" ht="12.75" customHeight="1">
      <c r="A167" s="30" t="s">
        <v>58</v>
      </c>
      <c r="E167" s="32" t="s">
        <v>989</v>
      </c>
    </row>
    <row r="168" spans="5:5" ht="178.5" customHeight="1">
      <c r="E168" s="31" t="s">
        <v>990</v>
      </c>
    </row>
    <row r="169" spans="1:16" ht="12.75" customHeight="1">
      <c r="A169" t="s">
        <v>51</v>
      </c>
      <c s="6" t="s">
        <v>26</v>
      </c>
      <c s="6" t="s">
        <v>991</v>
      </c>
      <c t="s">
        <v>5</v>
      </c>
      <c s="26" t="s">
        <v>992</v>
      </c>
      <c s="27" t="s">
        <v>88</v>
      </c>
      <c s="28">
        <v>92.5</v>
      </c>
      <c s="27">
        <v>0</v>
      </c>
      <c s="27">
        <f>ROUND(G169*H169,6)</f>
      </c>
      <c r="L169" s="29">
        <v>0</v>
      </c>
      <c s="24">
        <f>ROUND(ROUND(L169,2)*ROUND(G169,3),2)</f>
      </c>
      <c s="27" t="s">
        <v>56</v>
      </c>
      <c>
        <f>(M169*21)/100</f>
      </c>
      <c t="s">
        <v>27</v>
      </c>
    </row>
    <row r="170" spans="1:5" ht="12.75" customHeight="1">
      <c r="A170" s="30" t="s">
        <v>57</v>
      </c>
      <c r="E170" s="31" t="s">
        <v>5</v>
      </c>
    </row>
    <row r="171" spans="1:5" ht="12.75" customHeight="1">
      <c r="A171" s="30" t="s">
        <v>58</v>
      </c>
      <c r="E171" s="32" t="s">
        <v>993</v>
      </c>
    </row>
    <row r="172" spans="5:5" ht="178.5" customHeight="1">
      <c r="E172" s="31" t="s">
        <v>994</v>
      </c>
    </row>
    <row r="173" spans="1:16" ht="12.75" customHeight="1">
      <c r="A173" t="s">
        <v>51</v>
      </c>
      <c s="6" t="s">
        <v>67</v>
      </c>
      <c s="6" t="s">
        <v>995</v>
      </c>
      <c t="s">
        <v>5</v>
      </c>
      <c s="26" t="s">
        <v>996</v>
      </c>
      <c s="27" t="s">
        <v>464</v>
      </c>
      <c s="28">
        <v>891</v>
      </c>
      <c s="27">
        <v>0</v>
      </c>
      <c s="27">
        <f>ROUND(G173*H173,6)</f>
      </c>
      <c r="L173" s="29">
        <v>0</v>
      </c>
      <c s="24">
        <f>ROUND(ROUND(L173,2)*ROUND(G173,3),2)</f>
      </c>
      <c s="27" t="s">
        <v>56</v>
      </c>
      <c>
        <f>(M173*21)/100</f>
      </c>
      <c t="s">
        <v>27</v>
      </c>
    </row>
    <row r="174" spans="1:5" ht="12.75" customHeight="1">
      <c r="A174" s="30" t="s">
        <v>57</v>
      </c>
      <c r="E174" s="31" t="s">
        <v>5</v>
      </c>
    </row>
    <row r="175" spans="1:5" ht="12.75" customHeight="1">
      <c r="A175" s="30" t="s">
        <v>58</v>
      </c>
      <c r="E175" s="32" t="s">
        <v>997</v>
      </c>
    </row>
    <row r="176" spans="5:5" ht="89.25" customHeight="1">
      <c r="E176" s="31" t="s">
        <v>998</v>
      </c>
    </row>
    <row r="177" spans="1:16" ht="12.75" customHeight="1">
      <c r="A177" t="s">
        <v>51</v>
      </c>
      <c s="6" t="s">
        <v>73</v>
      </c>
      <c s="6" t="s">
        <v>999</v>
      </c>
      <c t="s">
        <v>5</v>
      </c>
      <c s="26" t="s">
        <v>1000</v>
      </c>
      <c s="27" t="s">
        <v>464</v>
      </c>
      <c s="28">
        <v>975.84</v>
      </c>
      <c s="27">
        <v>0</v>
      </c>
      <c s="27">
        <f>ROUND(G177*H177,6)</f>
      </c>
      <c r="L177" s="29">
        <v>0</v>
      </c>
      <c s="24">
        <f>ROUND(ROUND(L177,2)*ROUND(G177,3),2)</f>
      </c>
      <c s="27" t="s">
        <v>56</v>
      </c>
      <c>
        <f>(M177*21)/100</f>
      </c>
      <c t="s">
        <v>27</v>
      </c>
    </row>
    <row r="178" spans="1:5" ht="12.75" customHeight="1">
      <c r="A178" s="30" t="s">
        <v>57</v>
      </c>
      <c r="E178" s="31" t="s">
        <v>5</v>
      </c>
    </row>
    <row r="179" spans="1:5" ht="12.75" customHeight="1">
      <c r="A179" s="30" t="s">
        <v>58</v>
      </c>
      <c r="E179" s="32" t="s">
        <v>1001</v>
      </c>
    </row>
    <row r="180" spans="5:5" ht="89.25" customHeight="1">
      <c r="E180" s="31" t="s">
        <v>998</v>
      </c>
    </row>
    <row r="181" spans="1:16" ht="12.75" customHeight="1">
      <c r="A181" t="s">
        <v>51</v>
      </c>
      <c s="6" t="s">
        <v>101</v>
      </c>
      <c s="6" t="s">
        <v>1002</v>
      </c>
      <c t="s">
        <v>5</v>
      </c>
      <c s="26" t="s">
        <v>1003</v>
      </c>
      <c s="27" t="s">
        <v>88</v>
      </c>
      <c s="28">
        <v>49.847</v>
      </c>
      <c s="27">
        <v>0</v>
      </c>
      <c s="27">
        <f>ROUND(G181*H181,6)</f>
      </c>
      <c r="L181" s="29">
        <v>0</v>
      </c>
      <c s="24">
        <f>ROUND(ROUND(L181,2)*ROUND(G181,3),2)</f>
      </c>
      <c s="27" t="s">
        <v>56</v>
      </c>
      <c>
        <f>(M181*21)/100</f>
      </c>
      <c t="s">
        <v>27</v>
      </c>
    </row>
    <row r="182" spans="1:5" ht="12.75" customHeight="1">
      <c r="A182" s="30" t="s">
        <v>57</v>
      </c>
      <c r="E182" s="31" t="s">
        <v>5</v>
      </c>
    </row>
    <row r="183" spans="1:5" ht="12.75" customHeight="1">
      <c r="A183" s="30" t="s">
        <v>58</v>
      </c>
      <c r="E183" s="32" t="s">
        <v>1004</v>
      </c>
    </row>
    <row r="184" spans="5:5" ht="153" customHeight="1">
      <c r="E184" s="31" t="s">
        <v>1005</v>
      </c>
    </row>
    <row r="185" spans="1:16" ht="12.75" customHeight="1">
      <c r="A185" t="s">
        <v>51</v>
      </c>
      <c s="6" t="s">
        <v>105</v>
      </c>
      <c s="6" t="s">
        <v>1006</v>
      </c>
      <c t="s">
        <v>5</v>
      </c>
      <c s="26" t="s">
        <v>1007</v>
      </c>
      <c s="27" t="s">
        <v>88</v>
      </c>
      <c s="28">
        <v>64.791</v>
      </c>
      <c s="27">
        <v>0</v>
      </c>
      <c s="27">
        <f>ROUND(G185*H185,6)</f>
      </c>
      <c r="L185" s="29">
        <v>0</v>
      </c>
      <c s="24">
        <f>ROUND(ROUND(L185,2)*ROUND(G185,3),2)</f>
      </c>
      <c s="27" t="s">
        <v>56</v>
      </c>
      <c>
        <f>(M185*21)/100</f>
      </c>
      <c t="s">
        <v>27</v>
      </c>
    </row>
    <row r="186" spans="1:5" ht="12.75" customHeight="1">
      <c r="A186" s="30" t="s">
        <v>57</v>
      </c>
      <c r="E186" s="31" t="s">
        <v>5</v>
      </c>
    </row>
    <row r="187" spans="1:5" ht="12.75" customHeight="1">
      <c r="A187" s="30" t="s">
        <v>58</v>
      </c>
      <c r="E187" s="32" t="s">
        <v>1008</v>
      </c>
    </row>
    <row r="188" spans="5:5" ht="178.5" customHeight="1">
      <c r="E188" s="31" t="s">
        <v>1009</v>
      </c>
    </row>
    <row r="189" spans="1:16" ht="12.75" customHeight="1">
      <c r="A189" t="s">
        <v>51</v>
      </c>
      <c s="6" t="s">
        <v>109</v>
      </c>
      <c s="6" t="s">
        <v>1010</v>
      </c>
      <c t="s">
        <v>5</v>
      </c>
      <c s="26" t="s">
        <v>1011</v>
      </c>
      <c s="27" t="s">
        <v>460</v>
      </c>
      <c s="28">
        <v>72.24</v>
      </c>
      <c s="27">
        <v>0</v>
      </c>
      <c s="27">
        <f>ROUND(G189*H189,6)</f>
      </c>
      <c r="L189" s="29">
        <v>0</v>
      </c>
      <c s="24">
        <f>ROUND(ROUND(L189,2)*ROUND(G189,3),2)</f>
      </c>
      <c s="27" t="s">
        <v>56</v>
      </c>
      <c>
        <f>(M189*21)/100</f>
      </c>
      <c t="s">
        <v>27</v>
      </c>
    </row>
    <row r="190" spans="1:5" ht="12.75" customHeight="1">
      <c r="A190" s="30" t="s">
        <v>57</v>
      </c>
      <c r="E190" s="31" t="s">
        <v>5</v>
      </c>
    </row>
    <row r="191" spans="1:5" ht="12.75" customHeight="1">
      <c r="A191" s="30" t="s">
        <v>58</v>
      </c>
      <c r="E191" s="32" t="s">
        <v>1012</v>
      </c>
    </row>
    <row r="192" spans="5:5" ht="127.5" customHeight="1">
      <c r="E192" s="31" t="s">
        <v>461</v>
      </c>
    </row>
    <row r="193" spans="1:16" ht="12.75" customHeight="1">
      <c r="A193" t="s">
        <v>51</v>
      </c>
      <c s="6" t="s">
        <v>113</v>
      </c>
      <c s="6" t="s">
        <v>1013</v>
      </c>
      <c t="s">
        <v>5</v>
      </c>
      <c s="26" t="s">
        <v>1014</v>
      </c>
      <c s="27" t="s">
        <v>464</v>
      </c>
      <c s="28">
        <v>677.25</v>
      </c>
      <c s="27">
        <v>0</v>
      </c>
      <c s="27">
        <f>ROUND(G193*H193,6)</f>
      </c>
      <c r="L193" s="29">
        <v>0</v>
      </c>
      <c s="24">
        <f>ROUND(ROUND(L193,2)*ROUND(G193,3),2)</f>
      </c>
      <c s="27" t="s">
        <v>56</v>
      </c>
      <c>
        <f>(M193*21)/100</f>
      </c>
      <c t="s">
        <v>27</v>
      </c>
    </row>
    <row r="194" spans="1:5" ht="12.75" customHeight="1">
      <c r="A194" s="30" t="s">
        <v>57</v>
      </c>
      <c r="E194" s="31" t="s">
        <v>5</v>
      </c>
    </row>
    <row r="195" spans="1:5" ht="51" customHeight="1">
      <c r="A195" s="30" t="s">
        <v>58</v>
      </c>
      <c r="E195" s="32" t="s">
        <v>1015</v>
      </c>
    </row>
    <row r="196" spans="5:5" ht="102" customHeight="1">
      <c r="E196" s="31" t="s">
        <v>465</v>
      </c>
    </row>
    <row r="197" spans="1:16" ht="12.75" customHeight="1">
      <c r="A197" t="s">
        <v>51</v>
      </c>
      <c s="6" t="s">
        <v>122</v>
      </c>
      <c s="6" t="s">
        <v>1016</v>
      </c>
      <c t="s">
        <v>5</v>
      </c>
      <c s="26" t="s">
        <v>1017</v>
      </c>
      <c s="27" t="s">
        <v>1018</v>
      </c>
      <c s="28">
        <v>44980</v>
      </c>
      <c s="27">
        <v>0</v>
      </c>
      <c s="27">
        <f>ROUND(G197*H197,6)</f>
      </c>
      <c r="L197" s="29">
        <v>0</v>
      </c>
      <c s="24">
        <f>ROUND(ROUND(L197,2)*ROUND(G197,3),2)</f>
      </c>
      <c s="27" t="s">
        <v>56</v>
      </c>
      <c>
        <f>(M197*21)/100</f>
      </c>
      <c t="s">
        <v>27</v>
      </c>
    </row>
    <row r="198" spans="1:5" ht="12.75" customHeight="1">
      <c r="A198" s="30" t="s">
        <v>57</v>
      </c>
      <c r="E198" s="31" t="s">
        <v>5</v>
      </c>
    </row>
    <row r="199" spans="1:5" ht="38.25" customHeight="1">
      <c r="A199" s="30" t="s">
        <v>58</v>
      </c>
      <c r="E199" s="32" t="s">
        <v>1019</v>
      </c>
    </row>
    <row r="200" spans="5:5" ht="102" customHeight="1">
      <c r="E200" s="31" t="s">
        <v>1020</v>
      </c>
    </row>
    <row r="201" spans="1:16" ht="12.75" customHeight="1">
      <c r="A201" t="s">
        <v>51</v>
      </c>
      <c s="6" t="s">
        <v>136</v>
      </c>
      <c s="6" t="s">
        <v>1021</v>
      </c>
      <c t="s">
        <v>5</v>
      </c>
      <c s="26" t="s">
        <v>1022</v>
      </c>
      <c s="27" t="s">
        <v>99</v>
      </c>
      <c s="28">
        <v>2</v>
      </c>
      <c s="27">
        <v>0</v>
      </c>
      <c s="27">
        <f>ROUND(G201*H201,6)</f>
      </c>
      <c r="L201" s="29">
        <v>0</v>
      </c>
      <c s="24">
        <f>ROUND(ROUND(L201,2)*ROUND(G201,3),2)</f>
      </c>
      <c s="27" t="s">
        <v>56</v>
      </c>
      <c>
        <f>(M201*21)/100</f>
      </c>
      <c t="s">
        <v>27</v>
      </c>
    </row>
    <row r="202" spans="1:5" ht="12.75" customHeight="1">
      <c r="A202" s="30" t="s">
        <v>57</v>
      </c>
      <c r="E202" s="31" t="s">
        <v>5</v>
      </c>
    </row>
    <row r="203" spans="1:5" ht="12.75" customHeight="1">
      <c r="A203" s="30" t="s">
        <v>58</v>
      </c>
      <c r="E203" s="32" t="s">
        <v>1023</v>
      </c>
    </row>
    <row r="204" spans="5:5" ht="102" customHeight="1">
      <c r="E204" s="31" t="s">
        <v>1024</v>
      </c>
    </row>
    <row r="205" spans="1:16" ht="12.75" customHeight="1">
      <c r="A205" t="s">
        <v>51</v>
      </c>
      <c s="6" t="s">
        <v>140</v>
      </c>
      <c s="6" t="s">
        <v>1025</v>
      </c>
      <c t="s">
        <v>5</v>
      </c>
      <c s="26" t="s">
        <v>1026</v>
      </c>
      <c s="27" t="s">
        <v>99</v>
      </c>
      <c s="28">
        <v>1</v>
      </c>
      <c s="27">
        <v>0</v>
      </c>
      <c s="27">
        <f>ROUND(G205*H205,6)</f>
      </c>
      <c r="L205" s="29">
        <v>0</v>
      </c>
      <c s="24">
        <f>ROUND(ROUND(L205,2)*ROUND(G205,3),2)</f>
      </c>
      <c s="27" t="s">
        <v>56</v>
      </c>
      <c>
        <f>(M205*21)/100</f>
      </c>
      <c t="s">
        <v>27</v>
      </c>
    </row>
    <row r="206" spans="1:5" ht="12.75" customHeight="1">
      <c r="A206" s="30" t="s">
        <v>57</v>
      </c>
      <c r="E206" s="31" t="s">
        <v>5</v>
      </c>
    </row>
    <row r="207" spans="1:5" ht="12.75" customHeight="1">
      <c r="A207" s="30" t="s">
        <v>58</v>
      </c>
      <c r="E207" s="32" t="s">
        <v>1027</v>
      </c>
    </row>
    <row r="208" spans="5:5" ht="51" customHeight="1">
      <c r="E208" s="31" t="s">
        <v>1028</v>
      </c>
    </row>
    <row r="209" spans="1:16" ht="12.75" customHeight="1">
      <c r="A209" t="s">
        <v>51</v>
      </c>
      <c s="6" t="s">
        <v>152</v>
      </c>
      <c s="6" t="s">
        <v>1029</v>
      </c>
      <c t="s">
        <v>5</v>
      </c>
      <c s="26" t="s">
        <v>1030</v>
      </c>
      <c s="27" t="s">
        <v>460</v>
      </c>
      <c s="28">
        <v>2332.5</v>
      </c>
      <c s="27">
        <v>0</v>
      </c>
      <c s="27">
        <f>ROUND(G209*H209,6)</f>
      </c>
      <c r="L209" s="29">
        <v>0</v>
      </c>
      <c s="24">
        <f>ROUND(ROUND(L209,2)*ROUND(G209,3),2)</f>
      </c>
      <c s="27" t="s">
        <v>56</v>
      </c>
      <c>
        <f>(M209*21)/100</f>
      </c>
      <c t="s">
        <v>27</v>
      </c>
    </row>
    <row r="210" spans="1:5" ht="12.75" customHeight="1">
      <c r="A210" s="30" t="s">
        <v>57</v>
      </c>
      <c r="E210" s="31" t="s">
        <v>5</v>
      </c>
    </row>
    <row r="211" spans="1:5" ht="12.75" customHeight="1">
      <c r="A211" s="30" t="s">
        <v>58</v>
      </c>
      <c r="E211" s="32" t="s">
        <v>1031</v>
      </c>
    </row>
    <row r="212" spans="5:5" ht="114.75" customHeight="1">
      <c r="E212" s="31" t="s">
        <v>1032</v>
      </c>
    </row>
    <row r="213" spans="1:16" ht="12.75" customHeight="1">
      <c r="A213" t="s">
        <v>51</v>
      </c>
      <c s="6" t="s">
        <v>202</v>
      </c>
      <c s="6" t="s">
        <v>1033</v>
      </c>
      <c t="s">
        <v>5</v>
      </c>
      <c s="26" t="s">
        <v>1034</v>
      </c>
      <c s="27" t="s">
        <v>99</v>
      </c>
      <c s="28">
        <v>3</v>
      </c>
      <c s="27">
        <v>0</v>
      </c>
      <c s="27">
        <f>ROUND(G213*H213,6)</f>
      </c>
      <c r="L213" s="29">
        <v>0</v>
      </c>
      <c s="24">
        <f>ROUND(ROUND(L213,2)*ROUND(G213,3),2)</f>
      </c>
      <c s="27" t="s">
        <v>56</v>
      </c>
      <c>
        <f>(M213*21)/100</f>
      </c>
      <c t="s">
        <v>27</v>
      </c>
    </row>
    <row r="214" spans="1:5" ht="12.75" customHeight="1">
      <c r="A214" s="30" t="s">
        <v>57</v>
      </c>
      <c r="E214" s="31" t="s">
        <v>5</v>
      </c>
    </row>
    <row r="215" spans="1:5" ht="12.75" customHeight="1">
      <c r="A215" s="30" t="s">
        <v>58</v>
      </c>
      <c r="E215" s="32" t="s">
        <v>1035</v>
      </c>
    </row>
    <row r="216" spans="5:5" ht="89.25" customHeight="1">
      <c r="E216" s="31" t="s">
        <v>1036</v>
      </c>
    </row>
    <row r="217" spans="1:16" ht="12.75" customHeight="1">
      <c r="A217" t="s">
        <v>51</v>
      </c>
      <c s="6" t="s">
        <v>206</v>
      </c>
      <c s="6" t="s">
        <v>1037</v>
      </c>
      <c t="s">
        <v>5</v>
      </c>
      <c s="26" t="s">
        <v>1038</v>
      </c>
      <c s="27" t="s">
        <v>99</v>
      </c>
      <c s="28">
        <v>3</v>
      </c>
      <c s="27">
        <v>0</v>
      </c>
      <c s="27">
        <f>ROUND(G217*H217,6)</f>
      </c>
      <c r="L217" s="29">
        <v>0</v>
      </c>
      <c s="24">
        <f>ROUND(ROUND(L217,2)*ROUND(G217,3),2)</f>
      </c>
      <c s="27" t="s">
        <v>56</v>
      </c>
      <c>
        <f>(M217*21)/100</f>
      </c>
      <c t="s">
        <v>27</v>
      </c>
    </row>
    <row r="218" spans="1:5" ht="12.75" customHeight="1">
      <c r="A218" s="30" t="s">
        <v>57</v>
      </c>
      <c r="E218" s="31" t="s">
        <v>5</v>
      </c>
    </row>
    <row r="219" spans="1:5" ht="12.75" customHeight="1">
      <c r="A219" s="30" t="s">
        <v>58</v>
      </c>
      <c r="E219" s="32" t="s">
        <v>1039</v>
      </c>
    </row>
    <row r="220" spans="5:5" ht="114.75" customHeight="1">
      <c r="E220" s="31" t="s">
        <v>1040</v>
      </c>
    </row>
    <row r="221" spans="1:16" ht="12.75" customHeight="1">
      <c r="A221" t="s">
        <v>51</v>
      </c>
      <c s="6" t="s">
        <v>210</v>
      </c>
      <c s="6" t="s">
        <v>1041</v>
      </c>
      <c t="s">
        <v>5</v>
      </c>
      <c s="26" t="s">
        <v>1042</v>
      </c>
      <c s="27" t="s">
        <v>464</v>
      </c>
      <c s="28">
        <v>4.2</v>
      </c>
      <c s="27">
        <v>0</v>
      </c>
      <c s="27">
        <f>ROUND(G221*H221,6)</f>
      </c>
      <c r="L221" s="29">
        <v>0</v>
      </c>
      <c s="24">
        <f>ROUND(ROUND(L221,2)*ROUND(G221,3),2)</f>
      </c>
      <c s="27" t="s">
        <v>56</v>
      </c>
      <c>
        <f>(M221*21)/100</f>
      </c>
      <c t="s">
        <v>27</v>
      </c>
    </row>
    <row r="222" spans="1:5" ht="12.75" customHeight="1">
      <c r="A222" s="30" t="s">
        <v>57</v>
      </c>
      <c r="E222" s="31" t="s">
        <v>5</v>
      </c>
    </row>
    <row r="223" spans="1:5" ht="25.5" customHeight="1">
      <c r="A223" s="30" t="s">
        <v>58</v>
      </c>
      <c r="E223" s="32" t="s">
        <v>1043</v>
      </c>
    </row>
    <row r="224" spans="5:5" ht="102" customHeight="1">
      <c r="E224" s="31" t="s">
        <v>1044</v>
      </c>
    </row>
    <row r="225" spans="1:16" ht="12.75" customHeight="1">
      <c r="A225" t="s">
        <v>51</v>
      </c>
      <c s="6" t="s">
        <v>242</v>
      </c>
      <c s="6" t="s">
        <v>1045</v>
      </c>
      <c t="s">
        <v>5</v>
      </c>
      <c s="26" t="s">
        <v>1046</v>
      </c>
      <c s="27" t="s">
        <v>99</v>
      </c>
      <c s="28">
        <v>6</v>
      </c>
      <c s="27">
        <v>0</v>
      </c>
      <c s="27">
        <f>ROUND(G225*H225,6)</f>
      </c>
      <c r="L225" s="29">
        <v>0</v>
      </c>
      <c s="24">
        <f>ROUND(ROUND(L225,2)*ROUND(G225,3),2)</f>
      </c>
      <c s="27" t="s">
        <v>56</v>
      </c>
      <c>
        <f>(M225*21)/100</f>
      </c>
      <c t="s">
        <v>27</v>
      </c>
    </row>
    <row r="226" spans="1:5" ht="12.75" customHeight="1">
      <c r="A226" s="30" t="s">
        <v>57</v>
      </c>
      <c r="E226" s="31" t="s">
        <v>5</v>
      </c>
    </row>
    <row r="227" spans="1:5" ht="12.75" customHeight="1">
      <c r="A227" s="30" t="s">
        <v>58</v>
      </c>
      <c r="E227" s="32" t="s">
        <v>5</v>
      </c>
    </row>
    <row r="228" spans="5:5" ht="76.5" customHeight="1">
      <c r="E228" s="31" t="s">
        <v>1047</v>
      </c>
    </row>
    <row r="229" spans="1:16" ht="12.75" customHeight="1">
      <c r="A229" t="s">
        <v>51</v>
      </c>
      <c s="6" t="s">
        <v>246</v>
      </c>
      <c s="6" t="s">
        <v>1048</v>
      </c>
      <c t="s">
        <v>5</v>
      </c>
      <c s="26" t="s">
        <v>1049</v>
      </c>
      <c s="27" t="s">
        <v>99</v>
      </c>
      <c s="28">
        <v>6</v>
      </c>
      <c s="27">
        <v>0</v>
      </c>
      <c s="27">
        <f>ROUND(G229*H229,6)</f>
      </c>
      <c r="L229" s="29">
        <v>0</v>
      </c>
      <c s="24">
        <f>ROUND(ROUND(L229,2)*ROUND(G229,3),2)</f>
      </c>
      <c s="27" t="s">
        <v>56</v>
      </c>
      <c>
        <f>(M229*21)/100</f>
      </c>
      <c t="s">
        <v>27</v>
      </c>
    </row>
    <row r="230" spans="1:5" ht="12.75" customHeight="1">
      <c r="A230" s="30" t="s">
        <v>57</v>
      </c>
      <c r="E230" s="31" t="s">
        <v>5</v>
      </c>
    </row>
    <row r="231" spans="1:5" ht="12.75" customHeight="1">
      <c r="A231" s="30" t="s">
        <v>58</v>
      </c>
      <c r="E231" s="32" t="s">
        <v>5</v>
      </c>
    </row>
    <row r="232" spans="5:5" ht="76.5" customHeight="1">
      <c r="E232" s="31" t="s">
        <v>1050</v>
      </c>
    </row>
    <row r="233" spans="1:16" ht="12.75" customHeight="1">
      <c r="A233" t="s">
        <v>51</v>
      </c>
      <c s="6" t="s">
        <v>250</v>
      </c>
      <c s="6" t="s">
        <v>1051</v>
      </c>
      <c t="s">
        <v>5</v>
      </c>
      <c s="26" t="s">
        <v>1052</v>
      </c>
      <c s="27" t="s">
        <v>1053</v>
      </c>
      <c s="28">
        <v>6</v>
      </c>
      <c s="27">
        <v>0</v>
      </c>
      <c s="27">
        <f>ROUND(G233*H233,6)</f>
      </c>
      <c r="L233" s="29">
        <v>0</v>
      </c>
      <c s="24">
        <f>ROUND(ROUND(L233,2)*ROUND(G233,3),2)</f>
      </c>
      <c s="27" t="s">
        <v>56</v>
      </c>
      <c>
        <f>(M233*21)/100</f>
      </c>
      <c t="s">
        <v>27</v>
      </c>
    </row>
    <row r="234" spans="1:5" ht="12.75" customHeight="1">
      <c r="A234" s="30" t="s">
        <v>57</v>
      </c>
      <c r="E234" s="31" t="s">
        <v>5</v>
      </c>
    </row>
    <row r="235" spans="1:5" ht="12.75" customHeight="1">
      <c r="A235" s="30" t="s">
        <v>58</v>
      </c>
      <c r="E235" s="32" t="s">
        <v>5</v>
      </c>
    </row>
    <row r="236" spans="5:5" ht="12.75" customHeight="1">
      <c r="E236" s="31" t="s">
        <v>1054</v>
      </c>
    </row>
    <row r="237" spans="1:16" ht="12.75" customHeight="1">
      <c r="A237" t="s">
        <v>51</v>
      </c>
      <c s="6" t="s">
        <v>254</v>
      </c>
      <c s="6" t="s">
        <v>1055</v>
      </c>
      <c t="s">
        <v>5</v>
      </c>
      <c s="26" t="s">
        <v>1056</v>
      </c>
      <c s="27" t="s">
        <v>99</v>
      </c>
      <c s="28">
        <v>25</v>
      </c>
      <c s="27">
        <v>0</v>
      </c>
      <c s="27">
        <f>ROUND(G237*H237,6)</f>
      </c>
      <c r="L237" s="29">
        <v>0</v>
      </c>
      <c s="24">
        <f>ROUND(ROUND(L237,2)*ROUND(G237,3),2)</f>
      </c>
      <c s="27" t="s">
        <v>56</v>
      </c>
      <c>
        <f>(M237*21)/100</f>
      </c>
      <c t="s">
        <v>27</v>
      </c>
    </row>
    <row r="238" spans="1:5" ht="12.75" customHeight="1">
      <c r="A238" s="30" t="s">
        <v>57</v>
      </c>
      <c r="E238" s="31" t="s">
        <v>5</v>
      </c>
    </row>
    <row r="239" spans="1:5" ht="12.75" customHeight="1">
      <c r="A239" s="30" t="s">
        <v>58</v>
      </c>
      <c r="E239" s="32" t="s">
        <v>5</v>
      </c>
    </row>
    <row r="240" spans="5:5" ht="153" customHeight="1">
      <c r="E240" s="31" t="s">
        <v>1057</v>
      </c>
    </row>
    <row r="241" spans="1:16" ht="12.75" customHeight="1">
      <c r="A241" t="s">
        <v>51</v>
      </c>
      <c s="6" t="s">
        <v>278</v>
      </c>
      <c s="6" t="s">
        <v>1058</v>
      </c>
      <c t="s">
        <v>5</v>
      </c>
      <c s="26" t="s">
        <v>1059</v>
      </c>
      <c s="27" t="s">
        <v>464</v>
      </c>
      <c s="28">
        <v>1365</v>
      </c>
      <c s="27">
        <v>0</v>
      </c>
      <c s="27">
        <f>ROUND(G241*H241,6)</f>
      </c>
      <c r="L241" s="29">
        <v>0</v>
      </c>
      <c s="24">
        <f>ROUND(ROUND(L241,2)*ROUND(G241,3),2)</f>
      </c>
      <c s="27" t="s">
        <v>56</v>
      </c>
      <c>
        <f>(M241*21)/100</f>
      </c>
      <c t="s">
        <v>27</v>
      </c>
    </row>
    <row r="242" spans="1:5" ht="12.75" customHeight="1">
      <c r="A242" s="30" t="s">
        <v>57</v>
      </c>
      <c r="E242" s="31" t="s">
        <v>5</v>
      </c>
    </row>
    <row r="243" spans="1:5" ht="51" customHeight="1">
      <c r="A243" s="30" t="s">
        <v>58</v>
      </c>
      <c r="E243" s="32" t="s">
        <v>1060</v>
      </c>
    </row>
    <row r="244" spans="5:5" ht="102" customHeight="1">
      <c r="E244" s="31" t="s">
        <v>1044</v>
      </c>
    </row>
    <row r="245" spans="1:16" ht="12.75" customHeight="1">
      <c r="A245" t="s">
        <v>51</v>
      </c>
      <c s="6" t="s">
        <v>282</v>
      </c>
      <c s="6" t="s">
        <v>1061</v>
      </c>
      <c t="s">
        <v>5</v>
      </c>
      <c s="26" t="s">
        <v>1062</v>
      </c>
      <c s="27" t="s">
        <v>99</v>
      </c>
      <c s="28">
        <v>1</v>
      </c>
      <c s="27">
        <v>0</v>
      </c>
      <c s="27">
        <f>ROUND(G245*H245,6)</f>
      </c>
      <c r="L245" s="29">
        <v>0</v>
      </c>
      <c s="24">
        <f>ROUND(ROUND(L245,2)*ROUND(G245,3),2)</f>
      </c>
      <c s="27" t="s">
        <v>56</v>
      </c>
      <c>
        <f>(M245*21)/100</f>
      </c>
      <c t="s">
        <v>27</v>
      </c>
    </row>
    <row r="246" spans="1:5" ht="12.75" customHeight="1">
      <c r="A246" s="30" t="s">
        <v>57</v>
      </c>
      <c r="E246" s="31" t="s">
        <v>5</v>
      </c>
    </row>
    <row r="247" spans="1:5" ht="12.75" customHeight="1">
      <c r="A247" s="30" t="s">
        <v>58</v>
      </c>
      <c r="E247" s="32" t="s">
        <v>5</v>
      </c>
    </row>
    <row r="248" spans="5:5" ht="114.75" customHeight="1">
      <c r="E248" s="31" t="s">
        <v>1040</v>
      </c>
    </row>
    <row r="249" spans="1:16" ht="12.75" customHeight="1">
      <c r="A249" t="s">
        <v>51</v>
      </c>
      <c s="6" t="s">
        <v>286</v>
      </c>
      <c s="6" t="s">
        <v>1063</v>
      </c>
      <c t="s">
        <v>5</v>
      </c>
      <c s="26" t="s">
        <v>1064</v>
      </c>
      <c s="27" t="s">
        <v>99</v>
      </c>
      <c s="28">
        <v>1</v>
      </c>
      <c s="27">
        <v>0</v>
      </c>
      <c s="27">
        <f>ROUND(G249*H249,6)</f>
      </c>
      <c r="L249" s="29">
        <v>0</v>
      </c>
      <c s="24">
        <f>ROUND(ROUND(L249,2)*ROUND(G249,3),2)</f>
      </c>
      <c s="27" t="s">
        <v>56</v>
      </c>
      <c>
        <f>(M249*21)/100</f>
      </c>
      <c t="s">
        <v>27</v>
      </c>
    </row>
    <row r="250" spans="1:5" ht="12.75" customHeight="1">
      <c r="A250" s="30" t="s">
        <v>57</v>
      </c>
      <c r="E250" s="31" t="s">
        <v>5</v>
      </c>
    </row>
    <row r="251" spans="1:5" ht="12.75" customHeight="1">
      <c r="A251" s="30" t="s">
        <v>58</v>
      </c>
      <c r="E251" s="32" t="s">
        <v>5</v>
      </c>
    </row>
    <row r="252" spans="5:5" ht="114.75" customHeight="1">
      <c r="E252" s="31" t="s">
        <v>1040</v>
      </c>
    </row>
    <row r="253" spans="1:16" ht="12.75" customHeight="1">
      <c r="A253" t="s">
        <v>51</v>
      </c>
      <c s="6" t="s">
        <v>290</v>
      </c>
      <c s="6" t="s">
        <v>1065</v>
      </c>
      <c t="s">
        <v>5</v>
      </c>
      <c s="26" t="s">
        <v>1066</v>
      </c>
      <c s="27" t="s">
        <v>464</v>
      </c>
      <c s="28">
        <v>750</v>
      </c>
      <c s="27">
        <v>0</v>
      </c>
      <c s="27">
        <f>ROUND(G253*H253,6)</f>
      </c>
      <c r="L253" s="29">
        <v>0</v>
      </c>
      <c s="24">
        <f>ROUND(ROUND(L253,2)*ROUND(G253,3),2)</f>
      </c>
      <c s="27" t="s">
        <v>56</v>
      </c>
      <c>
        <f>(M253*21)/100</f>
      </c>
      <c t="s">
        <v>27</v>
      </c>
    </row>
    <row r="254" spans="1:5" ht="12.75" customHeight="1">
      <c r="A254" s="30" t="s">
        <v>57</v>
      </c>
      <c r="E254" s="31" t="s">
        <v>5</v>
      </c>
    </row>
    <row r="255" spans="1:5" ht="38.25" customHeight="1">
      <c r="A255" s="30" t="s">
        <v>58</v>
      </c>
      <c r="E255" s="32" t="s">
        <v>1067</v>
      </c>
    </row>
    <row r="256" spans="5:5" ht="102" customHeight="1">
      <c r="E256" s="31" t="s">
        <v>1044</v>
      </c>
    </row>
    <row r="257" spans="1:16" ht="12.75" customHeight="1">
      <c r="A257" t="s">
        <v>51</v>
      </c>
      <c s="6" t="s">
        <v>298</v>
      </c>
      <c s="6" t="s">
        <v>1068</v>
      </c>
      <c t="s">
        <v>5</v>
      </c>
      <c s="26" t="s">
        <v>1069</v>
      </c>
      <c s="27" t="s">
        <v>99</v>
      </c>
      <c s="28">
        <v>1</v>
      </c>
      <c s="27">
        <v>0</v>
      </c>
      <c s="27">
        <f>ROUND(G257*H257,6)</f>
      </c>
      <c r="L257" s="29">
        <v>0</v>
      </c>
      <c s="24">
        <f>ROUND(ROUND(L257,2)*ROUND(G257,3),2)</f>
      </c>
      <c s="27" t="s">
        <v>56</v>
      </c>
      <c>
        <f>(M257*21)/100</f>
      </c>
      <c t="s">
        <v>27</v>
      </c>
    </row>
    <row r="258" spans="1:5" ht="12.75" customHeight="1">
      <c r="A258" s="30" t="s">
        <v>57</v>
      </c>
      <c r="E258" s="31" t="s">
        <v>5</v>
      </c>
    </row>
    <row r="259" spans="1:5" ht="12.75" customHeight="1">
      <c r="A259" s="30" t="s">
        <v>58</v>
      </c>
      <c r="E259" s="32" t="s">
        <v>1070</v>
      </c>
    </row>
    <row r="260" spans="5:5" ht="114.75" customHeight="1">
      <c r="E260" s="31" t="s">
        <v>1071</v>
      </c>
    </row>
    <row r="261" spans="1:16" ht="12.75" customHeight="1">
      <c r="A261" t="s">
        <v>51</v>
      </c>
      <c s="6" t="s">
        <v>310</v>
      </c>
      <c s="6" t="s">
        <v>1072</v>
      </c>
      <c t="s">
        <v>5</v>
      </c>
      <c s="26" t="s">
        <v>1073</v>
      </c>
      <c s="27" t="s">
        <v>88</v>
      </c>
      <c s="28">
        <v>20018</v>
      </c>
      <c s="27">
        <v>0</v>
      </c>
      <c s="27">
        <f>ROUND(G261*H261,6)</f>
      </c>
      <c r="L261" s="29">
        <v>0</v>
      </c>
      <c s="24">
        <f>ROUND(ROUND(L261,2)*ROUND(G261,3),2)</f>
      </c>
      <c s="27" t="s">
        <v>56</v>
      </c>
      <c>
        <f>(M261*21)/100</f>
      </c>
      <c t="s">
        <v>27</v>
      </c>
    </row>
    <row r="262" spans="1:5" ht="12.75" customHeight="1">
      <c r="A262" s="30" t="s">
        <v>57</v>
      </c>
      <c r="E262" s="31" t="s">
        <v>5</v>
      </c>
    </row>
    <row r="263" spans="1:5" ht="25.5" customHeight="1">
      <c r="A263" s="30" t="s">
        <v>58</v>
      </c>
      <c r="E263" s="32" t="s">
        <v>1074</v>
      </c>
    </row>
    <row r="264" spans="5:5" ht="89.25" customHeight="1">
      <c r="E264" s="31" t="s">
        <v>1075</v>
      </c>
    </row>
    <row r="265" spans="1:16" ht="12.75" customHeight="1">
      <c r="A265" t="s">
        <v>51</v>
      </c>
      <c s="6" t="s">
        <v>318</v>
      </c>
      <c s="6" t="s">
        <v>1076</v>
      </c>
      <c t="s">
        <v>5</v>
      </c>
      <c s="26" t="s">
        <v>1077</v>
      </c>
      <c s="27" t="s">
        <v>88</v>
      </c>
      <c s="28">
        <v>14.4</v>
      </c>
      <c s="27">
        <v>0</v>
      </c>
      <c s="27">
        <f>ROUND(G265*H265,6)</f>
      </c>
      <c r="L265" s="29">
        <v>0</v>
      </c>
      <c s="24">
        <f>ROUND(ROUND(L265,2)*ROUND(G265,3),2)</f>
      </c>
      <c s="27" t="s">
        <v>56</v>
      </c>
      <c>
        <f>(M265*21)/100</f>
      </c>
      <c t="s">
        <v>27</v>
      </c>
    </row>
    <row r="266" spans="1:5" ht="12.75" customHeight="1">
      <c r="A266" s="30" t="s">
        <v>57</v>
      </c>
      <c r="E266" s="31" t="s">
        <v>5</v>
      </c>
    </row>
    <row r="267" spans="1:5" ht="63.75" customHeight="1">
      <c r="A267" s="30" t="s">
        <v>58</v>
      </c>
      <c r="E267" s="32" t="s">
        <v>1078</v>
      </c>
    </row>
    <row r="268" spans="5:5" ht="102" customHeight="1">
      <c r="E268" s="31" t="s">
        <v>1079</v>
      </c>
    </row>
    <row r="269" spans="1:16" ht="12.75" customHeight="1">
      <c r="A269" t="s">
        <v>51</v>
      </c>
      <c s="6" t="s">
        <v>322</v>
      </c>
      <c s="6" t="s">
        <v>1080</v>
      </c>
      <c t="s">
        <v>5</v>
      </c>
      <c s="26" t="s">
        <v>1081</v>
      </c>
      <c s="27" t="s">
        <v>99</v>
      </c>
      <c s="28">
        <v>1</v>
      </c>
      <c s="27">
        <v>0</v>
      </c>
      <c s="27">
        <f>ROUND(G269*H269,6)</f>
      </c>
      <c r="L269" s="29">
        <v>0</v>
      </c>
      <c s="24">
        <f>ROUND(ROUND(L269,2)*ROUND(G269,3),2)</f>
      </c>
      <c s="27" t="s">
        <v>56</v>
      </c>
      <c>
        <f>(M269*21)/100</f>
      </c>
      <c t="s">
        <v>27</v>
      </c>
    </row>
    <row r="270" spans="1:5" ht="12.75" customHeight="1">
      <c r="A270" s="30" t="s">
        <v>57</v>
      </c>
      <c r="E270" s="31" t="s">
        <v>5</v>
      </c>
    </row>
    <row r="271" spans="1:5" ht="12.75" customHeight="1">
      <c r="A271" s="30" t="s">
        <v>58</v>
      </c>
      <c r="E271" s="32" t="s">
        <v>1082</v>
      </c>
    </row>
    <row r="272" spans="5:5" ht="127.5" customHeight="1">
      <c r="E272" s="31" t="s">
        <v>1083</v>
      </c>
    </row>
    <row r="273" spans="1:16" ht="12.75" customHeight="1">
      <c r="A273" t="s">
        <v>51</v>
      </c>
      <c s="6" t="s">
        <v>326</v>
      </c>
      <c s="6" t="s">
        <v>1084</v>
      </c>
      <c t="s">
        <v>5</v>
      </c>
      <c s="26" t="s">
        <v>1085</v>
      </c>
      <c s="27" t="s">
        <v>464</v>
      </c>
      <c s="28">
        <v>20</v>
      </c>
      <c s="27">
        <v>0</v>
      </c>
      <c s="27">
        <f>ROUND(G273*H273,6)</f>
      </c>
      <c r="L273" s="29">
        <v>0</v>
      </c>
      <c s="24">
        <f>ROUND(ROUND(L273,2)*ROUND(G273,3),2)</f>
      </c>
      <c s="27" t="s">
        <v>56</v>
      </c>
      <c>
        <f>(M273*21)/100</f>
      </c>
      <c t="s">
        <v>27</v>
      </c>
    </row>
    <row r="274" spans="1:5" ht="12.75" customHeight="1">
      <c r="A274" s="30" t="s">
        <v>57</v>
      </c>
      <c r="E274" s="31" t="s">
        <v>5</v>
      </c>
    </row>
    <row r="275" spans="1:5" ht="25.5" customHeight="1">
      <c r="A275" s="30" t="s">
        <v>58</v>
      </c>
      <c r="E275" s="32" t="s">
        <v>1086</v>
      </c>
    </row>
    <row r="276" spans="5:5" ht="102" customHeight="1">
      <c r="E276" s="31" t="s">
        <v>1044</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2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843</v>
      </c>
      <c s="33">
        <f>Rekapitulace!C23</f>
      </c>
      <c s="15" t="s">
        <v>15</v>
      </c>
      <c t="s">
        <v>23</v>
      </c>
      <c t="s">
        <v>27</v>
      </c>
    </row>
    <row r="4" spans="1:16" ht="15" customHeight="1">
      <c r="A4" s="18" t="s">
        <v>20</v>
      </c>
      <c s="19" t="s">
        <v>28</v>
      </c>
      <c s="20" t="s">
        <v>843</v>
      </c>
      <c r="E4" s="19" t="s">
        <v>844</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COUNTIFS(L8:L257,"=0",A8:A257,"P")+COUNTIFS(L8:L257,"",A8:A257,"P")+SUM(Q8:Q257)</f>
      </c>
    </row>
    <row r="8" spans="1:13" ht="12.75" customHeight="1">
      <c r="A8" t="s">
        <v>45</v>
      </c>
      <c r="C8" s="21" t="s">
        <v>1089</v>
      </c>
      <c r="E8" s="23" t="s">
        <v>1090</v>
      </c>
      <c r="J8" s="22">
        <f>0+J9+J34+J123+J132+J141+J158+J179+J228</f>
      </c>
      <c s="22">
        <f>0+K9+K34+K123+K132+K141+K158+K179+K228</f>
      </c>
      <c s="22">
        <f>0+L9+L34+L123+L132+L141+L158+L179+L228</f>
      </c>
      <c s="22">
        <f>0+M9+M34+M123+M132+M141+M158+M179+M228</f>
      </c>
    </row>
    <row r="9" spans="1:13" ht="12.75" customHeight="1">
      <c r="A9" t="s">
        <v>48</v>
      </c>
      <c r="C9" s="7" t="s">
        <v>49</v>
      </c>
      <c r="E9" s="25" t="s">
        <v>50</v>
      </c>
      <c r="J9" s="24">
        <f>0</f>
      </c>
      <c s="24">
        <f>0</f>
      </c>
      <c s="24">
        <f>0+L10+L14+L18+L22+L26+L30</f>
      </c>
      <c s="24">
        <f>0+M10+M14+M18+M22+M26+M30</f>
      </c>
    </row>
    <row r="10" spans="1:16" ht="12.75" customHeight="1">
      <c r="A10" t="s">
        <v>51</v>
      </c>
      <c s="6" t="s">
        <v>73</v>
      </c>
      <c s="6" t="s">
        <v>871</v>
      </c>
      <c t="s">
        <v>5</v>
      </c>
      <c s="26" t="s">
        <v>872</v>
      </c>
      <c s="27" t="s">
        <v>55</v>
      </c>
      <c s="28">
        <v>6384.382</v>
      </c>
      <c s="27">
        <v>0</v>
      </c>
      <c s="27">
        <f>ROUND(G10*H10,6)</f>
      </c>
      <c r="L10" s="29">
        <v>0</v>
      </c>
      <c s="24">
        <f>ROUND(ROUND(L10,2)*ROUND(G10,3),2)</f>
      </c>
      <c s="27" t="s">
        <v>56</v>
      </c>
      <c>
        <f>(M10*21)/100</f>
      </c>
      <c t="s">
        <v>27</v>
      </c>
    </row>
    <row r="11" spans="1:5" ht="12.75" customHeight="1">
      <c r="A11" s="30" t="s">
        <v>57</v>
      </c>
      <c r="E11" s="31" t="s">
        <v>5</v>
      </c>
    </row>
    <row r="12" spans="1:5" ht="89.25" customHeight="1">
      <c r="A12" s="30" t="s">
        <v>58</v>
      </c>
      <c r="E12" s="32" t="s">
        <v>1091</v>
      </c>
    </row>
    <row r="13" spans="5:5" ht="76.5" customHeight="1">
      <c r="E13" s="31" t="s">
        <v>1092</v>
      </c>
    </row>
    <row r="14" spans="1:16" ht="12.75" customHeight="1">
      <c r="A14" t="s">
        <v>51</v>
      </c>
      <c s="6" t="s">
        <v>80</v>
      </c>
      <c s="6" t="s">
        <v>862</v>
      </c>
      <c t="s">
        <v>5</v>
      </c>
      <c s="26" t="s">
        <v>863</v>
      </c>
      <c s="27" t="s">
        <v>55</v>
      </c>
      <c s="28">
        <v>489.98</v>
      </c>
      <c s="27">
        <v>0</v>
      </c>
      <c s="27">
        <f>ROUND(G14*H14,6)</f>
      </c>
      <c r="L14" s="29">
        <v>0</v>
      </c>
      <c s="24">
        <f>ROUND(ROUND(L14,2)*ROUND(G14,3),2)</f>
      </c>
      <c s="27" t="s">
        <v>56</v>
      </c>
      <c>
        <f>(M14*21)/100</f>
      </c>
      <c t="s">
        <v>27</v>
      </c>
    </row>
    <row r="15" spans="1:5" ht="12.75" customHeight="1">
      <c r="A15" s="30" t="s">
        <v>57</v>
      </c>
      <c r="E15" s="31" t="s">
        <v>5</v>
      </c>
    </row>
    <row r="16" spans="1:5" ht="63.75" customHeight="1">
      <c r="A16" s="30" t="s">
        <v>58</v>
      </c>
      <c r="E16" s="32" t="s">
        <v>1093</v>
      </c>
    </row>
    <row r="17" spans="5:5" ht="76.5" customHeight="1">
      <c r="E17" s="31" t="s">
        <v>1092</v>
      </c>
    </row>
    <row r="18" spans="1:16" ht="12.75" customHeight="1">
      <c r="A18" t="s">
        <v>51</v>
      </c>
      <c s="6" t="s">
        <v>226</v>
      </c>
      <c s="6" t="s">
        <v>1094</v>
      </c>
      <c t="s">
        <v>5</v>
      </c>
      <c s="26" t="s">
        <v>1095</v>
      </c>
      <c s="27" t="s">
        <v>55</v>
      </c>
      <c s="28">
        <v>11.25</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1096</v>
      </c>
    </row>
    <row r="21" spans="5:5" ht="76.5" customHeight="1">
      <c r="E21" s="31" t="s">
        <v>1092</v>
      </c>
    </row>
    <row r="22" spans="1:16" ht="12.75" customHeight="1">
      <c r="A22" t="s">
        <v>51</v>
      </c>
      <c s="6" t="s">
        <v>246</v>
      </c>
      <c s="6" t="s">
        <v>1097</v>
      </c>
      <c t="s">
        <v>5</v>
      </c>
      <c s="26" t="s">
        <v>1098</v>
      </c>
      <c s="27" t="s">
        <v>55</v>
      </c>
      <c s="28">
        <v>1.204</v>
      </c>
      <c s="27">
        <v>0</v>
      </c>
      <c s="27">
        <f>ROUND(G22*H22,6)</f>
      </c>
      <c r="L22" s="29">
        <v>0</v>
      </c>
      <c s="24">
        <f>ROUND(ROUND(L22,2)*ROUND(G22,3),2)</f>
      </c>
      <c s="27" t="s">
        <v>56</v>
      </c>
      <c>
        <f>(M22*21)/100</f>
      </c>
      <c t="s">
        <v>27</v>
      </c>
    </row>
    <row r="23" spans="1:5" ht="12.75" customHeight="1">
      <c r="A23" s="30" t="s">
        <v>57</v>
      </c>
      <c r="E23" s="31" t="s">
        <v>5</v>
      </c>
    </row>
    <row r="24" spans="1:5" ht="63.75" customHeight="1">
      <c r="A24" s="30" t="s">
        <v>58</v>
      </c>
      <c r="E24" s="32" t="s">
        <v>1099</v>
      </c>
    </row>
    <row r="25" spans="5:5" ht="76.5" customHeight="1">
      <c r="E25" s="31" t="s">
        <v>1092</v>
      </c>
    </row>
    <row r="26" spans="1:16" ht="12.75" customHeight="1">
      <c r="A26" t="s">
        <v>51</v>
      </c>
      <c s="6" t="s">
        <v>343</v>
      </c>
      <c s="6" t="s">
        <v>1100</v>
      </c>
      <c t="s">
        <v>5</v>
      </c>
      <c s="26" t="s">
        <v>1101</v>
      </c>
      <c s="27" t="s">
        <v>55</v>
      </c>
      <c s="28">
        <v>13.425</v>
      </c>
      <c s="27">
        <v>0</v>
      </c>
      <c s="27">
        <f>ROUND(G26*H26,6)</f>
      </c>
      <c r="L26" s="29">
        <v>0</v>
      </c>
      <c s="24">
        <f>ROUND(ROUND(L26,2)*ROUND(G26,3),2)</f>
      </c>
      <c s="27" t="s">
        <v>56</v>
      </c>
      <c>
        <f>(M26*21)/100</f>
      </c>
      <c t="s">
        <v>27</v>
      </c>
    </row>
    <row r="27" spans="1:5" ht="12.75" customHeight="1">
      <c r="A27" s="30" t="s">
        <v>57</v>
      </c>
      <c r="E27" s="31" t="s">
        <v>5</v>
      </c>
    </row>
    <row r="28" spans="1:5" ht="25.5" customHeight="1">
      <c r="A28" s="30" t="s">
        <v>58</v>
      </c>
      <c r="E28" s="32" t="s">
        <v>1102</v>
      </c>
    </row>
    <row r="29" spans="5:5" ht="76.5" customHeight="1">
      <c r="E29" s="31" t="s">
        <v>1092</v>
      </c>
    </row>
    <row r="30" spans="1:16" ht="12.75" customHeight="1">
      <c r="A30" t="s">
        <v>51</v>
      </c>
      <c s="6" t="s">
        <v>1103</v>
      </c>
      <c s="6" t="s">
        <v>1104</v>
      </c>
      <c t="s">
        <v>5</v>
      </c>
      <c s="26" t="s">
        <v>1105</v>
      </c>
      <c s="27" t="s">
        <v>55</v>
      </c>
      <c s="28">
        <v>1050</v>
      </c>
      <c s="27">
        <v>0</v>
      </c>
      <c s="27">
        <f>ROUND(G30*H30,6)</f>
      </c>
      <c r="L30" s="29">
        <v>0</v>
      </c>
      <c s="24">
        <f>ROUND(ROUND(L30,2)*ROUND(G30,3),2)</f>
      </c>
      <c s="27" t="s">
        <v>56</v>
      </c>
      <c>
        <f>(M30*0)/100</f>
      </c>
      <c t="s">
        <v>49</v>
      </c>
    </row>
    <row r="31" spans="1:5" ht="12.75" customHeight="1">
      <c r="A31" s="30" t="s">
        <v>57</v>
      </c>
      <c r="E31" s="31" t="s">
        <v>5</v>
      </c>
    </row>
    <row r="32" spans="1:5" ht="12.75" customHeight="1">
      <c r="A32" s="30" t="s">
        <v>58</v>
      </c>
      <c r="E32" s="32" t="s">
        <v>1106</v>
      </c>
    </row>
    <row r="33" spans="5:5" ht="76.5" customHeight="1">
      <c r="E33" s="31" t="s">
        <v>1107</v>
      </c>
    </row>
    <row r="34" spans="1:13" ht="12.75" customHeight="1">
      <c r="A34" t="s">
        <v>48</v>
      </c>
      <c r="C34" s="7" t="s">
        <v>52</v>
      </c>
      <c r="E34" s="25" t="s">
        <v>72</v>
      </c>
      <c r="J34" s="24">
        <f>0</f>
      </c>
      <c s="24">
        <f>0</f>
      </c>
      <c s="24">
        <f>0+L35+L39+L43+L47+L51+L55+L59+L63+L67+L71+L75+L79+L83+L87+L91+L95+L99+L103+L107+L111+L115+L119</f>
      </c>
      <c s="24">
        <f>0+M35+M39+M43+M47+M51+M55+M59+M63+M67+M71+M75+M79+M83+M87+M91+M95+M99+M103+M107+M111+M115+M119</f>
      </c>
    </row>
    <row r="35" spans="1:16" ht="12.75" customHeight="1">
      <c r="A35" t="s">
        <v>51</v>
      </c>
      <c s="6" t="s">
        <v>52</v>
      </c>
      <c s="6" t="s">
        <v>1108</v>
      </c>
      <c t="s">
        <v>5</v>
      </c>
      <c s="26" t="s">
        <v>1109</v>
      </c>
      <c s="27" t="s">
        <v>76</v>
      </c>
      <c s="28">
        <v>3092.72</v>
      </c>
      <c s="27">
        <v>0</v>
      </c>
      <c s="27">
        <f>ROUND(G35*H35,6)</f>
      </c>
      <c r="L35" s="29">
        <v>0</v>
      </c>
      <c s="24">
        <f>ROUND(ROUND(L35,2)*ROUND(G35,3),2)</f>
      </c>
      <c s="27" t="s">
        <v>56</v>
      </c>
      <c>
        <f>(M35*21)/100</f>
      </c>
      <c t="s">
        <v>27</v>
      </c>
    </row>
    <row r="36" spans="1:5" ht="12.75" customHeight="1">
      <c r="A36" s="30" t="s">
        <v>57</v>
      </c>
      <c r="E36" s="31" t="s">
        <v>5</v>
      </c>
    </row>
    <row r="37" spans="1:5" ht="38.25" customHeight="1">
      <c r="A37" s="30" t="s">
        <v>58</v>
      </c>
      <c r="E37" s="32" t="s">
        <v>1110</v>
      </c>
    </row>
    <row r="38" spans="5:5" ht="293.25" customHeight="1">
      <c r="E38" s="31" t="s">
        <v>1111</v>
      </c>
    </row>
    <row r="39" spans="1:16" ht="12.75" customHeight="1">
      <c r="A39" t="s">
        <v>51</v>
      </c>
      <c s="6" t="s">
        <v>27</v>
      </c>
      <c s="6" t="s">
        <v>1112</v>
      </c>
      <c t="s">
        <v>5</v>
      </c>
      <c s="26" t="s">
        <v>1113</v>
      </c>
      <c s="27" t="s">
        <v>1018</v>
      </c>
      <c s="28">
        <v>71316</v>
      </c>
      <c s="27">
        <v>0</v>
      </c>
      <c s="27">
        <f>ROUND(G39*H39,6)</f>
      </c>
      <c r="L39" s="29">
        <v>0</v>
      </c>
      <c s="24">
        <f>ROUND(ROUND(L39,2)*ROUND(G39,3),2)</f>
      </c>
      <c s="27" t="s">
        <v>56</v>
      </c>
      <c>
        <f>(M39*21)/100</f>
      </c>
      <c t="s">
        <v>27</v>
      </c>
    </row>
    <row r="40" spans="1:5" ht="12.75" customHeight="1">
      <c r="A40" s="30" t="s">
        <v>57</v>
      </c>
      <c r="E40" s="31" t="s">
        <v>5</v>
      </c>
    </row>
    <row r="41" spans="1:5" ht="51" customHeight="1">
      <c r="A41" s="30" t="s">
        <v>58</v>
      </c>
      <c r="E41" s="32" t="s">
        <v>1114</v>
      </c>
    </row>
    <row r="42" spans="5:5" ht="12.75" customHeight="1">
      <c r="E42" s="31" t="s">
        <v>1115</v>
      </c>
    </row>
    <row r="43" spans="1:16" ht="12.75" customHeight="1">
      <c r="A43" t="s">
        <v>51</v>
      </c>
      <c s="6" t="s">
        <v>26</v>
      </c>
      <c s="6" t="s">
        <v>1116</v>
      </c>
      <c t="s">
        <v>5</v>
      </c>
      <c s="26" t="s">
        <v>1117</v>
      </c>
      <c s="27" t="s">
        <v>76</v>
      </c>
      <c s="28">
        <v>294.29</v>
      </c>
      <c s="27">
        <v>0</v>
      </c>
      <c s="27">
        <f>ROUND(G43*H43,6)</f>
      </c>
      <c r="L43" s="29">
        <v>0</v>
      </c>
      <c s="24">
        <f>ROUND(ROUND(L43,2)*ROUND(G43,3),2)</f>
      </c>
      <c s="27" t="s">
        <v>56</v>
      </c>
      <c>
        <f>(M43*21)/100</f>
      </c>
      <c t="s">
        <v>27</v>
      </c>
    </row>
    <row r="44" spans="1:5" ht="12.75" customHeight="1">
      <c r="A44" s="30" t="s">
        <v>57</v>
      </c>
      <c r="E44" s="31" t="s">
        <v>5</v>
      </c>
    </row>
    <row r="45" spans="1:5" ht="38.25" customHeight="1">
      <c r="A45" s="30" t="s">
        <v>58</v>
      </c>
      <c r="E45" s="32" t="s">
        <v>1118</v>
      </c>
    </row>
    <row r="46" spans="5:5" ht="255" customHeight="1">
      <c r="E46" s="31" t="s">
        <v>1119</v>
      </c>
    </row>
    <row r="47" spans="1:16" ht="12.75" customHeight="1">
      <c r="A47" t="s">
        <v>51</v>
      </c>
      <c s="6" t="s">
        <v>67</v>
      </c>
      <c s="6" t="s">
        <v>1120</v>
      </c>
      <c t="s">
        <v>5</v>
      </c>
      <c s="26" t="s">
        <v>1121</v>
      </c>
      <c s="27" t="s">
        <v>1018</v>
      </c>
      <c s="28">
        <v>17188.25</v>
      </c>
      <c s="27">
        <v>0</v>
      </c>
      <c s="27">
        <f>ROUND(G47*H47,6)</f>
      </c>
      <c r="L47" s="29">
        <v>0</v>
      </c>
      <c s="24">
        <f>ROUND(ROUND(L47,2)*ROUND(G47,3),2)</f>
      </c>
      <c s="27" t="s">
        <v>56</v>
      </c>
      <c>
        <f>(M47*21)/100</f>
      </c>
      <c t="s">
        <v>27</v>
      </c>
    </row>
    <row r="48" spans="1:5" ht="12.75" customHeight="1">
      <c r="A48" s="30" t="s">
        <v>57</v>
      </c>
      <c r="E48" s="31" t="s">
        <v>5</v>
      </c>
    </row>
    <row r="49" spans="1:5" ht="63.75" customHeight="1">
      <c r="A49" s="30" t="s">
        <v>58</v>
      </c>
      <c r="E49" s="32" t="s">
        <v>1122</v>
      </c>
    </row>
    <row r="50" spans="5:5" ht="12.75" customHeight="1">
      <c r="E50" s="31" t="s">
        <v>1123</v>
      </c>
    </row>
    <row r="51" spans="1:16" ht="12.75" customHeight="1">
      <c r="A51" t="s">
        <v>51</v>
      </c>
      <c s="6" t="s">
        <v>136</v>
      </c>
      <c s="6" t="s">
        <v>91</v>
      </c>
      <c t="s">
        <v>5</v>
      </c>
      <c s="26" t="s">
        <v>92</v>
      </c>
      <c s="27" t="s">
        <v>76</v>
      </c>
      <c s="28">
        <v>282.4</v>
      </c>
      <c s="27">
        <v>0</v>
      </c>
      <c s="27">
        <f>ROUND(G51*H51,6)</f>
      </c>
      <c r="L51" s="29">
        <v>0</v>
      </c>
      <c s="24">
        <f>ROUND(ROUND(L51,2)*ROUND(G51,3),2)</f>
      </c>
      <c s="27" t="s">
        <v>56</v>
      </c>
      <c>
        <f>(M51*21)/100</f>
      </c>
      <c t="s">
        <v>27</v>
      </c>
    </row>
    <row r="52" spans="1:5" ht="12.75" customHeight="1">
      <c r="A52" s="30" t="s">
        <v>57</v>
      </c>
      <c r="E52" s="31" t="s">
        <v>5</v>
      </c>
    </row>
    <row r="53" spans="1:5" ht="38.25" customHeight="1">
      <c r="A53" s="30" t="s">
        <v>58</v>
      </c>
      <c r="E53" s="32" t="s">
        <v>1124</v>
      </c>
    </row>
    <row r="54" spans="5:5" ht="191.25" customHeight="1">
      <c r="E54" s="31" t="s">
        <v>1125</v>
      </c>
    </row>
    <row r="55" spans="1:16" ht="12.75" customHeight="1">
      <c r="A55" t="s">
        <v>51</v>
      </c>
      <c s="6" t="s">
        <v>140</v>
      </c>
      <c s="6" t="s">
        <v>1126</v>
      </c>
      <c t="s">
        <v>5</v>
      </c>
      <c s="26" t="s">
        <v>1127</v>
      </c>
      <c s="27" t="s">
        <v>76</v>
      </c>
      <c s="28">
        <v>80</v>
      </c>
      <c s="27">
        <v>0</v>
      </c>
      <c s="27">
        <f>ROUND(G55*H55,6)</f>
      </c>
      <c r="L55" s="29">
        <v>0</v>
      </c>
      <c s="24">
        <f>ROUND(ROUND(L55,2)*ROUND(G55,3),2)</f>
      </c>
      <c s="27" t="s">
        <v>56</v>
      </c>
      <c>
        <f>(M55*21)/100</f>
      </c>
      <c t="s">
        <v>27</v>
      </c>
    </row>
    <row r="56" spans="1:5" ht="12.75" customHeight="1">
      <c r="A56" s="30" t="s">
        <v>57</v>
      </c>
      <c r="E56" s="31" t="s">
        <v>5</v>
      </c>
    </row>
    <row r="57" spans="1:5" ht="12.75" customHeight="1">
      <c r="A57" s="30" t="s">
        <v>58</v>
      </c>
      <c r="E57" s="32" t="s">
        <v>1128</v>
      </c>
    </row>
    <row r="58" spans="5:5" ht="165.75" customHeight="1">
      <c r="E58" s="31" t="s">
        <v>1129</v>
      </c>
    </row>
    <row r="59" spans="1:16" ht="12.75" customHeight="1">
      <c r="A59" t="s">
        <v>51</v>
      </c>
      <c s="6" t="s">
        <v>172</v>
      </c>
      <c s="6" t="s">
        <v>1130</v>
      </c>
      <c t="s">
        <v>5</v>
      </c>
      <c s="26" t="s">
        <v>1131</v>
      </c>
      <c s="27" t="s">
        <v>76</v>
      </c>
      <c s="28">
        <v>842.5</v>
      </c>
      <c s="27">
        <v>0</v>
      </c>
      <c s="27">
        <f>ROUND(G59*H59,6)</f>
      </c>
      <c r="L59" s="29">
        <v>0</v>
      </c>
      <c s="24">
        <f>ROUND(ROUND(L59,2)*ROUND(G59,3),2)</f>
      </c>
      <c s="27" t="s">
        <v>56</v>
      </c>
      <c>
        <f>(M59*21)/100</f>
      </c>
      <c t="s">
        <v>27</v>
      </c>
    </row>
    <row r="60" spans="1:5" ht="12.75" customHeight="1">
      <c r="A60" s="30" t="s">
        <v>57</v>
      </c>
      <c r="E60" s="31" t="s">
        <v>5</v>
      </c>
    </row>
    <row r="61" spans="1:5" ht="12.75" customHeight="1">
      <c r="A61" s="30" t="s">
        <v>58</v>
      </c>
      <c r="E61" s="32" t="s">
        <v>1132</v>
      </c>
    </row>
    <row r="62" spans="5:5" ht="229.5" customHeight="1">
      <c r="E62" s="31" t="s">
        <v>1133</v>
      </c>
    </row>
    <row r="63" spans="1:16" ht="12.75" customHeight="1">
      <c r="A63" t="s">
        <v>51</v>
      </c>
      <c s="6" t="s">
        <v>198</v>
      </c>
      <c s="6" t="s">
        <v>1134</v>
      </c>
      <c t="s">
        <v>5</v>
      </c>
      <c s="26" t="s">
        <v>1135</v>
      </c>
      <c s="27" t="s">
        <v>460</v>
      </c>
      <c s="28">
        <v>5188.8</v>
      </c>
      <c s="27">
        <v>0</v>
      </c>
      <c s="27">
        <f>ROUND(G63*H63,6)</f>
      </c>
      <c r="L63" s="29">
        <v>0</v>
      </c>
      <c s="24">
        <f>ROUND(ROUND(L63,2)*ROUND(G63,3),2)</f>
      </c>
      <c s="27" t="s">
        <v>56</v>
      </c>
      <c>
        <f>(M63*21)/100</f>
      </c>
      <c t="s">
        <v>27</v>
      </c>
    </row>
    <row r="64" spans="1:5" ht="12.75" customHeight="1">
      <c r="A64" s="30" t="s">
        <v>57</v>
      </c>
      <c r="E64" s="31" t="s">
        <v>5</v>
      </c>
    </row>
    <row r="65" spans="1:5" ht="12.75" customHeight="1">
      <c r="A65" s="30" t="s">
        <v>58</v>
      </c>
      <c r="E65" s="32" t="s">
        <v>1136</v>
      </c>
    </row>
    <row r="66" spans="5:5" ht="12.75" customHeight="1">
      <c r="E66" s="31" t="s">
        <v>1137</v>
      </c>
    </row>
    <row r="67" spans="1:16" ht="12.75" customHeight="1">
      <c r="A67" t="s">
        <v>51</v>
      </c>
      <c s="6" t="s">
        <v>202</v>
      </c>
      <c s="6" t="s">
        <v>1138</v>
      </c>
      <c t="s">
        <v>5</v>
      </c>
      <c s="26" t="s">
        <v>1139</v>
      </c>
      <c s="27" t="s">
        <v>460</v>
      </c>
      <c s="28">
        <v>523.2</v>
      </c>
      <c s="27">
        <v>0</v>
      </c>
      <c s="27">
        <f>ROUND(G67*H67,6)</f>
      </c>
      <c r="L67" s="29">
        <v>0</v>
      </c>
      <c s="24">
        <f>ROUND(ROUND(L67,2)*ROUND(G67,3),2)</f>
      </c>
      <c s="27" t="s">
        <v>56</v>
      </c>
      <c>
        <f>(M67*21)/100</f>
      </c>
      <c t="s">
        <v>27</v>
      </c>
    </row>
    <row r="68" spans="1:5" ht="12.75" customHeight="1">
      <c r="A68" s="30" t="s">
        <v>57</v>
      </c>
      <c r="E68" s="31" t="s">
        <v>5</v>
      </c>
    </row>
    <row r="69" spans="1:5" ht="25.5" customHeight="1">
      <c r="A69" s="30" t="s">
        <v>58</v>
      </c>
      <c r="E69" s="32" t="s">
        <v>1140</v>
      </c>
    </row>
    <row r="70" spans="5:5" ht="38.25" customHeight="1">
      <c r="E70" s="31" t="s">
        <v>1141</v>
      </c>
    </row>
    <row r="71" spans="1:16" ht="12.75" customHeight="1">
      <c r="A71" t="s">
        <v>51</v>
      </c>
      <c s="6" t="s">
        <v>206</v>
      </c>
      <c s="6" t="s">
        <v>1142</v>
      </c>
      <c t="s">
        <v>5</v>
      </c>
      <c s="26" t="s">
        <v>1143</v>
      </c>
      <c s="27" t="s">
        <v>460</v>
      </c>
      <c s="28">
        <v>523.2</v>
      </c>
      <c s="27">
        <v>0</v>
      </c>
      <c s="27">
        <f>ROUND(G71*H71,6)</f>
      </c>
      <c r="L71" s="29">
        <v>0</v>
      </c>
      <c s="24">
        <f>ROUND(ROUND(L71,2)*ROUND(G71,3),2)</f>
      </c>
      <c s="27" t="s">
        <v>56</v>
      </c>
      <c>
        <f>(M71*21)/100</f>
      </c>
      <c t="s">
        <v>27</v>
      </c>
    </row>
    <row r="72" spans="1:5" ht="12.75" customHeight="1">
      <c r="A72" s="30" t="s">
        <v>57</v>
      </c>
      <c r="E72" s="31" t="s">
        <v>5</v>
      </c>
    </row>
    <row r="73" spans="1:5" ht="12.75" customHeight="1">
      <c r="A73" s="30" t="s">
        <v>58</v>
      </c>
      <c r="E73" s="32" t="s">
        <v>1144</v>
      </c>
    </row>
    <row r="74" spans="5:5" ht="12.75" customHeight="1">
      <c r="E74" s="31" t="s">
        <v>1145</v>
      </c>
    </row>
    <row r="75" spans="1:16" ht="12.75" customHeight="1">
      <c r="A75" t="s">
        <v>51</v>
      </c>
      <c s="6" t="s">
        <v>210</v>
      </c>
      <c s="6" t="s">
        <v>1146</v>
      </c>
      <c t="s">
        <v>5</v>
      </c>
      <c s="26" t="s">
        <v>1147</v>
      </c>
      <c s="27" t="s">
        <v>460</v>
      </c>
      <c s="28">
        <v>523.2</v>
      </c>
      <c s="27">
        <v>0</v>
      </c>
      <c s="27">
        <f>ROUND(G75*H75,6)</f>
      </c>
      <c r="L75" s="29">
        <v>0</v>
      </c>
      <c s="24">
        <f>ROUND(ROUND(L75,2)*ROUND(G75,3),2)</f>
      </c>
      <c s="27" t="s">
        <v>56</v>
      </c>
      <c>
        <f>(M75*21)/100</f>
      </c>
      <c t="s">
        <v>27</v>
      </c>
    </row>
    <row r="76" spans="1:5" ht="12.75" customHeight="1">
      <c r="A76" s="30" t="s">
        <v>57</v>
      </c>
      <c r="E76" s="31" t="s">
        <v>5</v>
      </c>
    </row>
    <row r="77" spans="1:5" ht="12.75" customHeight="1">
      <c r="A77" s="30" t="s">
        <v>58</v>
      </c>
      <c r="E77" s="32" t="s">
        <v>1148</v>
      </c>
    </row>
    <row r="78" spans="5:5" ht="12.75" customHeight="1">
      <c r="E78" s="31" t="s">
        <v>1149</v>
      </c>
    </row>
    <row r="79" spans="1:16" ht="12.75" customHeight="1">
      <c r="A79" t="s">
        <v>51</v>
      </c>
      <c s="6" t="s">
        <v>218</v>
      </c>
      <c s="6" t="s">
        <v>1150</v>
      </c>
      <c t="s">
        <v>5</v>
      </c>
      <c s="26" t="s">
        <v>1151</v>
      </c>
      <c s="27" t="s">
        <v>76</v>
      </c>
      <c s="28">
        <v>5.623</v>
      </c>
      <c s="27">
        <v>0</v>
      </c>
      <c s="27">
        <f>ROUND(G79*H79,6)</f>
      </c>
      <c r="L79" s="29">
        <v>0</v>
      </c>
      <c s="24">
        <f>ROUND(ROUND(L79,2)*ROUND(G79,3),2)</f>
      </c>
      <c s="27" t="s">
        <v>56</v>
      </c>
      <c>
        <f>(M79*21)/100</f>
      </c>
      <c t="s">
        <v>27</v>
      </c>
    </row>
    <row r="80" spans="1:5" ht="12.75" customHeight="1">
      <c r="A80" s="30" t="s">
        <v>57</v>
      </c>
      <c r="E80" s="31" t="s">
        <v>5</v>
      </c>
    </row>
    <row r="81" spans="1:5" ht="12.75" customHeight="1">
      <c r="A81" s="30" t="s">
        <v>58</v>
      </c>
      <c r="E81" s="32" t="s">
        <v>1152</v>
      </c>
    </row>
    <row r="82" spans="5:5" ht="12.75" customHeight="1">
      <c r="E82" s="31" t="s">
        <v>1153</v>
      </c>
    </row>
    <row r="83" spans="1:16" ht="12.75" customHeight="1">
      <c r="A83" t="s">
        <v>51</v>
      </c>
      <c s="6" t="s">
        <v>222</v>
      </c>
      <c s="6" t="s">
        <v>1154</v>
      </c>
      <c t="s">
        <v>5</v>
      </c>
      <c s="26" t="s">
        <v>1155</v>
      </c>
      <c s="27" t="s">
        <v>464</v>
      </c>
      <c s="28">
        <v>281.15</v>
      </c>
      <c s="27">
        <v>0</v>
      </c>
      <c s="27">
        <f>ROUND(G83*H83,6)</f>
      </c>
      <c r="L83" s="29">
        <v>0</v>
      </c>
      <c s="24">
        <f>ROUND(ROUND(L83,2)*ROUND(G83,3),2)</f>
      </c>
      <c s="27" t="s">
        <v>56</v>
      </c>
      <c>
        <f>(M83*21)/100</f>
      </c>
      <c t="s">
        <v>27</v>
      </c>
    </row>
    <row r="84" spans="1:5" ht="12.75" customHeight="1">
      <c r="A84" s="30" t="s">
        <v>57</v>
      </c>
      <c r="E84" s="31" t="s">
        <v>5</v>
      </c>
    </row>
    <row r="85" spans="1:5" ht="38.25" customHeight="1">
      <c r="A85" s="30" t="s">
        <v>58</v>
      </c>
      <c r="E85" s="32" t="s">
        <v>1156</v>
      </c>
    </row>
    <row r="86" spans="5:5" ht="12.75" customHeight="1">
      <c r="E86" s="31" t="s">
        <v>1157</v>
      </c>
    </row>
    <row r="87" spans="1:16" ht="12.75" customHeight="1">
      <c r="A87" t="s">
        <v>51</v>
      </c>
      <c s="6" t="s">
        <v>230</v>
      </c>
      <c s="6" t="s">
        <v>1158</v>
      </c>
      <c t="s">
        <v>5</v>
      </c>
      <c s="26" t="s">
        <v>1159</v>
      </c>
      <c s="27" t="s">
        <v>464</v>
      </c>
      <c s="28">
        <v>124.175</v>
      </c>
      <c s="27">
        <v>0</v>
      </c>
      <c s="27">
        <f>ROUND(G87*H87,6)</f>
      </c>
      <c r="L87" s="29">
        <v>0</v>
      </c>
      <c s="24">
        <f>ROUND(ROUND(L87,2)*ROUND(G87,3),2)</f>
      </c>
      <c s="27" t="s">
        <v>56</v>
      </c>
      <c>
        <f>(M87*21)/100</f>
      </c>
      <c t="s">
        <v>27</v>
      </c>
    </row>
    <row r="88" spans="1:5" ht="12.75" customHeight="1">
      <c r="A88" s="30" t="s">
        <v>57</v>
      </c>
      <c r="E88" s="31" t="s">
        <v>5</v>
      </c>
    </row>
    <row r="89" spans="1:5" ht="63.75" customHeight="1">
      <c r="A89" s="30" t="s">
        <v>58</v>
      </c>
      <c r="E89" s="32" t="s">
        <v>1160</v>
      </c>
    </row>
    <row r="90" spans="5:5" ht="12.75" customHeight="1">
      <c r="E90" s="31" t="s">
        <v>1157</v>
      </c>
    </row>
    <row r="91" spans="1:16" ht="12.75" customHeight="1">
      <c r="A91" t="s">
        <v>51</v>
      </c>
      <c s="6" t="s">
        <v>234</v>
      </c>
      <c s="6" t="s">
        <v>1161</v>
      </c>
      <c t="s">
        <v>5</v>
      </c>
      <c s="26" t="s">
        <v>1162</v>
      </c>
      <c s="27" t="s">
        <v>88</v>
      </c>
      <c s="28">
        <v>53</v>
      </c>
      <c s="27">
        <v>0</v>
      </c>
      <c s="27">
        <f>ROUND(G91*H91,6)</f>
      </c>
      <c r="L91" s="29">
        <v>0</v>
      </c>
      <c s="24">
        <f>ROUND(ROUND(L91,2)*ROUND(G91,3),2)</f>
      </c>
      <c s="27" t="s">
        <v>56</v>
      </c>
      <c>
        <f>(M91*21)/100</f>
      </c>
      <c t="s">
        <v>27</v>
      </c>
    </row>
    <row r="92" spans="1:5" ht="12.75" customHeight="1">
      <c r="A92" s="30" t="s">
        <v>57</v>
      </c>
      <c r="E92" s="31" t="s">
        <v>5</v>
      </c>
    </row>
    <row r="93" spans="1:5" ht="12.75" customHeight="1">
      <c r="A93" s="30" t="s">
        <v>58</v>
      </c>
      <c r="E93" s="32" t="s">
        <v>1163</v>
      </c>
    </row>
    <row r="94" spans="5:5" ht="12.75" customHeight="1">
      <c r="E94" s="31" t="s">
        <v>1153</v>
      </c>
    </row>
    <row r="95" spans="1:16" ht="12.75" customHeight="1">
      <c r="A95" t="s">
        <v>51</v>
      </c>
      <c s="6" t="s">
        <v>274</v>
      </c>
      <c s="6" t="s">
        <v>1164</v>
      </c>
      <c t="s">
        <v>5</v>
      </c>
      <c s="26" t="s">
        <v>1165</v>
      </c>
      <c s="27" t="s">
        <v>88</v>
      </c>
      <c s="28">
        <v>24</v>
      </c>
      <c s="27">
        <v>0</v>
      </c>
      <c s="27">
        <f>ROUND(G95*H95,6)</f>
      </c>
      <c r="L95" s="29">
        <v>0</v>
      </c>
      <c s="24">
        <f>ROUND(ROUND(L95,2)*ROUND(G95,3),2)</f>
      </c>
      <c s="27" t="s">
        <v>56</v>
      </c>
      <c>
        <f>(M95*21)/100</f>
      </c>
      <c t="s">
        <v>27</v>
      </c>
    </row>
    <row r="96" spans="1:5" ht="12.75" customHeight="1">
      <c r="A96" s="30" t="s">
        <v>57</v>
      </c>
      <c r="E96" s="31" t="s">
        <v>5</v>
      </c>
    </row>
    <row r="97" spans="1:5" ht="25.5" customHeight="1">
      <c r="A97" s="30" t="s">
        <v>58</v>
      </c>
      <c r="E97" s="32" t="s">
        <v>1166</v>
      </c>
    </row>
    <row r="98" spans="5:5" ht="12.75" customHeight="1">
      <c r="E98" s="31" t="s">
        <v>89</v>
      </c>
    </row>
    <row r="99" spans="1:16" ht="12.75" customHeight="1">
      <c r="A99" t="s">
        <v>51</v>
      </c>
      <c s="6" t="s">
        <v>282</v>
      </c>
      <c s="6" t="s">
        <v>1167</v>
      </c>
      <c t="s">
        <v>5</v>
      </c>
      <c s="26" t="s">
        <v>1168</v>
      </c>
      <c s="27" t="s">
        <v>460</v>
      </c>
      <c s="28">
        <v>1200</v>
      </c>
      <c s="27">
        <v>0</v>
      </c>
      <c s="27">
        <f>ROUND(G99*H99,6)</f>
      </c>
      <c r="L99" s="29">
        <v>0</v>
      </c>
      <c s="24">
        <f>ROUND(ROUND(L99,2)*ROUND(G99,3),2)</f>
      </c>
      <c s="27" t="s">
        <v>56</v>
      </c>
      <c>
        <f>(M99*21)/100</f>
      </c>
      <c t="s">
        <v>27</v>
      </c>
    </row>
    <row r="100" spans="1:5" ht="12.75" customHeight="1">
      <c r="A100" s="30" t="s">
        <v>57</v>
      </c>
      <c r="E100" s="31" t="s">
        <v>5</v>
      </c>
    </row>
    <row r="101" spans="1:5" ht="12.75" customHeight="1">
      <c r="A101" s="30" t="s">
        <v>58</v>
      </c>
      <c r="E101" s="32" t="s">
        <v>5</v>
      </c>
    </row>
    <row r="102" spans="5:5" ht="38.25" customHeight="1">
      <c r="E102" s="31" t="s">
        <v>1169</v>
      </c>
    </row>
    <row r="103" spans="1:16" ht="12.75" customHeight="1">
      <c r="A103" t="s">
        <v>51</v>
      </c>
      <c s="6" t="s">
        <v>286</v>
      </c>
      <c s="6" t="s">
        <v>1170</v>
      </c>
      <c t="s">
        <v>5</v>
      </c>
      <c s="26" t="s">
        <v>1171</v>
      </c>
      <c s="27" t="s">
        <v>99</v>
      </c>
      <c s="28">
        <v>152</v>
      </c>
      <c s="27">
        <v>0</v>
      </c>
      <c s="27">
        <f>ROUND(G103*H103,6)</f>
      </c>
      <c r="L103" s="29">
        <v>0</v>
      </c>
      <c s="24">
        <f>ROUND(ROUND(L103,2)*ROUND(G103,3),2)</f>
      </c>
      <c s="27" t="s">
        <v>56</v>
      </c>
      <c>
        <f>(M103*21)/100</f>
      </c>
      <c t="s">
        <v>27</v>
      </c>
    </row>
    <row r="104" spans="1:5" ht="12.75" customHeight="1">
      <c r="A104" s="30" t="s">
        <v>57</v>
      </c>
      <c r="E104" s="31" t="s">
        <v>5</v>
      </c>
    </row>
    <row r="105" spans="1:5" ht="12.75" customHeight="1">
      <c r="A105" s="30" t="s">
        <v>58</v>
      </c>
      <c r="E105" s="32" t="s">
        <v>5</v>
      </c>
    </row>
    <row r="106" spans="5:5" ht="114.75" customHeight="1">
      <c r="E106" s="31" t="s">
        <v>1172</v>
      </c>
    </row>
    <row r="107" spans="1:16" ht="12.75" customHeight="1">
      <c r="A107" t="s">
        <v>51</v>
      </c>
      <c s="6" t="s">
        <v>290</v>
      </c>
      <c s="6" t="s">
        <v>1173</v>
      </c>
      <c t="s">
        <v>5</v>
      </c>
      <c s="26" t="s">
        <v>1174</v>
      </c>
      <c s="27" t="s">
        <v>99</v>
      </c>
      <c s="28">
        <v>15</v>
      </c>
      <c s="27">
        <v>0</v>
      </c>
      <c s="27">
        <f>ROUND(G107*H107,6)</f>
      </c>
      <c r="L107" s="29">
        <v>0</v>
      </c>
      <c s="24">
        <f>ROUND(ROUND(L107,2)*ROUND(G107,3),2)</f>
      </c>
      <c s="27" t="s">
        <v>56</v>
      </c>
      <c>
        <f>(M107*21)/100</f>
      </c>
      <c t="s">
        <v>27</v>
      </c>
    </row>
    <row r="108" spans="1:5" ht="12.75" customHeight="1">
      <c r="A108" s="30" t="s">
        <v>57</v>
      </c>
      <c r="E108" s="31" t="s">
        <v>5</v>
      </c>
    </row>
    <row r="109" spans="1:5" ht="12.75" customHeight="1">
      <c r="A109" s="30" t="s">
        <v>58</v>
      </c>
      <c r="E109" s="32" t="s">
        <v>5</v>
      </c>
    </row>
    <row r="110" spans="5:5" ht="114.75" customHeight="1">
      <c r="E110" s="31" t="s">
        <v>1172</v>
      </c>
    </row>
    <row r="111" spans="1:16" ht="12.75" customHeight="1">
      <c r="A111" t="s">
        <v>51</v>
      </c>
      <c s="6" t="s">
        <v>294</v>
      </c>
      <c s="6" t="s">
        <v>1175</v>
      </c>
      <c t="s">
        <v>5</v>
      </c>
      <c s="26" t="s">
        <v>1176</v>
      </c>
      <c s="27" t="s">
        <v>99</v>
      </c>
      <c s="28">
        <v>1</v>
      </c>
      <c s="27">
        <v>0</v>
      </c>
      <c s="27">
        <f>ROUND(G111*H111,6)</f>
      </c>
      <c r="L111" s="29">
        <v>0</v>
      </c>
      <c s="24">
        <f>ROUND(ROUND(L111,2)*ROUND(G111,3),2)</f>
      </c>
      <c s="27" t="s">
        <v>56</v>
      </c>
      <c>
        <f>(M111*21)/100</f>
      </c>
      <c t="s">
        <v>27</v>
      </c>
    </row>
    <row r="112" spans="1:5" ht="12.75" customHeight="1">
      <c r="A112" s="30" t="s">
        <v>57</v>
      </c>
      <c r="E112" s="31" t="s">
        <v>5</v>
      </c>
    </row>
    <row r="113" spans="1:5" ht="12.75" customHeight="1">
      <c r="A113" s="30" t="s">
        <v>58</v>
      </c>
      <c r="E113" s="32" t="s">
        <v>5</v>
      </c>
    </row>
    <row r="114" spans="5:5" ht="114.75" customHeight="1">
      <c r="E114" s="31" t="s">
        <v>1172</v>
      </c>
    </row>
    <row r="115" spans="1:16" ht="12.75" customHeight="1">
      <c r="A115" t="s">
        <v>51</v>
      </c>
      <c s="6" t="s">
        <v>355</v>
      </c>
      <c s="6" t="s">
        <v>1177</v>
      </c>
      <c t="s">
        <v>5</v>
      </c>
      <c s="26" t="s">
        <v>1178</v>
      </c>
      <c s="27" t="s">
        <v>99</v>
      </c>
      <c s="28">
        <v>2</v>
      </c>
      <c s="27">
        <v>0</v>
      </c>
      <c s="27">
        <f>ROUND(G115*H115,6)</f>
      </c>
      <c r="L115" s="29">
        <v>0</v>
      </c>
      <c s="24">
        <f>ROUND(ROUND(L115,2)*ROUND(G115,3),2)</f>
      </c>
      <c s="27" t="s">
        <v>56</v>
      </c>
      <c>
        <f>(M115*21)/100</f>
      </c>
      <c t="s">
        <v>27</v>
      </c>
    </row>
    <row r="116" spans="1:5" ht="12.75" customHeight="1">
      <c r="A116" s="30" t="s">
        <v>57</v>
      </c>
      <c r="E116" s="31" t="s">
        <v>5</v>
      </c>
    </row>
    <row r="117" spans="1:5" ht="12.75" customHeight="1">
      <c r="A117" s="30" t="s">
        <v>58</v>
      </c>
      <c r="E117" s="32" t="s">
        <v>5</v>
      </c>
    </row>
    <row r="118" spans="5:5" ht="38.25" customHeight="1">
      <c r="E118" s="31" t="s">
        <v>1179</v>
      </c>
    </row>
    <row r="119" spans="1:16" ht="12.75" customHeight="1">
      <c r="A119" t="s">
        <v>51</v>
      </c>
      <c s="6" t="s">
        <v>1180</v>
      </c>
      <c s="6" t="s">
        <v>1181</v>
      </c>
      <c t="s">
        <v>5</v>
      </c>
      <c s="26" t="s">
        <v>1182</v>
      </c>
      <c s="27" t="s">
        <v>99</v>
      </c>
      <c s="28">
        <v>10</v>
      </c>
      <c s="27">
        <v>0</v>
      </c>
      <c s="27">
        <f>ROUND(G119*H119,6)</f>
      </c>
      <c r="L119" s="29">
        <v>0</v>
      </c>
      <c s="24">
        <f>ROUND(ROUND(L119,2)*ROUND(G119,3),2)</f>
      </c>
      <c s="27" t="s">
        <v>56</v>
      </c>
      <c>
        <f>(M119*21)/100</f>
      </c>
      <c t="s">
        <v>27</v>
      </c>
    </row>
    <row r="120" spans="1:5" ht="12.75" customHeight="1">
      <c r="A120" s="30" t="s">
        <v>57</v>
      </c>
      <c r="E120" s="31" t="s">
        <v>5</v>
      </c>
    </row>
    <row r="121" spans="1:5" ht="12.75" customHeight="1">
      <c r="A121" s="30" t="s">
        <v>58</v>
      </c>
      <c r="E121" s="32" t="s">
        <v>1183</v>
      </c>
    </row>
    <row r="122" spans="5:5" ht="12.75" customHeight="1">
      <c r="E122" s="31" t="s">
        <v>1184</v>
      </c>
    </row>
    <row r="123" spans="1:13" ht="12.75" customHeight="1">
      <c r="A123" t="s">
        <v>48</v>
      </c>
      <c r="C123" s="7" t="s">
        <v>27</v>
      </c>
      <c r="E123" s="25" t="s">
        <v>1185</v>
      </c>
      <c r="J123" s="24">
        <f>0</f>
      </c>
      <c s="24">
        <f>0</f>
      </c>
      <c s="24">
        <f>0+L124+L128</f>
      </c>
      <c s="24">
        <f>0+M124+M128</f>
      </c>
    </row>
    <row r="124" spans="1:16" ht="12.75" customHeight="1">
      <c r="A124" t="s">
        <v>51</v>
      </c>
      <c s="6" t="s">
        <v>148</v>
      </c>
      <c s="6" t="s">
        <v>1186</v>
      </c>
      <c t="s">
        <v>5</v>
      </c>
      <c s="26" t="s">
        <v>1187</v>
      </c>
      <c s="27" t="s">
        <v>88</v>
      </c>
      <c s="28">
        <v>560.2</v>
      </c>
      <c s="27">
        <v>0</v>
      </c>
      <c s="27">
        <f>ROUND(G124*H124,6)</f>
      </c>
      <c r="L124" s="29">
        <v>0</v>
      </c>
      <c s="24">
        <f>ROUND(ROUND(L124,2)*ROUND(G124,3),2)</f>
      </c>
      <c s="27" t="s">
        <v>56</v>
      </c>
      <c>
        <f>(M124*21)/100</f>
      </c>
      <c t="s">
        <v>27</v>
      </c>
    </row>
    <row r="125" spans="1:5" ht="12.75" customHeight="1">
      <c r="A125" s="30" t="s">
        <v>57</v>
      </c>
      <c r="E125" s="31" t="s">
        <v>5</v>
      </c>
    </row>
    <row r="126" spans="1:5" ht="12.75" customHeight="1">
      <c r="A126" s="30" t="s">
        <v>58</v>
      </c>
      <c r="E126" s="32" t="s">
        <v>1188</v>
      </c>
    </row>
    <row r="127" spans="5:5" ht="114.75" customHeight="1">
      <c r="E127" s="31" t="s">
        <v>1189</v>
      </c>
    </row>
    <row r="128" spans="1:16" ht="12.75" customHeight="1">
      <c r="A128" t="s">
        <v>51</v>
      </c>
      <c s="6" t="s">
        <v>152</v>
      </c>
      <c s="6" t="s">
        <v>1190</v>
      </c>
      <c t="s">
        <v>5</v>
      </c>
      <c s="26" t="s">
        <v>1191</v>
      </c>
      <c s="27" t="s">
        <v>460</v>
      </c>
      <c s="28">
        <v>1981.11</v>
      </c>
      <c s="27">
        <v>0</v>
      </c>
      <c s="27">
        <f>ROUND(G128*H128,6)</f>
      </c>
      <c r="L128" s="29">
        <v>0</v>
      </c>
      <c s="24">
        <f>ROUND(ROUND(L128,2)*ROUND(G128,3),2)</f>
      </c>
      <c s="27" t="s">
        <v>56</v>
      </c>
      <c>
        <f>(M128*21)/100</f>
      </c>
      <c t="s">
        <v>27</v>
      </c>
    </row>
    <row r="129" spans="1:5" ht="12.75" customHeight="1">
      <c r="A129" s="30" t="s">
        <v>57</v>
      </c>
      <c r="E129" s="31" t="s">
        <v>5</v>
      </c>
    </row>
    <row r="130" spans="1:5" ht="12.75" customHeight="1">
      <c r="A130" s="30" t="s">
        <v>58</v>
      </c>
      <c r="E130" s="32" t="s">
        <v>1192</v>
      </c>
    </row>
    <row r="131" spans="5:5" ht="102" customHeight="1">
      <c r="E131" s="31" t="s">
        <v>1193</v>
      </c>
    </row>
    <row r="132" spans="1:13" ht="12.75" customHeight="1">
      <c r="A132" t="s">
        <v>48</v>
      </c>
      <c r="C132" s="7" t="s">
        <v>67</v>
      </c>
      <c r="E132" s="25" t="s">
        <v>1194</v>
      </c>
      <c r="J132" s="24">
        <f>0</f>
      </c>
      <c s="24">
        <f>0</f>
      </c>
      <c s="24">
        <f>0+L133+L137</f>
      </c>
      <c s="24">
        <f>0+M133+M137</f>
      </c>
    </row>
    <row r="133" spans="1:16" ht="12.75" customHeight="1">
      <c r="A133" t="s">
        <v>51</v>
      </c>
      <c s="6" t="s">
        <v>126</v>
      </c>
      <c s="6" t="s">
        <v>1195</v>
      </c>
      <c t="s">
        <v>5</v>
      </c>
      <c s="26" t="s">
        <v>1196</v>
      </c>
      <c s="27" t="s">
        <v>76</v>
      </c>
      <c s="28">
        <v>29.74</v>
      </c>
      <c s="27">
        <v>0</v>
      </c>
      <c s="27">
        <f>ROUND(G133*H133,6)</f>
      </c>
      <c r="L133" s="29">
        <v>0</v>
      </c>
      <c s="24">
        <f>ROUND(ROUND(L133,2)*ROUND(G133,3),2)</f>
      </c>
      <c s="27" t="s">
        <v>56</v>
      </c>
      <c>
        <f>(M133*21)/100</f>
      </c>
      <c t="s">
        <v>27</v>
      </c>
    </row>
    <row r="134" spans="1:5" ht="12.75" customHeight="1">
      <c r="A134" s="30" t="s">
        <v>57</v>
      </c>
      <c r="E134" s="31" t="s">
        <v>5</v>
      </c>
    </row>
    <row r="135" spans="1:5" ht="51" customHeight="1">
      <c r="A135" s="30" t="s">
        <v>58</v>
      </c>
      <c r="E135" s="32" t="s">
        <v>1197</v>
      </c>
    </row>
    <row r="136" spans="5:5" ht="216.75" customHeight="1">
      <c r="E136" s="31" t="s">
        <v>1198</v>
      </c>
    </row>
    <row r="137" spans="1:16" ht="12.75" customHeight="1">
      <c r="A137" t="s">
        <v>51</v>
      </c>
      <c s="6" t="s">
        <v>132</v>
      </c>
      <c s="6" t="s">
        <v>1199</v>
      </c>
      <c t="s">
        <v>5</v>
      </c>
      <c s="26" t="s">
        <v>1200</v>
      </c>
      <c s="27" t="s">
        <v>76</v>
      </c>
      <c s="28">
        <v>11.21</v>
      </c>
      <c s="27">
        <v>0</v>
      </c>
      <c s="27">
        <f>ROUND(G137*H137,6)</f>
      </c>
      <c r="L137" s="29">
        <v>0</v>
      </c>
      <c s="24">
        <f>ROUND(ROUND(L137,2)*ROUND(G137,3),2)</f>
      </c>
      <c s="27" t="s">
        <v>56</v>
      </c>
      <c>
        <f>(M137*21)/100</f>
      </c>
      <c t="s">
        <v>27</v>
      </c>
    </row>
    <row r="138" spans="1:5" ht="12.75" customHeight="1">
      <c r="A138" s="30" t="s">
        <v>57</v>
      </c>
      <c r="E138" s="31" t="s">
        <v>5</v>
      </c>
    </row>
    <row r="139" spans="1:5" ht="12.75" customHeight="1">
      <c r="A139" s="30" t="s">
        <v>58</v>
      </c>
      <c r="E139" s="32" t="s">
        <v>1201</v>
      </c>
    </row>
    <row r="140" spans="5:5" ht="25.5" customHeight="1">
      <c r="E140" s="31" t="s">
        <v>1202</v>
      </c>
    </row>
    <row r="141" spans="1:13" ht="12.75" customHeight="1">
      <c r="A141" t="s">
        <v>48</v>
      </c>
      <c r="C141" s="7" t="s">
        <v>73</v>
      </c>
      <c r="E141" s="25" t="s">
        <v>874</v>
      </c>
      <c r="J141" s="24">
        <f>0</f>
      </c>
      <c s="24">
        <f>0</f>
      </c>
      <c s="24">
        <f>0+L142+L146+L150+L154</f>
      </c>
      <c s="24">
        <f>0+M142+M146+M150+M154</f>
      </c>
    </row>
    <row r="142" spans="1:16" ht="12.75" customHeight="1">
      <c r="A142" t="s">
        <v>51</v>
      </c>
      <c s="6" t="s">
        <v>156</v>
      </c>
      <c s="6" t="s">
        <v>1203</v>
      </c>
      <c t="s">
        <v>5</v>
      </c>
      <c s="26" t="s">
        <v>1204</v>
      </c>
      <c s="27" t="s">
        <v>76</v>
      </c>
      <c s="28">
        <v>551.7</v>
      </c>
      <c s="27">
        <v>0</v>
      </c>
      <c s="27">
        <f>ROUND(G142*H142,6)</f>
      </c>
      <c r="L142" s="29">
        <v>0</v>
      </c>
      <c s="24">
        <f>ROUND(ROUND(L142,2)*ROUND(G142,3),2)</f>
      </c>
      <c s="27" t="s">
        <v>56</v>
      </c>
      <c>
        <f>(M142*21)/100</f>
      </c>
      <c t="s">
        <v>27</v>
      </c>
    </row>
    <row r="143" spans="1:5" ht="12.75" customHeight="1">
      <c r="A143" s="30" t="s">
        <v>57</v>
      </c>
      <c r="E143" s="31" t="s">
        <v>5</v>
      </c>
    </row>
    <row r="144" spans="1:5" ht="12.75" customHeight="1">
      <c r="A144" s="30" t="s">
        <v>58</v>
      </c>
      <c r="E144" s="32" t="s">
        <v>1205</v>
      </c>
    </row>
    <row r="145" spans="5:5" ht="216.75" customHeight="1">
      <c r="E145" s="31" t="s">
        <v>1206</v>
      </c>
    </row>
    <row r="146" spans="1:16" ht="12.75" customHeight="1">
      <c r="A146" t="s">
        <v>51</v>
      </c>
      <c s="6" t="s">
        <v>160</v>
      </c>
      <c s="6" t="s">
        <v>1207</v>
      </c>
      <c t="s">
        <v>5</v>
      </c>
      <c s="26" t="s">
        <v>1208</v>
      </c>
      <c s="27" t="s">
        <v>76</v>
      </c>
      <c s="28">
        <v>1231.1</v>
      </c>
      <c s="27">
        <v>0</v>
      </c>
      <c s="27">
        <f>ROUND(G146*H146,6)</f>
      </c>
      <c r="L146" s="29">
        <v>0</v>
      </c>
      <c s="24">
        <f>ROUND(ROUND(L146,2)*ROUND(G146,3),2)</f>
      </c>
      <c s="27" t="s">
        <v>56</v>
      </c>
      <c>
        <f>(M146*21)/100</f>
      </c>
      <c t="s">
        <v>27</v>
      </c>
    </row>
    <row r="147" spans="1:5" ht="12.75" customHeight="1">
      <c r="A147" s="30" t="s">
        <v>57</v>
      </c>
      <c r="E147" s="31" t="s">
        <v>5</v>
      </c>
    </row>
    <row r="148" spans="1:5" ht="12.75" customHeight="1">
      <c r="A148" s="30" t="s">
        <v>58</v>
      </c>
      <c r="E148" s="32" t="s">
        <v>1209</v>
      </c>
    </row>
    <row r="149" spans="5:5" ht="216.75" customHeight="1">
      <c r="E149" s="31" t="s">
        <v>1210</v>
      </c>
    </row>
    <row r="150" spans="1:16" ht="12.75" customHeight="1">
      <c r="A150" t="s">
        <v>51</v>
      </c>
      <c s="6" t="s">
        <v>164</v>
      </c>
      <c s="6" t="s">
        <v>1211</v>
      </c>
      <c t="s">
        <v>5</v>
      </c>
      <c s="26" t="s">
        <v>1212</v>
      </c>
      <c s="27" t="s">
        <v>76</v>
      </c>
      <c s="28">
        <v>161.2</v>
      </c>
      <c s="27">
        <v>0</v>
      </c>
      <c s="27">
        <f>ROUND(G150*H150,6)</f>
      </c>
      <c r="L150" s="29">
        <v>0</v>
      </c>
      <c s="24">
        <f>ROUND(ROUND(L150,2)*ROUND(G150,3),2)</f>
      </c>
      <c s="27" t="s">
        <v>56</v>
      </c>
      <c>
        <f>(M150*21)/100</f>
      </c>
      <c t="s">
        <v>27</v>
      </c>
    </row>
    <row r="151" spans="1:5" ht="12.75" customHeight="1">
      <c r="A151" s="30" t="s">
        <v>57</v>
      </c>
      <c r="E151" s="31" t="s">
        <v>5</v>
      </c>
    </row>
    <row r="152" spans="1:5" ht="12.75" customHeight="1">
      <c r="A152" s="30" t="s">
        <v>58</v>
      </c>
      <c r="E152" s="32" t="s">
        <v>1213</v>
      </c>
    </row>
    <row r="153" spans="5:5" ht="216.75" customHeight="1">
      <c r="E153" s="31" t="s">
        <v>1214</v>
      </c>
    </row>
    <row r="154" spans="1:16" ht="12.75" customHeight="1">
      <c r="A154" t="s">
        <v>51</v>
      </c>
      <c s="6" t="s">
        <v>168</v>
      </c>
      <c s="6" t="s">
        <v>1215</v>
      </c>
      <c t="s">
        <v>5</v>
      </c>
      <c s="26" t="s">
        <v>1216</v>
      </c>
      <c s="27" t="s">
        <v>460</v>
      </c>
      <c s="28">
        <v>2484.2</v>
      </c>
      <c s="27">
        <v>0</v>
      </c>
      <c s="27">
        <f>ROUND(G154*H154,6)</f>
      </c>
      <c r="L154" s="29">
        <v>0</v>
      </c>
      <c s="24">
        <f>ROUND(ROUND(L154,2)*ROUND(G154,3),2)</f>
      </c>
      <c s="27" t="s">
        <v>56</v>
      </c>
      <c>
        <f>(M154*21)/100</f>
      </c>
      <c t="s">
        <v>27</v>
      </c>
    </row>
    <row r="155" spans="1:5" ht="12.75" customHeight="1">
      <c r="A155" s="30" t="s">
        <v>57</v>
      </c>
      <c r="E155" s="31" t="s">
        <v>5</v>
      </c>
    </row>
    <row r="156" spans="1:5" ht="38.25" customHeight="1">
      <c r="A156" s="30" t="s">
        <v>58</v>
      </c>
      <c r="E156" s="32" t="s">
        <v>1217</v>
      </c>
    </row>
    <row r="157" spans="5:5" ht="153" customHeight="1">
      <c r="E157" s="31" t="s">
        <v>1218</v>
      </c>
    </row>
    <row r="158" spans="1:13" ht="12.75" customHeight="1">
      <c r="A158" t="s">
        <v>48</v>
      </c>
      <c r="C158" s="7" t="s">
        <v>85</v>
      </c>
      <c r="E158" s="25" t="s">
        <v>95</v>
      </c>
      <c r="J158" s="24">
        <f>0</f>
      </c>
      <c s="24">
        <f>0</f>
      </c>
      <c s="24">
        <f>0+L159+L163+L167+L171+L175</f>
      </c>
      <c s="24">
        <f>0+M159+M163+M167+M171+M175</f>
      </c>
    </row>
    <row r="159" spans="1:16" ht="12.75" customHeight="1">
      <c r="A159" t="s">
        <v>51</v>
      </c>
      <c s="6" t="s">
        <v>214</v>
      </c>
      <c s="6" t="s">
        <v>1219</v>
      </c>
      <c t="s">
        <v>5</v>
      </c>
      <c s="26" t="s">
        <v>1220</v>
      </c>
      <c s="27" t="s">
        <v>99</v>
      </c>
      <c s="28">
        <v>1</v>
      </c>
      <c s="27">
        <v>0</v>
      </c>
      <c s="27">
        <f>ROUND(G159*H159,6)</f>
      </c>
      <c r="L159" s="29">
        <v>0</v>
      </c>
      <c s="24">
        <f>ROUND(ROUND(L159,2)*ROUND(G159,3),2)</f>
      </c>
      <c s="27" t="s">
        <v>56</v>
      </c>
      <c>
        <f>(M159*21)/100</f>
      </c>
      <c t="s">
        <v>27</v>
      </c>
    </row>
    <row r="160" spans="1:5" ht="12.75" customHeight="1">
      <c r="A160" s="30" t="s">
        <v>57</v>
      </c>
      <c r="E160" s="31" t="s">
        <v>5</v>
      </c>
    </row>
    <row r="161" spans="1:5" ht="12.75" customHeight="1">
      <c r="A161" s="30" t="s">
        <v>58</v>
      </c>
      <c r="E161" s="32" t="s">
        <v>1221</v>
      </c>
    </row>
    <row r="162" spans="5:5" ht="102" customHeight="1">
      <c r="E162" s="31" t="s">
        <v>1222</v>
      </c>
    </row>
    <row r="163" spans="1:16" ht="12.75" customHeight="1">
      <c r="A163" t="s">
        <v>51</v>
      </c>
      <c s="6" t="s">
        <v>322</v>
      </c>
      <c s="6" t="s">
        <v>1223</v>
      </c>
      <c t="s">
        <v>5</v>
      </c>
      <c s="26" t="s">
        <v>1224</v>
      </c>
      <c s="27" t="s">
        <v>88</v>
      </c>
      <c s="28">
        <v>6</v>
      </c>
      <c s="27">
        <v>0</v>
      </c>
      <c s="27">
        <f>ROUND(G163*H163,6)</f>
      </c>
      <c r="L163" s="29">
        <v>0</v>
      </c>
      <c s="24">
        <f>ROUND(ROUND(L163,2)*ROUND(G163,3),2)</f>
      </c>
      <c s="27" t="s">
        <v>56</v>
      </c>
      <c>
        <f>(M163*21)/100</f>
      </c>
      <c t="s">
        <v>27</v>
      </c>
    </row>
    <row r="164" spans="1:5" ht="12.75" customHeight="1">
      <c r="A164" s="30" t="s">
        <v>57</v>
      </c>
      <c r="E164" s="31" t="s">
        <v>5</v>
      </c>
    </row>
    <row r="165" spans="1:5" ht="12.75" customHeight="1">
      <c r="A165" s="30" t="s">
        <v>58</v>
      </c>
      <c r="E165" s="32" t="s">
        <v>1225</v>
      </c>
    </row>
    <row r="166" spans="5:5" ht="102" customHeight="1">
      <c r="E166" s="31" t="s">
        <v>1226</v>
      </c>
    </row>
    <row r="167" spans="1:16" ht="12.75" customHeight="1">
      <c r="A167" t="s">
        <v>51</v>
      </c>
      <c s="6" t="s">
        <v>326</v>
      </c>
      <c s="6" t="s">
        <v>1227</v>
      </c>
      <c t="s">
        <v>5</v>
      </c>
      <c s="26" t="s">
        <v>1228</v>
      </c>
      <c s="27" t="s">
        <v>88</v>
      </c>
      <c s="28">
        <v>8</v>
      </c>
      <c s="27">
        <v>0</v>
      </c>
      <c s="27">
        <f>ROUND(G167*H167,6)</f>
      </c>
      <c r="L167" s="29">
        <v>0</v>
      </c>
      <c s="24">
        <f>ROUND(ROUND(L167,2)*ROUND(G167,3),2)</f>
      </c>
      <c s="27" t="s">
        <v>56</v>
      </c>
      <c>
        <f>(M167*21)/100</f>
      </c>
      <c t="s">
        <v>27</v>
      </c>
    </row>
    <row r="168" spans="1:5" ht="12.75" customHeight="1">
      <c r="A168" s="30" t="s">
        <v>57</v>
      </c>
      <c r="E168" s="31" t="s">
        <v>5</v>
      </c>
    </row>
    <row r="169" spans="1:5" ht="12.75" customHeight="1">
      <c r="A169" s="30" t="s">
        <v>58</v>
      </c>
      <c r="E169" s="32" t="s">
        <v>1229</v>
      </c>
    </row>
    <row r="170" spans="5:5" ht="102" customHeight="1">
      <c r="E170" s="31" t="s">
        <v>1226</v>
      </c>
    </row>
    <row r="171" spans="1:16" ht="12.75" customHeight="1">
      <c r="A171" t="s">
        <v>51</v>
      </c>
      <c s="6" t="s">
        <v>331</v>
      </c>
      <c s="6" t="s">
        <v>106</v>
      </c>
      <c t="s">
        <v>5</v>
      </c>
      <c s="26" t="s">
        <v>107</v>
      </c>
      <c s="27" t="s">
        <v>88</v>
      </c>
      <c s="28">
        <v>76.5</v>
      </c>
      <c s="27">
        <v>0</v>
      </c>
      <c s="27">
        <f>ROUND(G171*H171,6)</f>
      </c>
      <c r="L171" s="29">
        <v>0</v>
      </c>
      <c s="24">
        <f>ROUND(ROUND(L171,2)*ROUND(G171,3),2)</f>
      </c>
      <c s="27" t="s">
        <v>56</v>
      </c>
      <c>
        <f>(M171*21)/100</f>
      </c>
      <c t="s">
        <v>27</v>
      </c>
    </row>
    <row r="172" spans="1:5" ht="12.75" customHeight="1">
      <c r="A172" s="30" t="s">
        <v>57</v>
      </c>
      <c r="E172" s="31" t="s">
        <v>5</v>
      </c>
    </row>
    <row r="173" spans="1:5" ht="12.75" customHeight="1">
      <c r="A173" s="30" t="s">
        <v>58</v>
      </c>
      <c r="E173" s="32" t="s">
        <v>1230</v>
      </c>
    </row>
    <row r="174" spans="5:5" ht="102" customHeight="1">
      <c r="E174" s="31" t="s">
        <v>1226</v>
      </c>
    </row>
    <row r="175" spans="1:16" ht="12.75" customHeight="1">
      <c r="A175" t="s">
        <v>51</v>
      </c>
      <c s="6" t="s">
        <v>335</v>
      </c>
      <c s="6" t="s">
        <v>1231</v>
      </c>
      <c t="s">
        <v>5</v>
      </c>
      <c s="26" t="s">
        <v>1232</v>
      </c>
      <c s="27" t="s">
        <v>88</v>
      </c>
      <c s="28">
        <v>54</v>
      </c>
      <c s="27">
        <v>0</v>
      </c>
      <c s="27">
        <f>ROUND(G175*H175,6)</f>
      </c>
      <c r="L175" s="29">
        <v>0</v>
      </c>
      <c s="24">
        <f>ROUND(ROUND(L175,2)*ROUND(G175,3),2)</f>
      </c>
      <c s="27" t="s">
        <v>56</v>
      </c>
      <c>
        <f>(M175*21)/100</f>
      </c>
      <c t="s">
        <v>27</v>
      </c>
    </row>
    <row r="176" spans="1:5" ht="12.75" customHeight="1">
      <c r="A176" s="30" t="s">
        <v>57</v>
      </c>
      <c r="E176" s="31" t="s">
        <v>5</v>
      </c>
    </row>
    <row r="177" spans="1:5" ht="12.75" customHeight="1">
      <c r="A177" s="30" t="s">
        <v>58</v>
      </c>
      <c r="E177" s="32" t="s">
        <v>1233</v>
      </c>
    </row>
    <row r="178" spans="5:5" ht="102" customHeight="1">
      <c r="E178" s="31" t="s">
        <v>1226</v>
      </c>
    </row>
    <row r="179" spans="1:13" ht="12.75" customHeight="1">
      <c r="A179" t="s">
        <v>48</v>
      </c>
      <c r="C179" s="7" t="s">
        <v>90</v>
      </c>
      <c r="E179" s="25" t="s">
        <v>1234</v>
      </c>
      <c r="J179" s="24">
        <f>0</f>
      </c>
      <c s="24">
        <f>0</f>
      </c>
      <c s="24">
        <f>0+L180+L184+L188+L192+L196+L200+L204+L208+L212+L216+L220+L224</f>
      </c>
      <c s="24">
        <f>0+M180+M184+M188+M192+M196+M200+M204+M208+M212+M216+M220+M224</f>
      </c>
    </row>
    <row r="180" spans="1:16" ht="12.75" customHeight="1">
      <c r="A180" t="s">
        <v>51</v>
      </c>
      <c s="6" t="s">
        <v>105</v>
      </c>
      <c s="6" t="s">
        <v>1235</v>
      </c>
      <c t="s">
        <v>5</v>
      </c>
      <c s="26" t="s">
        <v>1236</v>
      </c>
      <c s="27" t="s">
        <v>88</v>
      </c>
      <c s="28">
        <v>236.5</v>
      </c>
      <c s="27">
        <v>0</v>
      </c>
      <c s="27">
        <f>ROUND(G180*H180,6)</f>
      </c>
      <c r="L180" s="29">
        <v>0</v>
      </c>
      <c s="24">
        <f>ROUND(ROUND(L180,2)*ROUND(G180,3),2)</f>
      </c>
      <c s="27" t="s">
        <v>56</v>
      </c>
      <c>
        <f>(M180*21)/100</f>
      </c>
      <c t="s">
        <v>27</v>
      </c>
    </row>
    <row r="181" spans="1:5" ht="12.75" customHeight="1">
      <c r="A181" s="30" t="s">
        <v>57</v>
      </c>
      <c r="E181" s="31" t="s">
        <v>5</v>
      </c>
    </row>
    <row r="182" spans="1:5" ht="12.75" customHeight="1">
      <c r="A182" s="30" t="s">
        <v>58</v>
      </c>
      <c r="E182" s="32" t="s">
        <v>1237</v>
      </c>
    </row>
    <row r="183" spans="5:5" ht="165.75" customHeight="1">
      <c r="E183" s="31" t="s">
        <v>1238</v>
      </c>
    </row>
    <row r="184" spans="1:16" ht="12.75" customHeight="1">
      <c r="A184" t="s">
        <v>51</v>
      </c>
      <c s="6" t="s">
        <v>117</v>
      </c>
      <c s="6" t="s">
        <v>1239</v>
      </c>
      <c t="s">
        <v>5</v>
      </c>
      <c s="26" t="s">
        <v>1240</v>
      </c>
      <c s="27" t="s">
        <v>88</v>
      </c>
      <c s="28">
        <v>9</v>
      </c>
      <c s="27">
        <v>0</v>
      </c>
      <c s="27">
        <f>ROUND(G184*H184,6)</f>
      </c>
      <c r="L184" s="29">
        <v>0</v>
      </c>
      <c s="24">
        <f>ROUND(ROUND(L184,2)*ROUND(G184,3),2)</f>
      </c>
      <c s="27" t="s">
        <v>56</v>
      </c>
      <c>
        <f>(M184*21)/100</f>
      </c>
      <c t="s">
        <v>27</v>
      </c>
    </row>
    <row r="185" spans="1:5" ht="12.75" customHeight="1">
      <c r="A185" s="30" t="s">
        <v>57</v>
      </c>
      <c r="E185" s="31" t="s">
        <v>5</v>
      </c>
    </row>
    <row r="186" spans="1:5" ht="25.5" customHeight="1">
      <c r="A186" s="30" t="s">
        <v>58</v>
      </c>
      <c r="E186" s="32" t="s">
        <v>1241</v>
      </c>
    </row>
    <row r="187" spans="5:5" ht="165.75" customHeight="1">
      <c r="E187" s="31" t="s">
        <v>1238</v>
      </c>
    </row>
    <row r="188" spans="1:16" ht="12.75" customHeight="1">
      <c r="A188" t="s">
        <v>51</v>
      </c>
      <c s="6" t="s">
        <v>122</v>
      </c>
      <c s="6" t="s">
        <v>1242</v>
      </c>
      <c t="s">
        <v>5</v>
      </c>
      <c s="26" t="s">
        <v>1243</v>
      </c>
      <c s="27" t="s">
        <v>76</v>
      </c>
      <c s="28">
        <v>29.556</v>
      </c>
      <c s="27">
        <v>0</v>
      </c>
      <c s="27">
        <f>ROUND(G188*H188,6)</f>
      </c>
      <c r="L188" s="29">
        <v>0</v>
      </c>
      <c s="24">
        <f>ROUND(ROUND(L188,2)*ROUND(G188,3),2)</f>
      </c>
      <c s="27" t="s">
        <v>56</v>
      </c>
      <c>
        <f>(M188*21)/100</f>
      </c>
      <c t="s">
        <v>27</v>
      </c>
    </row>
    <row r="189" spans="1:5" ht="12.75" customHeight="1">
      <c r="A189" s="30" t="s">
        <v>57</v>
      </c>
      <c r="E189" s="31" t="s">
        <v>5</v>
      </c>
    </row>
    <row r="190" spans="1:5" ht="51" customHeight="1">
      <c r="A190" s="30" t="s">
        <v>58</v>
      </c>
      <c r="E190" s="32" t="s">
        <v>1244</v>
      </c>
    </row>
    <row r="191" spans="5:5" ht="216.75" customHeight="1">
      <c r="E191" s="31" t="s">
        <v>1198</v>
      </c>
    </row>
    <row r="192" spans="1:16" ht="12.75" customHeight="1">
      <c r="A192" t="s">
        <v>51</v>
      </c>
      <c s="6" t="s">
        <v>176</v>
      </c>
      <c s="6" t="s">
        <v>1245</v>
      </c>
      <c t="s">
        <v>5</v>
      </c>
      <c s="26" t="s">
        <v>1246</v>
      </c>
      <c s="27" t="s">
        <v>99</v>
      </c>
      <c s="28">
        <v>17</v>
      </c>
      <c s="27">
        <v>0</v>
      </c>
      <c s="27">
        <f>ROUND(G192*H192,6)</f>
      </c>
      <c r="L192" s="29">
        <v>0</v>
      </c>
      <c s="24">
        <f>ROUND(ROUND(L192,2)*ROUND(G192,3),2)</f>
      </c>
      <c s="27" t="s">
        <v>56</v>
      </c>
      <c>
        <f>(M192*21)/100</f>
      </c>
      <c t="s">
        <v>27</v>
      </c>
    </row>
    <row r="193" spans="1:5" ht="12.75" customHeight="1">
      <c r="A193" s="30" t="s">
        <v>57</v>
      </c>
      <c r="E193" s="31" t="s">
        <v>5</v>
      </c>
    </row>
    <row r="194" spans="1:5" ht="12.75" customHeight="1">
      <c r="A194" s="30" t="s">
        <v>58</v>
      </c>
      <c r="E194" s="32" t="s">
        <v>1247</v>
      </c>
    </row>
    <row r="195" spans="5:5" ht="76.5" customHeight="1">
      <c r="E195" s="31" t="s">
        <v>1248</v>
      </c>
    </row>
    <row r="196" spans="1:16" ht="12.75" customHeight="1">
      <c r="A196" t="s">
        <v>51</v>
      </c>
      <c s="6" t="s">
        <v>181</v>
      </c>
      <c s="6" t="s">
        <v>1249</v>
      </c>
      <c t="s">
        <v>5</v>
      </c>
      <c s="26" t="s">
        <v>1250</v>
      </c>
      <c s="27" t="s">
        <v>99</v>
      </c>
      <c s="28">
        <v>8</v>
      </c>
      <c s="27">
        <v>0</v>
      </c>
      <c s="27">
        <f>ROUND(G196*H196,6)</f>
      </c>
      <c r="L196" s="29">
        <v>0</v>
      </c>
      <c s="24">
        <f>ROUND(ROUND(L196,2)*ROUND(G196,3),2)</f>
      </c>
      <c s="27" t="s">
        <v>56</v>
      </c>
      <c>
        <f>(M196*21)/100</f>
      </c>
      <c t="s">
        <v>27</v>
      </c>
    </row>
    <row r="197" spans="1:5" ht="12.75" customHeight="1">
      <c r="A197" s="30" t="s">
        <v>57</v>
      </c>
      <c r="E197" s="31" t="s">
        <v>5</v>
      </c>
    </row>
    <row r="198" spans="1:5" ht="12.75" customHeight="1">
      <c r="A198" s="30" t="s">
        <v>58</v>
      </c>
      <c r="E198" s="32" t="s">
        <v>1251</v>
      </c>
    </row>
    <row r="199" spans="5:5" ht="191.25" customHeight="1">
      <c r="E199" s="31" t="s">
        <v>1252</v>
      </c>
    </row>
    <row r="200" spans="1:16" ht="12.75" customHeight="1">
      <c r="A200" t="s">
        <v>51</v>
      </c>
      <c s="6" t="s">
        <v>185</v>
      </c>
      <c s="6" t="s">
        <v>1253</v>
      </c>
      <c t="s">
        <v>5</v>
      </c>
      <c s="26" t="s">
        <v>1254</v>
      </c>
      <c s="27" t="s">
        <v>99</v>
      </c>
      <c s="28">
        <v>5</v>
      </c>
      <c s="27">
        <v>0</v>
      </c>
      <c s="27">
        <f>ROUND(G200*H200,6)</f>
      </c>
      <c r="L200" s="29">
        <v>0</v>
      </c>
      <c s="24">
        <f>ROUND(ROUND(L200,2)*ROUND(G200,3),2)</f>
      </c>
      <c s="27" t="s">
        <v>56</v>
      </c>
      <c>
        <f>(M200*21)/100</f>
      </c>
      <c t="s">
        <v>27</v>
      </c>
    </row>
    <row r="201" spans="1:5" ht="12.75" customHeight="1">
      <c r="A201" s="30" t="s">
        <v>57</v>
      </c>
      <c r="E201" s="31" t="s">
        <v>5</v>
      </c>
    </row>
    <row r="202" spans="1:5" ht="12.75" customHeight="1">
      <c r="A202" s="30" t="s">
        <v>58</v>
      </c>
      <c r="E202" s="32" t="s">
        <v>1255</v>
      </c>
    </row>
    <row r="203" spans="5:5" ht="191.25" customHeight="1">
      <c r="E203" s="31" t="s">
        <v>1252</v>
      </c>
    </row>
    <row r="204" spans="1:16" ht="12.75" customHeight="1">
      <c r="A204" t="s">
        <v>51</v>
      </c>
      <c s="6" t="s">
        <v>190</v>
      </c>
      <c s="6" t="s">
        <v>1256</v>
      </c>
      <c t="s">
        <v>5</v>
      </c>
      <c s="26" t="s">
        <v>1257</v>
      </c>
      <c s="27" t="s">
        <v>99</v>
      </c>
      <c s="28">
        <v>1</v>
      </c>
      <c s="27">
        <v>0</v>
      </c>
      <c s="27">
        <f>ROUND(G204*H204,6)</f>
      </c>
      <c r="L204" s="29">
        <v>0</v>
      </c>
      <c s="24">
        <f>ROUND(ROUND(L204,2)*ROUND(G204,3),2)</f>
      </c>
      <c s="27" t="s">
        <v>56</v>
      </c>
      <c>
        <f>(M204*21)/100</f>
      </c>
      <c t="s">
        <v>27</v>
      </c>
    </row>
    <row r="205" spans="1:5" ht="12.75" customHeight="1">
      <c r="A205" s="30" t="s">
        <v>57</v>
      </c>
      <c r="E205" s="31" t="s">
        <v>5</v>
      </c>
    </row>
    <row r="206" spans="1:5" ht="12.75" customHeight="1">
      <c r="A206" s="30" t="s">
        <v>58</v>
      </c>
      <c r="E206" s="32" t="s">
        <v>1258</v>
      </c>
    </row>
    <row r="207" spans="5:5" ht="191.25" customHeight="1">
      <c r="E207" s="31" t="s">
        <v>1252</v>
      </c>
    </row>
    <row r="208" spans="1:16" ht="12.75" customHeight="1">
      <c r="A208" t="s">
        <v>51</v>
      </c>
      <c s="6" t="s">
        <v>250</v>
      </c>
      <c s="6" t="s">
        <v>1259</v>
      </c>
      <c t="s">
        <v>5</v>
      </c>
      <c s="26" t="s">
        <v>1260</v>
      </c>
      <c s="27" t="s">
        <v>99</v>
      </c>
      <c s="28">
        <v>1</v>
      </c>
      <c s="27">
        <v>0</v>
      </c>
      <c s="27">
        <f>ROUND(G208*H208,6)</f>
      </c>
      <c r="L208" s="29">
        <v>0</v>
      </c>
      <c s="24">
        <f>ROUND(ROUND(L208,2)*ROUND(G208,3),2)</f>
      </c>
      <c s="27" t="s">
        <v>56</v>
      </c>
      <c>
        <f>(M208*21)/100</f>
      </c>
      <c t="s">
        <v>27</v>
      </c>
    </row>
    <row r="209" spans="1:5" ht="12.75" customHeight="1">
      <c r="A209" s="30" t="s">
        <v>57</v>
      </c>
      <c r="E209" s="31" t="s">
        <v>5</v>
      </c>
    </row>
    <row r="210" spans="1:5" ht="12.75" customHeight="1">
      <c r="A210" s="30" t="s">
        <v>58</v>
      </c>
      <c r="E210" s="32" t="s">
        <v>1261</v>
      </c>
    </row>
    <row r="211" spans="5:5" ht="306" customHeight="1">
      <c r="E211" s="31" t="s">
        <v>1262</v>
      </c>
    </row>
    <row r="212" spans="1:16" ht="12.75" customHeight="1">
      <c r="A212" t="s">
        <v>51</v>
      </c>
      <c s="6" t="s">
        <v>278</v>
      </c>
      <c s="6" t="s">
        <v>1263</v>
      </c>
      <c t="s">
        <v>5</v>
      </c>
      <c s="26" t="s">
        <v>1264</v>
      </c>
      <c s="27" t="s">
        <v>88</v>
      </c>
      <c s="28">
        <v>24</v>
      </c>
      <c s="27">
        <v>0</v>
      </c>
      <c s="27">
        <f>ROUND(G212*H212,6)</f>
      </c>
      <c r="L212" s="29">
        <v>0</v>
      </c>
      <c s="24">
        <f>ROUND(ROUND(L212,2)*ROUND(G212,3),2)</f>
      </c>
      <c s="27" t="s">
        <v>56</v>
      </c>
      <c>
        <f>(M212*21)/100</f>
      </c>
      <c t="s">
        <v>27</v>
      </c>
    </row>
    <row r="213" spans="1:5" ht="12.75" customHeight="1">
      <c r="A213" s="30" t="s">
        <v>57</v>
      </c>
      <c r="E213" s="31" t="s">
        <v>5</v>
      </c>
    </row>
    <row r="214" spans="1:5" ht="12.75" customHeight="1">
      <c r="A214" s="30" t="s">
        <v>58</v>
      </c>
      <c r="E214" s="32" t="s">
        <v>1265</v>
      </c>
    </row>
    <row r="215" spans="5:5" ht="51" customHeight="1">
      <c r="E215" s="31" t="s">
        <v>1266</v>
      </c>
    </row>
    <row r="216" spans="1:16" ht="12.75" customHeight="1">
      <c r="A216" t="s">
        <v>51</v>
      </c>
      <c s="6" t="s">
        <v>298</v>
      </c>
      <c s="6" t="s">
        <v>1267</v>
      </c>
      <c t="s">
        <v>5</v>
      </c>
      <c s="26" t="s">
        <v>1268</v>
      </c>
      <c s="27" t="s">
        <v>88</v>
      </c>
      <c s="28">
        <v>22</v>
      </c>
      <c s="27">
        <v>0</v>
      </c>
      <c s="27">
        <f>ROUND(G216*H216,6)</f>
      </c>
      <c r="L216" s="29">
        <v>0</v>
      </c>
      <c s="24">
        <f>ROUND(ROUND(L216,2)*ROUND(G216,3),2)</f>
      </c>
      <c s="27" t="s">
        <v>56</v>
      </c>
      <c>
        <f>(M216*21)/100</f>
      </c>
      <c t="s">
        <v>27</v>
      </c>
    </row>
    <row r="217" spans="1:5" ht="12.75" customHeight="1">
      <c r="A217" s="30" t="s">
        <v>57</v>
      </c>
      <c r="E217" s="31" t="s">
        <v>5</v>
      </c>
    </row>
    <row r="218" spans="1:5" ht="12.75" customHeight="1">
      <c r="A218" s="30" t="s">
        <v>58</v>
      </c>
      <c r="E218" s="32" t="s">
        <v>1269</v>
      </c>
    </row>
    <row r="219" spans="5:5" ht="165.75" customHeight="1">
      <c r="E219" s="31" t="s">
        <v>1238</v>
      </c>
    </row>
    <row r="220" spans="1:16" ht="12.75" customHeight="1">
      <c r="A220" t="s">
        <v>51</v>
      </c>
      <c s="6" t="s">
        <v>347</v>
      </c>
      <c s="6" t="s">
        <v>1270</v>
      </c>
      <c t="s">
        <v>5</v>
      </c>
      <c s="26" t="s">
        <v>1271</v>
      </c>
      <c s="27" t="s">
        <v>99</v>
      </c>
      <c s="28">
        <v>9</v>
      </c>
      <c s="27">
        <v>0</v>
      </c>
      <c s="27">
        <f>ROUND(G220*H220,6)</f>
      </c>
      <c r="L220" s="29">
        <v>0</v>
      </c>
      <c s="24">
        <f>ROUND(ROUND(L220,2)*ROUND(G220,3),2)</f>
      </c>
      <c s="27" t="s">
        <v>56</v>
      </c>
      <c>
        <f>(M220*21)/100</f>
      </c>
      <c t="s">
        <v>27</v>
      </c>
    </row>
    <row r="221" spans="1:5" ht="12.75" customHeight="1">
      <c r="A221" s="30" t="s">
        <v>57</v>
      </c>
      <c r="E221" s="31" t="s">
        <v>5</v>
      </c>
    </row>
    <row r="222" spans="1:5" ht="12.75" customHeight="1">
      <c r="A222" s="30" t="s">
        <v>58</v>
      </c>
      <c r="E222" s="32" t="s">
        <v>1272</v>
      </c>
    </row>
    <row r="223" spans="5:5" ht="12.75" customHeight="1">
      <c r="E223" s="31" t="s">
        <v>1273</v>
      </c>
    </row>
    <row r="224" spans="1:16" ht="12.75" customHeight="1">
      <c r="A224" t="s">
        <v>51</v>
      </c>
      <c s="6" t="s">
        <v>351</v>
      </c>
      <c s="6" t="s">
        <v>1274</v>
      </c>
      <c t="s">
        <v>5</v>
      </c>
      <c s="26" t="s">
        <v>1275</v>
      </c>
      <c s="27" t="s">
        <v>99</v>
      </c>
      <c s="28">
        <v>1</v>
      </c>
      <c s="27">
        <v>0</v>
      </c>
      <c s="27">
        <f>ROUND(G224*H224,6)</f>
      </c>
      <c r="L224" s="29">
        <v>0</v>
      </c>
      <c s="24">
        <f>ROUND(ROUND(L224,2)*ROUND(G224,3),2)</f>
      </c>
      <c s="27" t="s">
        <v>56</v>
      </c>
      <c>
        <f>(M224*21)/100</f>
      </c>
      <c t="s">
        <v>27</v>
      </c>
    </row>
    <row r="225" spans="1:5" ht="12.75" customHeight="1">
      <c r="A225" s="30" t="s">
        <v>57</v>
      </c>
      <c r="E225" s="31" t="s">
        <v>5</v>
      </c>
    </row>
    <row r="226" spans="1:5" ht="12.75" customHeight="1">
      <c r="A226" s="30" t="s">
        <v>58</v>
      </c>
      <c r="E226" s="32" t="s">
        <v>1276</v>
      </c>
    </row>
    <row r="227" spans="5:5" ht="191.25" customHeight="1">
      <c r="E227" s="31" t="s">
        <v>1252</v>
      </c>
    </row>
    <row r="228" spans="1:13" ht="12.75" customHeight="1">
      <c r="A228" t="s">
        <v>48</v>
      </c>
      <c r="C228" s="7" t="s">
        <v>96</v>
      </c>
      <c r="E228" s="25" t="s">
        <v>454</v>
      </c>
      <c r="J228" s="24">
        <f>0</f>
      </c>
      <c s="24">
        <f>0</f>
      </c>
      <c s="24">
        <f>0+L229+L233+L237+L241+L245+L249+L253+L257</f>
      </c>
      <c s="24">
        <f>0+M229+M233+M237+M241+M245+M249+M253+M257</f>
      </c>
    </row>
    <row r="229" spans="1:16" ht="12.75" customHeight="1">
      <c r="A229" t="s">
        <v>51</v>
      </c>
      <c s="6" t="s">
        <v>85</v>
      </c>
      <c s="6" t="s">
        <v>1277</v>
      </c>
      <c t="s">
        <v>5</v>
      </c>
      <c s="26" t="s">
        <v>1278</v>
      </c>
      <c s="27" t="s">
        <v>76</v>
      </c>
      <c s="28">
        <v>3.2</v>
      </c>
      <c s="27">
        <v>0</v>
      </c>
      <c s="27">
        <f>ROUND(G229*H229,6)</f>
      </c>
      <c r="L229" s="29">
        <v>0</v>
      </c>
      <c s="24">
        <f>ROUND(ROUND(L229,2)*ROUND(G229,3),2)</f>
      </c>
      <c s="27" t="s">
        <v>56</v>
      </c>
      <c>
        <f>(M229*21)/100</f>
      </c>
      <c t="s">
        <v>27</v>
      </c>
    </row>
    <row r="230" spans="1:5" ht="12.75" customHeight="1">
      <c r="A230" s="30" t="s">
        <v>57</v>
      </c>
      <c r="E230" s="31" t="s">
        <v>5</v>
      </c>
    </row>
    <row r="231" spans="1:5" ht="25.5" customHeight="1">
      <c r="A231" s="30" t="s">
        <v>58</v>
      </c>
      <c r="E231" s="32" t="s">
        <v>1279</v>
      </c>
    </row>
    <row r="232" spans="5:5" ht="63.75" customHeight="1">
      <c r="E232" s="31" t="s">
        <v>1280</v>
      </c>
    </row>
    <row r="233" spans="1:16" ht="12.75" customHeight="1">
      <c r="A233" t="s">
        <v>51</v>
      </c>
      <c s="6" t="s">
        <v>90</v>
      </c>
      <c s="6" t="s">
        <v>1281</v>
      </c>
      <c t="s">
        <v>5</v>
      </c>
      <c s="26" t="s">
        <v>1282</v>
      </c>
      <c s="27" t="s">
        <v>464</v>
      </c>
      <c s="28">
        <v>184</v>
      </c>
      <c s="27">
        <v>0</v>
      </c>
      <c s="27">
        <f>ROUND(G233*H233,6)</f>
      </c>
      <c r="L233" s="29">
        <v>0</v>
      </c>
      <c s="24">
        <f>ROUND(ROUND(L233,2)*ROUND(G233,3),2)</f>
      </c>
      <c s="27" t="s">
        <v>56</v>
      </c>
      <c>
        <f>(M233*21)/100</f>
      </c>
      <c t="s">
        <v>27</v>
      </c>
    </row>
    <row r="234" spans="1:5" ht="12.75" customHeight="1">
      <c r="A234" s="30" t="s">
        <v>57</v>
      </c>
      <c r="E234" s="31" t="s">
        <v>5</v>
      </c>
    </row>
    <row r="235" spans="1:5" ht="38.25" customHeight="1">
      <c r="A235" s="30" t="s">
        <v>58</v>
      </c>
      <c r="E235" s="32" t="s">
        <v>1283</v>
      </c>
    </row>
    <row r="236" spans="5:5" ht="12.75" customHeight="1">
      <c r="E236" s="31" t="s">
        <v>1157</v>
      </c>
    </row>
    <row r="237" spans="1:16" ht="12.75" customHeight="1">
      <c r="A237" t="s">
        <v>51</v>
      </c>
      <c s="6" t="s">
        <v>96</v>
      </c>
      <c s="6" t="s">
        <v>1284</v>
      </c>
      <c t="s">
        <v>5</v>
      </c>
      <c s="26" t="s">
        <v>1285</v>
      </c>
      <c s="27" t="s">
        <v>76</v>
      </c>
      <c s="28">
        <v>182.24</v>
      </c>
      <c s="27">
        <v>0</v>
      </c>
      <c s="27">
        <f>ROUND(G237*H237,6)</f>
      </c>
      <c r="L237" s="29">
        <v>0</v>
      </c>
      <c s="24">
        <f>ROUND(ROUND(L237,2)*ROUND(G237,3),2)</f>
      </c>
      <c s="27" t="s">
        <v>56</v>
      </c>
      <c>
        <f>(M237*21)/100</f>
      </c>
      <c t="s">
        <v>27</v>
      </c>
    </row>
    <row r="238" spans="1:5" ht="12.75" customHeight="1">
      <c r="A238" s="30" t="s">
        <v>57</v>
      </c>
      <c r="E238" s="31" t="s">
        <v>5</v>
      </c>
    </row>
    <row r="239" spans="1:5" ht="63.75" customHeight="1">
      <c r="A239" s="30" t="s">
        <v>58</v>
      </c>
      <c r="E239" s="32" t="s">
        <v>1286</v>
      </c>
    </row>
    <row r="240" spans="5:5" ht="63.75" customHeight="1">
      <c r="E240" s="31" t="s">
        <v>1280</v>
      </c>
    </row>
    <row r="241" spans="1:16" ht="12.75" customHeight="1">
      <c r="A241" t="s">
        <v>51</v>
      </c>
      <c s="6" t="s">
        <v>101</v>
      </c>
      <c s="6" t="s">
        <v>1287</v>
      </c>
      <c t="s">
        <v>5</v>
      </c>
      <c s="26" t="s">
        <v>1288</v>
      </c>
      <c s="27" t="s">
        <v>464</v>
      </c>
      <c s="28">
        <v>10478.8</v>
      </c>
      <c s="27">
        <v>0</v>
      </c>
      <c s="27">
        <f>ROUND(G241*H241,6)</f>
      </c>
      <c r="L241" s="29">
        <v>0</v>
      </c>
      <c s="24">
        <f>ROUND(ROUND(L241,2)*ROUND(G241,3),2)</f>
      </c>
      <c s="27" t="s">
        <v>56</v>
      </c>
      <c>
        <f>(M241*21)/100</f>
      </c>
      <c t="s">
        <v>27</v>
      </c>
    </row>
    <row r="242" spans="1:5" ht="12.75" customHeight="1">
      <c r="A242" s="30" t="s">
        <v>57</v>
      </c>
      <c r="E242" s="31" t="s">
        <v>5</v>
      </c>
    </row>
    <row r="243" spans="1:5" ht="25.5" customHeight="1">
      <c r="A243" s="30" t="s">
        <v>58</v>
      </c>
      <c r="E243" s="32" t="s">
        <v>1289</v>
      </c>
    </row>
    <row r="244" spans="5:5" ht="12.75" customHeight="1">
      <c r="E244" s="31" t="s">
        <v>1157</v>
      </c>
    </row>
    <row r="245" spans="1:16" ht="12.75" customHeight="1">
      <c r="A245" t="s">
        <v>51</v>
      </c>
      <c s="6" t="s">
        <v>109</v>
      </c>
      <c s="6" t="s">
        <v>1290</v>
      </c>
      <c t="s">
        <v>5</v>
      </c>
      <c s="26" t="s">
        <v>1291</v>
      </c>
      <c s="27" t="s">
        <v>88</v>
      </c>
      <c s="28">
        <v>457</v>
      </c>
      <c s="27">
        <v>0</v>
      </c>
      <c s="27">
        <f>ROUND(G245*H245,6)</f>
      </c>
      <c r="L245" s="29">
        <v>0</v>
      </c>
      <c s="24">
        <f>ROUND(ROUND(L245,2)*ROUND(G245,3),2)</f>
      </c>
      <c s="27" t="s">
        <v>56</v>
      </c>
      <c>
        <f>(M245*21)/100</f>
      </c>
      <c t="s">
        <v>27</v>
      </c>
    </row>
    <row r="246" spans="1:5" ht="12.75" customHeight="1">
      <c r="A246" s="30" t="s">
        <v>57</v>
      </c>
      <c r="E246" s="31" t="s">
        <v>5</v>
      </c>
    </row>
    <row r="247" spans="1:5" ht="76.5" customHeight="1">
      <c r="A247" s="30" t="s">
        <v>58</v>
      </c>
      <c r="E247" s="32" t="s">
        <v>1292</v>
      </c>
    </row>
    <row r="248" spans="5:5" ht="25.5" customHeight="1">
      <c r="E248" s="31" t="s">
        <v>1293</v>
      </c>
    </row>
    <row r="249" spans="1:16" ht="12.75" customHeight="1">
      <c r="A249" t="s">
        <v>51</v>
      </c>
      <c s="6" t="s">
        <v>113</v>
      </c>
      <c s="6" t="s">
        <v>1294</v>
      </c>
      <c t="s">
        <v>5</v>
      </c>
      <c s="26" t="s">
        <v>1295</v>
      </c>
      <c s="27" t="s">
        <v>99</v>
      </c>
      <c s="28">
        <v>13</v>
      </c>
      <c s="27">
        <v>0</v>
      </c>
      <c s="27">
        <f>ROUND(G249*H249,6)</f>
      </c>
      <c r="L249" s="29">
        <v>0</v>
      </c>
      <c s="24">
        <f>ROUND(ROUND(L249,2)*ROUND(G249,3),2)</f>
      </c>
      <c s="27" t="s">
        <v>56</v>
      </c>
      <c>
        <f>(M249*21)/100</f>
      </c>
      <c t="s">
        <v>27</v>
      </c>
    </row>
    <row r="250" spans="1:5" ht="12.75" customHeight="1">
      <c r="A250" s="30" t="s">
        <v>57</v>
      </c>
      <c r="E250" s="31" t="s">
        <v>5</v>
      </c>
    </row>
    <row r="251" spans="1:5" ht="12.75" customHeight="1">
      <c r="A251" s="30" t="s">
        <v>58</v>
      </c>
      <c r="E251" s="32" t="s">
        <v>1296</v>
      </c>
    </row>
    <row r="252" spans="5:5" ht="63.75" customHeight="1">
      <c r="E252" s="31" t="s">
        <v>1297</v>
      </c>
    </row>
    <row r="253" spans="1:16" ht="12.75" customHeight="1">
      <c r="A253" t="s">
        <v>51</v>
      </c>
      <c s="6" t="s">
        <v>238</v>
      </c>
      <c s="6" t="s">
        <v>1298</v>
      </c>
      <c t="s">
        <v>5</v>
      </c>
      <c s="26" t="s">
        <v>1299</v>
      </c>
      <c s="27" t="s">
        <v>88</v>
      </c>
      <c s="28">
        <v>44</v>
      </c>
      <c s="27">
        <v>0</v>
      </c>
      <c s="27">
        <f>ROUND(G253*H253,6)</f>
      </c>
      <c r="L253" s="29">
        <v>0</v>
      </c>
      <c s="24">
        <f>ROUND(ROUND(L253,2)*ROUND(G253,3),2)</f>
      </c>
      <c s="27" t="s">
        <v>56</v>
      </c>
      <c>
        <f>(M253*21)/100</f>
      </c>
      <c t="s">
        <v>27</v>
      </c>
    </row>
    <row r="254" spans="1:5" ht="12.75" customHeight="1">
      <c r="A254" s="30" t="s">
        <v>57</v>
      </c>
      <c r="E254" s="31" t="s">
        <v>5</v>
      </c>
    </row>
    <row r="255" spans="1:5" ht="12.75" customHeight="1">
      <c r="A255" s="30" t="s">
        <v>58</v>
      </c>
      <c r="E255" s="32" t="s">
        <v>1300</v>
      </c>
    </row>
    <row r="256" spans="5:5" ht="38.25" customHeight="1">
      <c r="E256" s="31" t="s">
        <v>1301</v>
      </c>
    </row>
    <row r="257" spans="1:16" ht="12.75" customHeight="1">
      <c r="A257" t="s">
        <v>51</v>
      </c>
      <c s="6" t="s">
        <v>242</v>
      </c>
      <c s="6" t="s">
        <v>1302</v>
      </c>
      <c t="s">
        <v>5</v>
      </c>
      <c s="26" t="s">
        <v>1303</v>
      </c>
      <c s="27" t="s">
        <v>88</v>
      </c>
      <c s="28">
        <v>44</v>
      </c>
      <c s="27">
        <v>0</v>
      </c>
      <c s="27">
        <f>ROUND(G257*H257,6)</f>
      </c>
      <c r="L257" s="29">
        <v>0</v>
      </c>
      <c s="24">
        <f>ROUND(ROUND(L257,2)*ROUND(G257,3),2)</f>
      </c>
      <c s="27" t="s">
        <v>56</v>
      </c>
      <c>
        <f>(M257*21)/100</f>
      </c>
      <c t="s">
        <v>27</v>
      </c>
    </row>
    <row r="258" spans="1:5" ht="12.75" customHeight="1">
      <c r="A258" s="30" t="s">
        <v>57</v>
      </c>
      <c r="E258" s="31" t="s">
        <v>5</v>
      </c>
    </row>
    <row r="259" spans="1:5" ht="12.75" customHeight="1">
      <c r="A259" s="30" t="s">
        <v>58</v>
      </c>
      <c r="E259" s="32" t="s">
        <v>1304</v>
      </c>
    </row>
    <row r="260" spans="5:5" ht="25.5" customHeight="1">
      <c r="E260" s="31" t="s">
        <v>1305</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2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1306</v>
      </c>
      <c s="33">
        <f>Rekapitulace!C26</f>
      </c>
      <c s="15" t="s">
        <v>15</v>
      </c>
      <c t="s">
        <v>23</v>
      </c>
      <c t="s">
        <v>27</v>
      </c>
    </row>
    <row r="4" spans="1:16" ht="15" customHeight="1">
      <c r="A4" s="18" t="s">
        <v>20</v>
      </c>
      <c s="19" t="s">
        <v>28</v>
      </c>
      <c s="20" t="s">
        <v>1306</v>
      </c>
      <c r="E4" s="19" t="s">
        <v>1307</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COUNTIFS(L8:L294,"=0",A8:A294,"P")+COUNTIFS(L8:L294,"",A8:A294,"P")+SUM(Q8:Q294)</f>
      </c>
    </row>
    <row r="8" spans="1:13" ht="12.75" customHeight="1">
      <c r="A8" t="s">
        <v>45</v>
      </c>
      <c r="C8" s="21" t="s">
        <v>1310</v>
      </c>
      <c r="E8" s="23" t="s">
        <v>1311</v>
      </c>
      <c r="J8" s="22">
        <f>0+J9+J26+J75+J88+J113+J134+J143+J156+J197</f>
      </c>
      <c s="22">
        <f>0+K9+K26+K75+K88+K113+K134+K143+K156+K197</f>
      </c>
      <c s="22">
        <f>0+L9+L26+L75+L88+L113+L134+L143+L156+L197</f>
      </c>
      <c s="22">
        <f>0+M9+M26+M75+M88+M113+M134+M143+M156+M197</f>
      </c>
    </row>
    <row r="9" spans="1:13" ht="12.75" customHeight="1">
      <c r="A9" t="s">
        <v>48</v>
      </c>
      <c r="C9" s="7" t="s">
        <v>49</v>
      </c>
      <c r="E9" s="25" t="s">
        <v>50</v>
      </c>
      <c r="J9" s="24">
        <f>0</f>
      </c>
      <c s="24">
        <f>0</f>
      </c>
      <c s="24">
        <f>0+L10+L14+L18+L22</f>
      </c>
      <c s="24">
        <f>0+M10+M14+M18+M22</f>
      </c>
    </row>
    <row r="10" spans="1:16" ht="12.75" customHeight="1">
      <c r="A10" t="s">
        <v>51</v>
      </c>
      <c s="6" t="s">
        <v>172</v>
      </c>
      <c s="6" t="s">
        <v>1312</v>
      </c>
      <c t="s">
        <v>5</v>
      </c>
      <c s="26" t="s">
        <v>1313</v>
      </c>
      <c s="27" t="s">
        <v>55</v>
      </c>
      <c s="28">
        <v>199.71</v>
      </c>
      <c s="27">
        <v>0</v>
      </c>
      <c s="27">
        <f>ROUND(G10*H10,6)</f>
      </c>
      <c r="L10" s="29">
        <v>0</v>
      </c>
      <c s="24">
        <f>ROUND(ROUND(L10,2)*ROUND(G10,3),2)</f>
      </c>
      <c s="27" t="s">
        <v>56</v>
      </c>
      <c>
        <f>(M10*21)/100</f>
      </c>
      <c t="s">
        <v>27</v>
      </c>
    </row>
    <row r="11" spans="1:5" ht="12.75" customHeight="1">
      <c r="A11" s="30" t="s">
        <v>57</v>
      </c>
      <c r="E11" s="31" t="s">
        <v>1314</v>
      </c>
    </row>
    <row r="12" spans="1:5" ht="12.75" customHeight="1">
      <c r="A12" s="30" t="s">
        <v>58</v>
      </c>
      <c r="E12" s="32" t="s">
        <v>1315</v>
      </c>
    </row>
    <row r="13" spans="5:5" ht="12.75" customHeight="1">
      <c r="E13" s="31" t="s">
        <v>1316</v>
      </c>
    </row>
    <row r="14" spans="1:16" ht="12.75" customHeight="1">
      <c r="A14" t="s">
        <v>51</v>
      </c>
      <c s="6" t="s">
        <v>176</v>
      </c>
      <c s="6" t="s">
        <v>1317</v>
      </c>
      <c t="s">
        <v>5</v>
      </c>
      <c s="26" t="s">
        <v>1313</v>
      </c>
      <c s="27" t="s">
        <v>55</v>
      </c>
      <c s="28">
        <v>27.087</v>
      </c>
      <c s="27">
        <v>0</v>
      </c>
      <c s="27">
        <f>ROUND(G14*H14,6)</f>
      </c>
      <c r="L14" s="29">
        <v>0</v>
      </c>
      <c s="24">
        <f>ROUND(ROUND(L14,2)*ROUND(G14,3),2)</f>
      </c>
      <c s="27" t="s">
        <v>56</v>
      </c>
      <c>
        <f>(M14*21)/100</f>
      </c>
      <c t="s">
        <v>27</v>
      </c>
    </row>
    <row r="15" spans="1:5" ht="12.75" customHeight="1">
      <c r="A15" s="30" t="s">
        <v>57</v>
      </c>
      <c r="E15" s="31" t="s">
        <v>1318</v>
      </c>
    </row>
    <row r="16" spans="1:5" ht="38.25" customHeight="1">
      <c r="A16" s="30" t="s">
        <v>58</v>
      </c>
      <c r="E16" s="32" t="s">
        <v>1319</v>
      </c>
    </row>
    <row r="17" spans="5:5" ht="12.75" customHeight="1">
      <c r="E17" s="31" t="s">
        <v>1316</v>
      </c>
    </row>
    <row r="18" spans="1:16" ht="12.75" customHeight="1">
      <c r="A18" t="s">
        <v>51</v>
      </c>
      <c s="6" t="s">
        <v>181</v>
      </c>
      <c s="6" t="s">
        <v>1320</v>
      </c>
      <c t="s">
        <v>5</v>
      </c>
      <c s="26" t="s">
        <v>1313</v>
      </c>
      <c s="27" t="s">
        <v>55</v>
      </c>
      <c s="28">
        <v>1188</v>
      </c>
      <c s="27">
        <v>0</v>
      </c>
      <c s="27">
        <f>ROUND(G18*H18,6)</f>
      </c>
      <c r="L18" s="29">
        <v>0</v>
      </c>
      <c s="24">
        <f>ROUND(ROUND(L18,2)*ROUND(G18,3),2)</f>
      </c>
      <c s="27" t="s">
        <v>56</v>
      </c>
      <c>
        <f>(M18*21)/100</f>
      </c>
      <c t="s">
        <v>27</v>
      </c>
    </row>
    <row r="19" spans="1:5" ht="12.75" customHeight="1">
      <c r="A19" s="30" t="s">
        <v>57</v>
      </c>
      <c r="E19" s="31" t="s">
        <v>1321</v>
      </c>
    </row>
    <row r="20" spans="1:5" ht="12.75" customHeight="1">
      <c r="A20" s="30" t="s">
        <v>58</v>
      </c>
      <c r="E20" s="32" t="s">
        <v>1322</v>
      </c>
    </row>
    <row r="21" spans="5:5" ht="12.75" customHeight="1">
      <c r="E21" s="31" t="s">
        <v>1316</v>
      </c>
    </row>
    <row r="22" spans="1:16" ht="12.75" customHeight="1">
      <c r="A22" t="s">
        <v>51</v>
      </c>
      <c s="6" t="s">
        <v>1323</v>
      </c>
      <c s="6" t="s">
        <v>1324</v>
      </c>
      <c t="s">
        <v>5</v>
      </c>
      <c s="26" t="s">
        <v>1313</v>
      </c>
      <c s="27" t="s">
        <v>55</v>
      </c>
      <c s="28">
        <v>0.928</v>
      </c>
      <c s="27">
        <v>0</v>
      </c>
      <c s="27">
        <f>ROUND(G22*H22,6)</f>
      </c>
      <c r="L22" s="29">
        <v>0</v>
      </c>
      <c s="24">
        <f>ROUND(ROUND(L22,2)*ROUND(G22,3),2)</f>
      </c>
      <c s="27" t="s">
        <v>56</v>
      </c>
      <c>
        <f>(M22*21)/100</f>
      </c>
      <c t="s">
        <v>27</v>
      </c>
    </row>
    <row r="23" spans="1:5" ht="12.75" customHeight="1">
      <c r="A23" s="30" t="s">
        <v>57</v>
      </c>
      <c r="E23" s="31" t="s">
        <v>1325</v>
      </c>
    </row>
    <row r="24" spans="1:5" ht="12.75" customHeight="1">
      <c r="A24" s="30" t="s">
        <v>58</v>
      </c>
      <c r="E24" s="32" t="s">
        <v>1326</v>
      </c>
    </row>
    <row r="25" spans="5:5" ht="12.75" customHeight="1">
      <c r="E25" s="31" t="s">
        <v>1316</v>
      </c>
    </row>
    <row r="26" spans="1:13" ht="12.75" customHeight="1">
      <c r="A26" t="s">
        <v>48</v>
      </c>
      <c r="C26" s="7" t="s">
        <v>52</v>
      </c>
      <c r="E26" s="25" t="s">
        <v>72</v>
      </c>
      <c r="J26" s="24">
        <f>0</f>
      </c>
      <c s="24">
        <f>0</f>
      </c>
      <c s="24">
        <f>0+L27+L31+L35+L39+L43+L47+L51+L55+L59+L63+L67+L71</f>
      </c>
      <c s="24">
        <f>0+M27+M31+M35+M39+M43+M47+M51+M55+M59+M63+M67+M71</f>
      </c>
    </row>
    <row r="27" spans="1:16" ht="12.75" customHeight="1">
      <c r="A27" t="s">
        <v>51</v>
      </c>
      <c s="6" t="s">
        <v>185</v>
      </c>
      <c s="6" t="s">
        <v>1327</v>
      </c>
      <c t="s">
        <v>5</v>
      </c>
      <c s="26" t="s">
        <v>1328</v>
      </c>
      <c s="27" t="s">
        <v>76</v>
      </c>
      <c s="28">
        <v>494.3</v>
      </c>
      <c s="27">
        <v>0</v>
      </c>
      <c s="27">
        <f>ROUND(G27*H27,6)</f>
      </c>
      <c r="L27" s="29">
        <v>0</v>
      </c>
      <c s="24">
        <f>ROUND(ROUND(L27,2)*ROUND(G27,3),2)</f>
      </c>
      <c s="27" t="s">
        <v>56</v>
      </c>
      <c>
        <f>(M27*21)/100</f>
      </c>
      <c t="s">
        <v>27</v>
      </c>
    </row>
    <row r="28" spans="1:5" ht="12.75" customHeight="1">
      <c r="A28" s="30" t="s">
        <v>57</v>
      </c>
      <c r="E28" s="31" t="s">
        <v>5</v>
      </c>
    </row>
    <row r="29" spans="1:5" ht="12.75" customHeight="1">
      <c r="A29" s="30" t="s">
        <v>58</v>
      </c>
      <c r="E29" s="32" t="s">
        <v>1329</v>
      </c>
    </row>
    <row r="30" spans="5:5" ht="293.25" customHeight="1">
      <c r="E30" s="31" t="s">
        <v>1330</v>
      </c>
    </row>
    <row r="31" spans="1:16" ht="12.75" customHeight="1">
      <c r="A31" t="s">
        <v>51</v>
      </c>
      <c s="6" t="s">
        <v>190</v>
      </c>
      <c s="6" t="s">
        <v>81</v>
      </c>
      <c t="s">
        <v>5</v>
      </c>
      <c s="26" t="s">
        <v>82</v>
      </c>
      <c s="27" t="s">
        <v>76</v>
      </c>
      <c s="28">
        <v>65</v>
      </c>
      <c s="27">
        <v>0</v>
      </c>
      <c s="27">
        <f>ROUND(G31*H31,6)</f>
      </c>
      <c r="L31" s="29">
        <v>0</v>
      </c>
      <c s="24">
        <f>ROUND(ROUND(L31,2)*ROUND(G31,3),2)</f>
      </c>
      <c s="27" t="s">
        <v>56</v>
      </c>
      <c>
        <f>(M31*21)/100</f>
      </c>
      <c t="s">
        <v>27</v>
      </c>
    </row>
    <row r="32" spans="1:5" ht="12.75" customHeight="1">
      <c r="A32" s="30" t="s">
        <v>57</v>
      </c>
      <c r="E32" s="31" t="s">
        <v>5</v>
      </c>
    </row>
    <row r="33" spans="1:5" ht="12.75" customHeight="1">
      <c r="A33" s="30" t="s">
        <v>58</v>
      </c>
      <c r="E33" s="32" t="s">
        <v>1331</v>
      </c>
    </row>
    <row r="34" spans="5:5" ht="255" customHeight="1">
      <c r="E34" s="31" t="s">
        <v>1332</v>
      </c>
    </row>
    <row r="35" spans="1:16" ht="12.75" customHeight="1">
      <c r="A35" t="s">
        <v>51</v>
      </c>
      <c s="6" t="s">
        <v>194</v>
      </c>
      <c s="6" t="s">
        <v>1130</v>
      </c>
      <c t="s">
        <v>5</v>
      </c>
      <c s="26" t="s">
        <v>1131</v>
      </c>
      <c s="27" t="s">
        <v>76</v>
      </c>
      <c s="28">
        <v>76.8</v>
      </c>
      <c s="27">
        <v>0</v>
      </c>
      <c s="27">
        <f>ROUND(G35*H35,6)</f>
      </c>
      <c r="L35" s="29">
        <v>0</v>
      </c>
      <c s="24">
        <f>ROUND(ROUND(L35,2)*ROUND(G35,3),2)</f>
      </c>
      <c s="27" t="s">
        <v>56</v>
      </c>
      <c>
        <f>(M35*21)/100</f>
      </c>
      <c t="s">
        <v>27</v>
      </c>
    </row>
    <row r="36" spans="1:5" ht="12.75" customHeight="1">
      <c r="A36" s="30" t="s">
        <v>57</v>
      </c>
      <c r="E36" s="31" t="s">
        <v>5</v>
      </c>
    </row>
    <row r="37" spans="1:5" ht="12.75" customHeight="1">
      <c r="A37" s="30" t="s">
        <v>58</v>
      </c>
      <c r="E37" s="32" t="s">
        <v>1333</v>
      </c>
    </row>
    <row r="38" spans="5:5" ht="229.5" customHeight="1">
      <c r="E38" s="31" t="s">
        <v>1334</v>
      </c>
    </row>
    <row r="39" spans="1:16" ht="12.75" customHeight="1">
      <c r="A39" t="s">
        <v>51</v>
      </c>
      <c s="6" t="s">
        <v>198</v>
      </c>
      <c s="6" t="s">
        <v>1335</v>
      </c>
      <c t="s">
        <v>5</v>
      </c>
      <c s="26" t="s">
        <v>1336</v>
      </c>
      <c s="27" t="s">
        <v>88</v>
      </c>
      <c s="28">
        <v>114</v>
      </c>
      <c s="27">
        <v>0</v>
      </c>
      <c s="27">
        <f>ROUND(G39*H39,6)</f>
      </c>
      <c r="L39" s="29">
        <v>0</v>
      </c>
      <c s="24">
        <f>ROUND(ROUND(L39,2)*ROUND(G39,3),2)</f>
      </c>
      <c s="27" t="s">
        <v>56</v>
      </c>
      <c>
        <f>(M39*21)/100</f>
      </c>
      <c t="s">
        <v>27</v>
      </c>
    </row>
    <row r="40" spans="1:5" ht="12.75" customHeight="1">
      <c r="A40" s="30" t="s">
        <v>57</v>
      </c>
      <c r="E40" s="31" t="s">
        <v>5</v>
      </c>
    </row>
    <row r="41" spans="1:5" ht="12.75" customHeight="1">
      <c r="A41" s="30" t="s">
        <v>58</v>
      </c>
      <c r="E41" s="32" t="s">
        <v>1337</v>
      </c>
    </row>
    <row r="42" spans="5:5" ht="12.75" customHeight="1">
      <c r="E42" s="31" t="s">
        <v>1338</v>
      </c>
    </row>
    <row r="43" spans="1:16" ht="12.75" customHeight="1">
      <c r="A43" t="s">
        <v>51</v>
      </c>
      <c s="6" t="s">
        <v>242</v>
      </c>
      <c s="6" t="s">
        <v>1339</v>
      </c>
      <c t="s">
        <v>5</v>
      </c>
      <c s="26" t="s">
        <v>1340</v>
      </c>
      <c s="27" t="s">
        <v>76</v>
      </c>
      <c s="28">
        <v>417.3</v>
      </c>
      <c s="27">
        <v>0</v>
      </c>
      <c s="27">
        <f>ROUND(G43*H43,6)</f>
      </c>
      <c r="L43" s="29">
        <v>0</v>
      </c>
      <c s="24">
        <f>ROUND(ROUND(L43,2)*ROUND(G43,3),2)</f>
      </c>
      <c s="27" t="s">
        <v>56</v>
      </c>
      <c>
        <f>(M43*21)/100</f>
      </c>
      <c t="s">
        <v>27</v>
      </c>
    </row>
    <row r="44" spans="1:5" ht="12.75" customHeight="1">
      <c r="A44" s="30" t="s">
        <v>57</v>
      </c>
      <c r="E44" s="31" t="s">
        <v>1341</v>
      </c>
    </row>
    <row r="45" spans="1:5" ht="12.75" customHeight="1">
      <c r="A45" s="30" t="s">
        <v>58</v>
      </c>
      <c r="E45" s="32" t="s">
        <v>1342</v>
      </c>
    </row>
    <row r="46" spans="5:5" ht="229.5" customHeight="1">
      <c r="E46" s="31" t="s">
        <v>1343</v>
      </c>
    </row>
    <row r="47" spans="1:16" ht="12.75" customHeight="1">
      <c r="A47" t="s">
        <v>51</v>
      </c>
      <c s="6" t="s">
        <v>266</v>
      </c>
      <c s="6" t="s">
        <v>1344</v>
      </c>
      <c t="s">
        <v>5</v>
      </c>
      <c s="26" t="s">
        <v>1345</v>
      </c>
      <c s="27" t="s">
        <v>76</v>
      </c>
      <c s="28">
        <v>3.68</v>
      </c>
      <c s="27">
        <v>0</v>
      </c>
      <c s="27">
        <f>ROUND(G47*H47,6)</f>
      </c>
      <c r="L47" s="29">
        <v>0</v>
      </c>
      <c s="24">
        <f>ROUND(ROUND(L47,2)*ROUND(G47,3),2)</f>
      </c>
      <c s="27" t="s">
        <v>56</v>
      </c>
      <c>
        <f>(M47*21)/100</f>
      </c>
      <c t="s">
        <v>27</v>
      </c>
    </row>
    <row r="48" spans="1:5" ht="12.75" customHeight="1">
      <c r="A48" s="30" t="s">
        <v>57</v>
      </c>
      <c r="E48" s="31" t="s">
        <v>5</v>
      </c>
    </row>
    <row r="49" spans="1:5" ht="12.75" customHeight="1">
      <c r="A49" s="30" t="s">
        <v>58</v>
      </c>
      <c r="E49" s="32" t="s">
        <v>1346</v>
      </c>
    </row>
    <row r="50" spans="5:5" ht="12.75" customHeight="1">
      <c r="E50" s="31" t="s">
        <v>1338</v>
      </c>
    </row>
    <row r="51" spans="1:16" ht="12.75" customHeight="1">
      <c r="A51" t="s">
        <v>51</v>
      </c>
      <c s="6" t="s">
        <v>270</v>
      </c>
      <c s="6" t="s">
        <v>1347</v>
      </c>
      <c t="s">
        <v>5</v>
      </c>
      <c s="26" t="s">
        <v>1348</v>
      </c>
      <c s="27" t="s">
        <v>76</v>
      </c>
      <c s="28">
        <v>26.16</v>
      </c>
      <c s="27">
        <v>0</v>
      </c>
      <c s="27">
        <f>ROUND(G51*H51,6)</f>
      </c>
      <c r="L51" s="29">
        <v>0</v>
      </c>
      <c s="24">
        <f>ROUND(ROUND(L51,2)*ROUND(G51,3),2)</f>
      </c>
      <c s="27" t="s">
        <v>56</v>
      </c>
      <c>
        <f>(M51*21)/100</f>
      </c>
      <c t="s">
        <v>27</v>
      </c>
    </row>
    <row r="52" spans="1:5" ht="12.75" customHeight="1">
      <c r="A52" s="30" t="s">
        <v>57</v>
      </c>
      <c r="E52" s="31" t="s">
        <v>5</v>
      </c>
    </row>
    <row r="53" spans="1:5" ht="12.75" customHeight="1">
      <c r="A53" s="30" t="s">
        <v>58</v>
      </c>
      <c r="E53" s="32" t="s">
        <v>1349</v>
      </c>
    </row>
    <row r="54" spans="5:5" ht="12.75" customHeight="1">
      <c r="E54" s="31" t="s">
        <v>1338</v>
      </c>
    </row>
    <row r="55" spans="1:16" ht="12.75" customHeight="1">
      <c r="A55" t="s">
        <v>51</v>
      </c>
      <c s="6" t="s">
        <v>274</v>
      </c>
      <c s="6" t="s">
        <v>1158</v>
      </c>
      <c t="s">
        <v>5</v>
      </c>
      <c s="26" t="s">
        <v>1159</v>
      </c>
      <c s="27" t="s">
        <v>464</v>
      </c>
      <c s="28">
        <v>285</v>
      </c>
      <c s="27">
        <v>0</v>
      </c>
      <c s="27">
        <f>ROUND(G55*H55,6)</f>
      </c>
      <c r="L55" s="29">
        <v>0</v>
      </c>
      <c s="24">
        <f>ROUND(ROUND(L55,2)*ROUND(G55,3),2)</f>
      </c>
      <c s="27" t="s">
        <v>56</v>
      </c>
      <c>
        <f>(M55*21)/100</f>
      </c>
      <c t="s">
        <v>27</v>
      </c>
    </row>
    <row r="56" spans="1:5" ht="12.75" customHeight="1">
      <c r="A56" s="30" t="s">
        <v>57</v>
      </c>
      <c r="E56" s="31" t="s">
        <v>5</v>
      </c>
    </row>
    <row r="57" spans="1:5" ht="12.75" customHeight="1">
      <c r="A57" s="30" t="s">
        <v>58</v>
      </c>
      <c r="E57" s="32" t="s">
        <v>1350</v>
      </c>
    </row>
    <row r="58" spans="5:5" ht="12.75" customHeight="1">
      <c r="E58" s="31" t="s">
        <v>1157</v>
      </c>
    </row>
    <row r="59" spans="1:16" ht="12.75" customHeight="1">
      <c r="A59" t="s">
        <v>51</v>
      </c>
      <c s="6" t="s">
        <v>343</v>
      </c>
      <c s="6" t="s">
        <v>1351</v>
      </c>
      <c t="s">
        <v>5</v>
      </c>
      <c s="26" t="s">
        <v>1352</v>
      </c>
      <c s="27" t="s">
        <v>1018</v>
      </c>
      <c s="28">
        <v>12357.5</v>
      </c>
      <c s="27">
        <v>0</v>
      </c>
      <c s="27">
        <f>ROUND(G59*H59,6)</f>
      </c>
      <c r="L59" s="29">
        <v>0</v>
      </c>
      <c s="24">
        <f>ROUND(ROUND(L59,2)*ROUND(G59,3),2)</f>
      </c>
      <c s="27" t="s">
        <v>56</v>
      </c>
      <c>
        <f>(M59*21)/100</f>
      </c>
      <c t="s">
        <v>27</v>
      </c>
    </row>
    <row r="60" spans="1:5" ht="12.75" customHeight="1">
      <c r="A60" s="30" t="s">
        <v>57</v>
      </c>
      <c r="E60" s="31" t="s">
        <v>5</v>
      </c>
    </row>
    <row r="61" spans="1:5" ht="12.75" customHeight="1">
      <c r="A61" s="30" t="s">
        <v>58</v>
      </c>
      <c r="E61" s="32" t="s">
        <v>1353</v>
      </c>
    </row>
    <row r="62" spans="5:5" ht="12.75" customHeight="1">
      <c r="E62" s="31" t="s">
        <v>1123</v>
      </c>
    </row>
    <row r="63" spans="1:16" ht="12.75" customHeight="1">
      <c r="A63" t="s">
        <v>51</v>
      </c>
      <c s="6" t="s">
        <v>347</v>
      </c>
      <c s="6" t="s">
        <v>1120</v>
      </c>
      <c t="s">
        <v>5</v>
      </c>
      <c s="26" t="s">
        <v>1121</v>
      </c>
      <c s="27" t="s">
        <v>1018</v>
      </c>
      <c s="28">
        <v>1625</v>
      </c>
      <c s="27">
        <v>0</v>
      </c>
      <c s="27">
        <f>ROUND(G63*H63,6)</f>
      </c>
      <c r="L63" s="29">
        <v>0</v>
      </c>
      <c s="24">
        <f>ROUND(ROUND(L63,2)*ROUND(G63,3),2)</f>
      </c>
      <c s="27" t="s">
        <v>56</v>
      </c>
      <c>
        <f>(M63*21)/100</f>
      </c>
      <c t="s">
        <v>27</v>
      </c>
    </row>
    <row r="64" spans="1:5" ht="12.75" customHeight="1">
      <c r="A64" s="30" t="s">
        <v>57</v>
      </c>
      <c r="E64" s="31" t="s">
        <v>5</v>
      </c>
    </row>
    <row r="65" spans="1:5" ht="12.75" customHeight="1">
      <c r="A65" s="30" t="s">
        <v>58</v>
      </c>
      <c r="E65" s="32" t="s">
        <v>1354</v>
      </c>
    </row>
    <row r="66" spans="5:5" ht="12.75" customHeight="1">
      <c r="E66" s="31" t="s">
        <v>1123</v>
      </c>
    </row>
    <row r="67" spans="1:16" ht="12.75" customHeight="1">
      <c r="A67" t="s">
        <v>51</v>
      </c>
      <c s="6" t="s">
        <v>351</v>
      </c>
      <c s="6" t="s">
        <v>1355</v>
      </c>
      <c t="s">
        <v>5</v>
      </c>
      <c s="26" t="s">
        <v>1356</v>
      </c>
      <c s="27" t="s">
        <v>464</v>
      </c>
      <c s="28">
        <v>230</v>
      </c>
      <c s="27">
        <v>0</v>
      </c>
      <c s="27">
        <f>ROUND(G67*H67,6)</f>
      </c>
      <c r="L67" s="29">
        <v>0</v>
      </c>
      <c s="24">
        <f>ROUND(ROUND(L67,2)*ROUND(G67,3),2)</f>
      </c>
      <c s="27" t="s">
        <v>56</v>
      </c>
      <c>
        <f>(M67*21)/100</f>
      </c>
      <c t="s">
        <v>27</v>
      </c>
    </row>
    <row r="68" spans="1:5" ht="12.75" customHeight="1">
      <c r="A68" s="30" t="s">
        <v>57</v>
      </c>
      <c r="E68" s="31" t="s">
        <v>5</v>
      </c>
    </row>
    <row r="69" spans="1:5" ht="12.75" customHeight="1">
      <c r="A69" s="30" t="s">
        <v>58</v>
      </c>
      <c r="E69" s="32" t="s">
        <v>1357</v>
      </c>
    </row>
    <row r="70" spans="5:5" ht="12.75" customHeight="1">
      <c r="E70" s="31" t="s">
        <v>1157</v>
      </c>
    </row>
    <row r="71" spans="1:16" ht="12.75" customHeight="1">
      <c r="A71" t="s">
        <v>51</v>
      </c>
      <c s="6" t="s">
        <v>355</v>
      </c>
      <c s="6" t="s">
        <v>1358</v>
      </c>
      <c t="s">
        <v>5</v>
      </c>
      <c s="26" t="s">
        <v>1359</v>
      </c>
      <c s="27" t="s">
        <v>464</v>
      </c>
      <c s="28">
        <v>1635</v>
      </c>
      <c s="27">
        <v>0</v>
      </c>
      <c s="27">
        <f>ROUND(G71*H71,6)</f>
      </c>
      <c r="L71" s="29">
        <v>0</v>
      </c>
      <c s="24">
        <f>ROUND(ROUND(L71,2)*ROUND(G71,3),2)</f>
      </c>
      <c s="27" t="s">
        <v>56</v>
      </c>
      <c>
        <f>(M71*21)/100</f>
      </c>
      <c t="s">
        <v>27</v>
      </c>
    </row>
    <row r="72" spans="1:5" ht="12.75" customHeight="1">
      <c r="A72" s="30" t="s">
        <v>57</v>
      </c>
      <c r="E72" s="31" t="s">
        <v>1360</v>
      </c>
    </row>
    <row r="73" spans="1:5" ht="25.5" customHeight="1">
      <c r="A73" s="30" t="s">
        <v>58</v>
      </c>
      <c r="E73" s="32" t="s">
        <v>1361</v>
      </c>
    </row>
    <row r="74" spans="5:5" ht="12.75" customHeight="1">
      <c r="E74" s="31" t="s">
        <v>1157</v>
      </c>
    </row>
    <row r="75" spans="1:13" ht="12.75" customHeight="1">
      <c r="A75" t="s">
        <v>48</v>
      </c>
      <c r="C75" s="7" t="s">
        <v>27</v>
      </c>
      <c r="E75" s="25" t="s">
        <v>1185</v>
      </c>
      <c r="J75" s="24">
        <f>0</f>
      </c>
      <c s="24">
        <f>0</f>
      </c>
      <c s="24">
        <f>0+L76+L80+L84</f>
      </c>
      <c s="24">
        <f>0+M76+M80+M84</f>
      </c>
    </row>
    <row r="76" spans="1:16" ht="12.75" customHeight="1">
      <c r="A76" t="s">
        <v>51</v>
      </c>
      <c s="6" t="s">
        <v>310</v>
      </c>
      <c s="6" t="s">
        <v>1362</v>
      </c>
      <c t="s">
        <v>5</v>
      </c>
      <c s="26" t="s">
        <v>1363</v>
      </c>
      <c s="27" t="s">
        <v>460</v>
      </c>
      <c s="28">
        <v>285.2</v>
      </c>
      <c s="27">
        <v>0</v>
      </c>
      <c s="27">
        <f>ROUND(G76*H76,6)</f>
      </c>
      <c r="L76" s="29">
        <v>0</v>
      </c>
      <c s="24">
        <f>ROUND(ROUND(L76,2)*ROUND(G76,3),2)</f>
      </c>
      <c s="27" t="s">
        <v>56</v>
      </c>
      <c>
        <f>(M76*21)/100</f>
      </c>
      <c t="s">
        <v>27</v>
      </c>
    </row>
    <row r="77" spans="1:5" ht="12.75" customHeight="1">
      <c r="A77" s="30" t="s">
        <v>57</v>
      </c>
      <c r="E77" s="31" t="s">
        <v>1364</v>
      </c>
    </row>
    <row r="78" spans="1:5" ht="12.75" customHeight="1">
      <c r="A78" s="30" t="s">
        <v>58</v>
      </c>
      <c r="E78" s="32" t="s">
        <v>1365</v>
      </c>
    </row>
    <row r="79" spans="5:5" ht="102" customHeight="1">
      <c r="E79" s="31" t="s">
        <v>1366</v>
      </c>
    </row>
    <row r="80" spans="1:16" ht="12.75" customHeight="1">
      <c r="A80" t="s">
        <v>51</v>
      </c>
      <c s="6" t="s">
        <v>322</v>
      </c>
      <c s="6" t="s">
        <v>1367</v>
      </c>
      <c t="s">
        <v>5</v>
      </c>
      <c s="26" t="s">
        <v>1368</v>
      </c>
      <c s="27" t="s">
        <v>76</v>
      </c>
      <c s="28">
        <v>0.193</v>
      </c>
      <c s="27">
        <v>0</v>
      </c>
      <c s="27">
        <f>ROUND(G80*H80,6)</f>
      </c>
      <c r="L80" s="29">
        <v>0</v>
      </c>
      <c s="24">
        <f>ROUND(ROUND(L80,2)*ROUND(G80,3),2)</f>
      </c>
      <c s="27" t="s">
        <v>56</v>
      </c>
      <c>
        <f>(M80*21)/100</f>
      </c>
      <c t="s">
        <v>27</v>
      </c>
    </row>
    <row r="81" spans="1:5" ht="12.75" customHeight="1">
      <c r="A81" s="30" t="s">
        <v>57</v>
      </c>
      <c r="E81" s="31" t="s">
        <v>1369</v>
      </c>
    </row>
    <row r="82" spans="1:5" ht="12.75" customHeight="1">
      <c r="A82" s="30" t="s">
        <v>58</v>
      </c>
      <c r="E82" s="32" t="s">
        <v>1370</v>
      </c>
    </row>
    <row r="83" spans="5:5" ht="153" customHeight="1">
      <c r="E83" s="31" t="s">
        <v>1371</v>
      </c>
    </row>
    <row r="84" spans="1:16" ht="12.75" customHeight="1">
      <c r="A84" t="s">
        <v>51</v>
      </c>
      <c s="6" t="s">
        <v>331</v>
      </c>
      <c s="6" t="s">
        <v>1372</v>
      </c>
      <c t="s">
        <v>5</v>
      </c>
      <c s="26" t="s">
        <v>1373</v>
      </c>
      <c s="27" t="s">
        <v>76</v>
      </c>
      <c s="28">
        <v>0.345</v>
      </c>
      <c s="27">
        <v>0</v>
      </c>
      <c s="27">
        <f>ROUND(G84*H84,6)</f>
      </c>
      <c r="L84" s="29">
        <v>0</v>
      </c>
      <c s="24">
        <f>ROUND(ROUND(L84,2)*ROUND(G84,3),2)</f>
      </c>
      <c s="27" t="s">
        <v>56</v>
      </c>
      <c>
        <f>(M84*21)/100</f>
      </c>
      <c t="s">
        <v>27</v>
      </c>
    </row>
    <row r="85" spans="1:5" ht="12.75" customHeight="1">
      <c r="A85" s="30" t="s">
        <v>57</v>
      </c>
      <c r="E85" s="31" t="s">
        <v>5</v>
      </c>
    </row>
    <row r="86" spans="1:5" ht="12.75" customHeight="1">
      <c r="A86" s="30" t="s">
        <v>58</v>
      </c>
      <c r="E86" s="32" t="s">
        <v>1374</v>
      </c>
    </row>
    <row r="87" spans="5:5" ht="153" customHeight="1">
      <c r="E87" s="31" t="s">
        <v>1371</v>
      </c>
    </row>
    <row r="88" spans="1:13" ht="12.75" customHeight="1">
      <c r="A88" t="s">
        <v>48</v>
      </c>
      <c r="C88" s="7" t="s">
        <v>26</v>
      </c>
      <c r="E88" s="25" t="s">
        <v>476</v>
      </c>
      <c r="J88" s="24">
        <f>0</f>
      </c>
      <c s="24">
        <f>0</f>
      </c>
      <c s="24">
        <f>0+L89+L93+L97+L101+L105+L109</f>
      </c>
      <c s="24">
        <f>0+M89+M93+M97+M101+M105+M109</f>
      </c>
    </row>
    <row r="89" spans="1:16" ht="12.75" customHeight="1">
      <c r="A89" t="s">
        <v>51</v>
      </c>
      <c s="6" t="s">
        <v>132</v>
      </c>
      <c s="6" t="s">
        <v>1375</v>
      </c>
      <c t="s">
        <v>5</v>
      </c>
      <c s="26" t="s">
        <v>1376</v>
      </c>
      <c s="27" t="s">
        <v>76</v>
      </c>
      <c s="28">
        <v>0.74</v>
      </c>
      <c s="27">
        <v>0</v>
      </c>
      <c s="27">
        <f>ROUND(G89*H89,6)</f>
      </c>
      <c r="L89" s="29">
        <v>0</v>
      </c>
      <c s="24">
        <f>ROUND(ROUND(L89,2)*ROUND(G89,3),2)</f>
      </c>
      <c s="27" t="s">
        <v>56</v>
      </c>
      <c>
        <f>(M89*21)/100</f>
      </c>
      <c t="s">
        <v>27</v>
      </c>
    </row>
    <row r="90" spans="1:5" ht="12.75" customHeight="1">
      <c r="A90" s="30" t="s">
        <v>57</v>
      </c>
      <c r="E90" s="31" t="s">
        <v>1377</v>
      </c>
    </row>
    <row r="91" spans="1:5" ht="12.75" customHeight="1">
      <c r="A91" s="30" t="s">
        <v>58</v>
      </c>
      <c r="E91" s="32" t="s">
        <v>1378</v>
      </c>
    </row>
    <row r="92" spans="5:5" ht="153" customHeight="1">
      <c r="E92" s="31" t="s">
        <v>1379</v>
      </c>
    </row>
    <row r="93" spans="1:16" ht="12.75" customHeight="1">
      <c r="A93" t="s">
        <v>51</v>
      </c>
      <c s="6" t="s">
        <v>144</v>
      </c>
      <c s="6" t="s">
        <v>1380</v>
      </c>
      <c t="s">
        <v>5</v>
      </c>
      <c s="26" t="s">
        <v>1381</v>
      </c>
      <c s="27" t="s">
        <v>388</v>
      </c>
      <c s="28">
        <v>716.3</v>
      </c>
      <c s="27">
        <v>0</v>
      </c>
      <c s="27">
        <f>ROUND(G93*H93,6)</f>
      </c>
      <c r="L93" s="29">
        <v>0</v>
      </c>
      <c s="24">
        <f>ROUND(ROUND(L93,2)*ROUND(G93,3),2)</f>
      </c>
      <c s="27" t="s">
        <v>56</v>
      </c>
      <c>
        <f>(M93*21)/100</f>
      </c>
      <c t="s">
        <v>27</v>
      </c>
    </row>
    <row r="94" spans="1:5" ht="12.75" customHeight="1">
      <c r="A94" s="30" t="s">
        <v>57</v>
      </c>
      <c r="E94" s="31" t="s">
        <v>5</v>
      </c>
    </row>
    <row r="95" spans="1:5" ht="12.75" customHeight="1">
      <c r="A95" s="30" t="s">
        <v>58</v>
      </c>
      <c r="E95" s="32" t="s">
        <v>1382</v>
      </c>
    </row>
    <row r="96" spans="5:5" ht="204" customHeight="1">
      <c r="E96" s="31" t="s">
        <v>1383</v>
      </c>
    </row>
    <row r="97" spans="1:16" ht="12.75" customHeight="1">
      <c r="A97" t="s">
        <v>51</v>
      </c>
      <c s="6" t="s">
        <v>148</v>
      </c>
      <c s="6" t="s">
        <v>1384</v>
      </c>
      <c t="s">
        <v>5</v>
      </c>
      <c s="26" t="s">
        <v>1385</v>
      </c>
      <c s="27" t="s">
        <v>76</v>
      </c>
      <c s="28">
        <v>1.176</v>
      </c>
      <c s="27">
        <v>0</v>
      </c>
      <c s="27">
        <f>ROUND(G97*H97,6)</f>
      </c>
      <c r="L97" s="29">
        <v>0</v>
      </c>
      <c s="24">
        <f>ROUND(ROUND(L97,2)*ROUND(G97,3),2)</f>
      </c>
      <c s="27" t="s">
        <v>56</v>
      </c>
      <c>
        <f>(M97*21)/100</f>
      </c>
      <c t="s">
        <v>27</v>
      </c>
    </row>
    <row r="98" spans="1:5" ht="12.75" customHeight="1">
      <c r="A98" s="30" t="s">
        <v>57</v>
      </c>
      <c r="E98" s="31" t="s">
        <v>1386</v>
      </c>
    </row>
    <row r="99" spans="1:5" ht="12.75" customHeight="1">
      <c r="A99" s="30" t="s">
        <v>58</v>
      </c>
      <c r="E99" s="32" t="s">
        <v>1387</v>
      </c>
    </row>
    <row r="100" spans="5:5" ht="229.5" customHeight="1">
      <c r="E100" s="31" t="s">
        <v>1388</v>
      </c>
    </row>
    <row r="101" spans="1:16" ht="12.75" customHeight="1">
      <c r="A101" t="s">
        <v>51</v>
      </c>
      <c s="6" t="s">
        <v>314</v>
      </c>
      <c s="6" t="s">
        <v>1389</v>
      </c>
      <c t="s">
        <v>5</v>
      </c>
      <c s="26" t="s">
        <v>1390</v>
      </c>
      <c s="27" t="s">
        <v>88</v>
      </c>
      <c s="28">
        <v>629.2</v>
      </c>
      <c s="27">
        <v>0</v>
      </c>
      <c s="27">
        <f>ROUND(G101*H101,6)</f>
      </c>
      <c r="L101" s="29">
        <v>0</v>
      </c>
      <c s="24">
        <f>ROUND(ROUND(L101,2)*ROUND(G101,3),2)</f>
      </c>
      <c s="27" t="s">
        <v>56</v>
      </c>
      <c>
        <f>(M101*21)/100</f>
      </c>
      <c t="s">
        <v>27</v>
      </c>
    </row>
    <row r="102" spans="1:5" ht="12.75" customHeight="1">
      <c r="A102" s="30" t="s">
        <v>57</v>
      </c>
      <c r="E102" s="31" t="s">
        <v>1391</v>
      </c>
    </row>
    <row r="103" spans="1:5" ht="12.75" customHeight="1">
      <c r="A103" s="30" t="s">
        <v>58</v>
      </c>
      <c r="E103" s="32" t="s">
        <v>1392</v>
      </c>
    </row>
    <row r="104" spans="5:5" ht="12.75" customHeight="1">
      <c r="E104" s="31" t="s">
        <v>1393</v>
      </c>
    </row>
    <row r="105" spans="1:16" ht="12.75" customHeight="1">
      <c r="A105" t="s">
        <v>51</v>
      </c>
      <c s="6" t="s">
        <v>1394</v>
      </c>
      <c s="6" t="s">
        <v>1395</v>
      </c>
      <c t="s">
        <v>5</v>
      </c>
      <c s="26" t="s">
        <v>1396</v>
      </c>
      <c s="27" t="s">
        <v>55</v>
      </c>
      <c s="28">
        <v>0.143</v>
      </c>
      <c s="27">
        <v>0</v>
      </c>
      <c s="27">
        <f>ROUND(G105*H105,6)</f>
      </c>
      <c r="L105" s="29">
        <v>0</v>
      </c>
      <c s="24">
        <f>ROUND(ROUND(L105,2)*ROUND(G105,3),2)</f>
      </c>
      <c s="27" t="s">
        <v>56</v>
      </c>
      <c>
        <f>(M105*21)/100</f>
      </c>
      <c t="s">
        <v>27</v>
      </c>
    </row>
    <row r="106" spans="1:5" ht="12.75" customHeight="1">
      <c r="A106" s="30" t="s">
        <v>57</v>
      </c>
      <c r="E106" s="31" t="s">
        <v>5</v>
      </c>
    </row>
    <row r="107" spans="1:5" ht="12.75" customHeight="1">
      <c r="A107" s="30" t="s">
        <v>58</v>
      </c>
      <c r="E107" s="32" t="s">
        <v>1397</v>
      </c>
    </row>
    <row r="108" spans="5:5" ht="178.5" customHeight="1">
      <c r="E108" s="31" t="s">
        <v>1398</v>
      </c>
    </row>
    <row r="109" spans="1:16" ht="12.75" customHeight="1">
      <c r="A109" t="s">
        <v>51</v>
      </c>
      <c s="6" t="s">
        <v>1399</v>
      </c>
      <c s="6" t="s">
        <v>1400</v>
      </c>
      <c t="s">
        <v>5</v>
      </c>
      <c s="26" t="s">
        <v>1401</v>
      </c>
      <c s="27" t="s">
        <v>55</v>
      </c>
      <c s="28">
        <v>0.072</v>
      </c>
      <c s="27">
        <v>0</v>
      </c>
      <c s="27">
        <f>ROUND(G109*H109,6)</f>
      </c>
      <c r="L109" s="29">
        <v>0</v>
      </c>
      <c s="24">
        <f>ROUND(ROUND(L109,2)*ROUND(G109,3),2)</f>
      </c>
      <c s="27" t="s">
        <v>56</v>
      </c>
      <c>
        <f>(M109*21)/100</f>
      </c>
      <c t="s">
        <v>27</v>
      </c>
    </row>
    <row r="110" spans="1:5" ht="12.75" customHeight="1">
      <c r="A110" s="30" t="s">
        <v>57</v>
      </c>
      <c r="E110" s="31" t="s">
        <v>5</v>
      </c>
    </row>
    <row r="111" spans="1:5" ht="12.75" customHeight="1">
      <c r="A111" s="30" t="s">
        <v>58</v>
      </c>
      <c r="E111" s="32" t="s">
        <v>1402</v>
      </c>
    </row>
    <row r="112" spans="5:5" ht="178.5" customHeight="1">
      <c r="E112" s="31" t="s">
        <v>1403</v>
      </c>
    </row>
    <row r="113" spans="1:13" ht="12.75" customHeight="1">
      <c r="A113" t="s">
        <v>48</v>
      </c>
      <c r="C113" s="7" t="s">
        <v>67</v>
      </c>
      <c r="E113" s="25" t="s">
        <v>1194</v>
      </c>
      <c r="J113" s="24">
        <f>0</f>
      </c>
      <c s="24">
        <f>0</f>
      </c>
      <c s="24">
        <f>0+L114+L118+L122+L126+L130</f>
      </c>
      <c s="24">
        <f>0+M114+M118+M122+M126+M130</f>
      </c>
    </row>
    <row r="114" spans="1:16" ht="12.75" customHeight="1">
      <c r="A114" t="s">
        <v>51</v>
      </c>
      <c s="6" t="s">
        <v>101</v>
      </c>
      <c s="6" t="s">
        <v>1404</v>
      </c>
      <c t="s">
        <v>5</v>
      </c>
      <c s="26" t="s">
        <v>1405</v>
      </c>
      <c s="27" t="s">
        <v>460</v>
      </c>
      <c s="28">
        <v>952.2</v>
      </c>
      <c s="27">
        <v>0</v>
      </c>
      <c s="27">
        <f>ROUND(G114*H114,6)</f>
      </c>
      <c r="L114" s="29">
        <v>0</v>
      </c>
      <c s="24">
        <f>ROUND(ROUND(L114,2)*ROUND(G114,3),2)</f>
      </c>
      <c s="27" t="s">
        <v>56</v>
      </c>
      <c>
        <f>(M114*21)/100</f>
      </c>
      <c t="s">
        <v>27</v>
      </c>
    </row>
    <row r="115" spans="1:5" ht="12.75" customHeight="1">
      <c r="A115" s="30" t="s">
        <v>57</v>
      </c>
      <c r="E115" s="31" t="s">
        <v>5</v>
      </c>
    </row>
    <row r="116" spans="1:5" ht="12.75" customHeight="1">
      <c r="A116" s="30" t="s">
        <v>58</v>
      </c>
      <c r="E116" s="32" t="s">
        <v>1406</v>
      </c>
    </row>
    <row r="117" spans="5:5" ht="89.25" customHeight="1">
      <c r="E117" s="31" t="s">
        <v>1407</v>
      </c>
    </row>
    <row r="118" spans="1:16" ht="12.75" customHeight="1">
      <c r="A118" t="s">
        <v>51</v>
      </c>
      <c s="6" t="s">
        <v>109</v>
      </c>
      <c s="6" t="s">
        <v>1195</v>
      </c>
      <c t="s">
        <v>5</v>
      </c>
      <c s="26" t="s">
        <v>1196</v>
      </c>
      <c s="27" t="s">
        <v>76</v>
      </c>
      <c s="28">
        <v>32.297</v>
      </c>
      <c s="27">
        <v>0</v>
      </c>
      <c s="27">
        <f>ROUND(G118*H118,6)</f>
      </c>
      <c r="L118" s="29">
        <v>0</v>
      </c>
      <c s="24">
        <f>ROUND(ROUND(L118,2)*ROUND(G118,3),2)</f>
      </c>
      <c s="27" t="s">
        <v>56</v>
      </c>
      <c>
        <f>(M118*21)/100</f>
      </c>
      <c t="s">
        <v>27</v>
      </c>
    </row>
    <row r="119" spans="1:5" ht="12.75" customHeight="1">
      <c r="A119" s="30" t="s">
        <v>57</v>
      </c>
      <c r="E119" s="31" t="s">
        <v>5</v>
      </c>
    </row>
    <row r="120" spans="1:5" ht="12.75" customHeight="1">
      <c r="A120" s="30" t="s">
        <v>58</v>
      </c>
      <c r="E120" s="32" t="s">
        <v>1408</v>
      </c>
    </row>
    <row r="121" spans="5:5" ht="216.75" customHeight="1">
      <c r="E121" s="31" t="s">
        <v>1409</v>
      </c>
    </row>
    <row r="122" spans="1:16" ht="12.75" customHeight="1">
      <c r="A122" t="s">
        <v>51</v>
      </c>
      <c s="6" t="s">
        <v>136</v>
      </c>
      <c s="6" t="s">
        <v>1410</v>
      </c>
      <c t="s">
        <v>5</v>
      </c>
      <c s="26" t="s">
        <v>1411</v>
      </c>
      <c s="27" t="s">
        <v>460</v>
      </c>
      <c s="28">
        <v>12.032</v>
      </c>
      <c s="27">
        <v>0</v>
      </c>
      <c s="27">
        <f>ROUND(G122*H122,6)</f>
      </c>
      <c r="L122" s="29">
        <v>0</v>
      </c>
      <c s="24">
        <f>ROUND(ROUND(L122,2)*ROUND(G122,3),2)</f>
      </c>
      <c s="27" t="s">
        <v>56</v>
      </c>
      <c>
        <f>(M122*21)/100</f>
      </c>
      <c t="s">
        <v>27</v>
      </c>
    </row>
    <row r="123" spans="1:5" ht="12.75" customHeight="1">
      <c r="A123" s="30" t="s">
        <v>57</v>
      </c>
      <c r="E123" s="31" t="s">
        <v>5</v>
      </c>
    </row>
    <row r="124" spans="1:5" ht="25.5" customHeight="1">
      <c r="A124" s="30" t="s">
        <v>58</v>
      </c>
      <c r="E124" s="32" t="s">
        <v>1412</v>
      </c>
    </row>
    <row r="125" spans="5:5" ht="127.5" customHeight="1">
      <c r="E125" s="31" t="s">
        <v>1413</v>
      </c>
    </row>
    <row r="126" spans="1:16" ht="12.75" customHeight="1">
      <c r="A126" t="s">
        <v>51</v>
      </c>
      <c s="6" t="s">
        <v>262</v>
      </c>
      <c s="6" t="s">
        <v>1414</v>
      </c>
      <c t="s">
        <v>5</v>
      </c>
      <c s="26" t="s">
        <v>1415</v>
      </c>
      <c s="27" t="s">
        <v>76</v>
      </c>
      <c s="28">
        <v>47.61</v>
      </c>
      <c s="27">
        <v>0</v>
      </c>
      <c s="27">
        <f>ROUND(G126*H126,6)</f>
      </c>
      <c r="L126" s="29">
        <v>0</v>
      </c>
      <c s="24">
        <f>ROUND(ROUND(L126,2)*ROUND(G126,3),2)</f>
      </c>
      <c s="27" t="s">
        <v>56</v>
      </c>
      <c>
        <f>(M126*21)/100</f>
      </c>
      <c t="s">
        <v>27</v>
      </c>
    </row>
    <row r="127" spans="1:5" ht="12.75" customHeight="1">
      <c r="A127" s="30" t="s">
        <v>57</v>
      </c>
      <c r="E127" s="31" t="s">
        <v>5</v>
      </c>
    </row>
    <row r="128" spans="1:5" ht="25.5" customHeight="1">
      <c r="A128" s="30" t="s">
        <v>58</v>
      </c>
      <c r="E128" s="32" t="s">
        <v>1416</v>
      </c>
    </row>
    <row r="129" spans="5:5" ht="25.5" customHeight="1">
      <c r="E129" s="31" t="s">
        <v>1417</v>
      </c>
    </row>
    <row r="130" spans="1:16" ht="12.75" customHeight="1">
      <c r="A130" t="s">
        <v>51</v>
      </c>
      <c s="6" t="s">
        <v>1180</v>
      </c>
      <c s="6" t="s">
        <v>1418</v>
      </c>
      <c t="s">
        <v>5</v>
      </c>
      <c s="26" t="s">
        <v>1419</v>
      </c>
      <c s="27" t="s">
        <v>76</v>
      </c>
      <c s="28">
        <v>142.83</v>
      </c>
      <c s="27">
        <v>0</v>
      </c>
      <c s="27">
        <f>ROUND(G130*H130,6)</f>
      </c>
      <c r="L130" s="29">
        <v>0</v>
      </c>
      <c s="24">
        <f>ROUND(ROUND(L130,2)*ROUND(G130,3),2)</f>
      </c>
      <c s="27" t="s">
        <v>56</v>
      </c>
      <c>
        <f>(M130*21)/100</f>
      </c>
      <c t="s">
        <v>27</v>
      </c>
    </row>
    <row r="131" spans="1:5" ht="12.75" customHeight="1">
      <c r="A131" s="30" t="s">
        <v>57</v>
      </c>
      <c r="E131" s="31" t="s">
        <v>1420</v>
      </c>
    </row>
    <row r="132" spans="1:5" ht="25.5" customHeight="1">
      <c r="A132" s="30" t="s">
        <v>58</v>
      </c>
      <c r="E132" s="32" t="s">
        <v>1421</v>
      </c>
    </row>
    <row r="133" spans="5:5" ht="25.5" customHeight="1">
      <c r="E133" s="31" t="s">
        <v>1417</v>
      </c>
    </row>
    <row r="134" spans="1:13" ht="12.75" customHeight="1">
      <c r="A134" t="s">
        <v>48</v>
      </c>
      <c r="C134" s="7" t="s">
        <v>80</v>
      </c>
      <c r="E134" s="25" t="s">
        <v>1422</v>
      </c>
      <c r="J134" s="24">
        <f>0</f>
      </c>
      <c s="24">
        <f>0</f>
      </c>
      <c s="24">
        <f>0+L135+L139</f>
      </c>
      <c s="24">
        <f>0+M135+M139</f>
      </c>
    </row>
    <row r="135" spans="1:16" ht="12.75" customHeight="1">
      <c r="A135" t="s">
        <v>51</v>
      </c>
      <c s="6" t="s">
        <v>1423</v>
      </c>
      <c s="6" t="s">
        <v>1424</v>
      </c>
      <c t="s">
        <v>5</v>
      </c>
      <c s="26" t="s">
        <v>1425</v>
      </c>
      <c s="27" t="s">
        <v>460</v>
      </c>
      <c s="28">
        <v>14.5</v>
      </c>
      <c s="27">
        <v>0</v>
      </c>
      <c s="27">
        <f>ROUND(G135*H135,6)</f>
      </c>
      <c r="L135" s="29">
        <v>0</v>
      </c>
      <c s="24">
        <f>ROUND(ROUND(L135,2)*ROUND(G135,3),2)</f>
      </c>
      <c s="27" t="s">
        <v>56</v>
      </c>
      <c>
        <f>(M135*21)/100</f>
      </c>
      <c t="s">
        <v>27</v>
      </c>
    </row>
    <row r="136" spans="1:5" ht="12.75" customHeight="1">
      <c r="A136" s="30" t="s">
        <v>57</v>
      </c>
      <c r="E136" s="31" t="s">
        <v>1426</v>
      </c>
    </row>
    <row r="137" spans="1:5" ht="12.75" customHeight="1">
      <c r="A137" s="30" t="s">
        <v>58</v>
      </c>
      <c r="E137" s="32" t="s">
        <v>1427</v>
      </c>
    </row>
    <row r="138" spans="5:5" ht="63.75" customHeight="1">
      <c r="E138" s="31" t="s">
        <v>1428</v>
      </c>
    </row>
    <row r="139" spans="1:16" ht="12.75" customHeight="1">
      <c r="A139" t="s">
        <v>51</v>
      </c>
      <c s="6" t="s">
        <v>1429</v>
      </c>
      <c s="6" t="s">
        <v>1430</v>
      </c>
      <c t="s">
        <v>5</v>
      </c>
      <c s="26" t="s">
        <v>1431</v>
      </c>
      <c s="27" t="s">
        <v>460</v>
      </c>
      <c s="28">
        <v>14.5</v>
      </c>
      <c s="27">
        <v>0</v>
      </c>
      <c s="27">
        <f>ROUND(G139*H139,6)</f>
      </c>
      <c r="L139" s="29">
        <v>0</v>
      </c>
      <c s="24">
        <f>ROUND(ROUND(L139,2)*ROUND(G139,3),2)</f>
      </c>
      <c s="27" t="s">
        <v>56</v>
      </c>
      <c>
        <f>(M139*21)/100</f>
      </c>
      <c t="s">
        <v>27</v>
      </c>
    </row>
    <row r="140" spans="1:5" ht="12.75" customHeight="1">
      <c r="A140" s="30" t="s">
        <v>57</v>
      </c>
      <c r="E140" s="31" t="s">
        <v>1432</v>
      </c>
    </row>
    <row r="141" spans="1:5" ht="12.75" customHeight="1">
      <c r="A141" s="30" t="s">
        <v>58</v>
      </c>
      <c r="E141" s="32" t="s">
        <v>1427</v>
      </c>
    </row>
    <row r="142" spans="5:5" ht="63.75" customHeight="1">
      <c r="E142" s="31" t="s">
        <v>1428</v>
      </c>
    </row>
    <row r="143" spans="1:13" ht="12.75" customHeight="1">
      <c r="A143" t="s">
        <v>48</v>
      </c>
      <c r="C143" s="7" t="s">
        <v>85</v>
      </c>
      <c r="E143" s="25" t="s">
        <v>95</v>
      </c>
      <c r="J143" s="24">
        <f>0</f>
      </c>
      <c s="24">
        <f>0</f>
      </c>
      <c s="24">
        <f>0+L144+L148+L152</f>
      </c>
      <c s="24">
        <f>0+M144+M148+M152</f>
      </c>
    </row>
    <row r="144" spans="1:16" ht="12.75" customHeight="1">
      <c r="A144" t="s">
        <v>51</v>
      </c>
      <c s="6" t="s">
        <v>164</v>
      </c>
      <c s="6" t="s">
        <v>1433</v>
      </c>
      <c t="s">
        <v>5</v>
      </c>
      <c s="26" t="s">
        <v>1434</v>
      </c>
      <c s="27" t="s">
        <v>99</v>
      </c>
      <c s="28">
        <v>7</v>
      </c>
      <c s="27">
        <v>0</v>
      </c>
      <c s="27">
        <f>ROUND(G144*H144,6)</f>
      </c>
      <c r="L144" s="29">
        <v>0</v>
      </c>
      <c s="24">
        <f>ROUND(ROUND(L144,2)*ROUND(G144,3),2)</f>
      </c>
      <c s="27" t="s">
        <v>56</v>
      </c>
      <c>
        <f>(M144*21)/100</f>
      </c>
      <c t="s">
        <v>27</v>
      </c>
    </row>
    <row r="145" spans="1:5" ht="12.75" customHeight="1">
      <c r="A145" s="30" t="s">
        <v>57</v>
      </c>
      <c r="E145" s="31" t="s">
        <v>5</v>
      </c>
    </row>
    <row r="146" spans="1:5" ht="12.75" customHeight="1">
      <c r="A146" s="30" t="s">
        <v>58</v>
      </c>
      <c r="E146" s="32" t="s">
        <v>1435</v>
      </c>
    </row>
    <row r="147" spans="5:5" ht="102" customHeight="1">
      <c r="E147" s="31" t="s">
        <v>1436</v>
      </c>
    </row>
    <row r="148" spans="1:16" ht="12.75" customHeight="1">
      <c r="A148" t="s">
        <v>51</v>
      </c>
      <c s="6" t="s">
        <v>1437</v>
      </c>
      <c s="6" t="s">
        <v>1438</v>
      </c>
      <c t="s">
        <v>5</v>
      </c>
      <c s="26" t="s">
        <v>1439</v>
      </c>
      <c s="27" t="s">
        <v>460</v>
      </c>
      <c s="28">
        <v>34.22</v>
      </c>
      <c s="27">
        <v>0</v>
      </c>
      <c s="27">
        <f>ROUND(G148*H148,6)</f>
      </c>
      <c r="L148" s="29">
        <v>0</v>
      </c>
      <c s="24">
        <f>ROUND(ROUND(L148,2)*ROUND(G148,3),2)</f>
      </c>
      <c s="27" t="s">
        <v>56</v>
      </c>
      <c>
        <f>(M148*21)/100</f>
      </c>
      <c t="s">
        <v>27</v>
      </c>
    </row>
    <row r="149" spans="1:5" ht="12.75" customHeight="1">
      <c r="A149" s="30" t="s">
        <v>57</v>
      </c>
      <c r="E149" s="31" t="s">
        <v>1440</v>
      </c>
    </row>
    <row r="150" spans="1:5" ht="12.75" customHeight="1">
      <c r="A150" s="30" t="s">
        <v>58</v>
      </c>
      <c r="E150" s="32" t="s">
        <v>1441</v>
      </c>
    </row>
    <row r="151" spans="5:5" ht="140.25" customHeight="1">
      <c r="E151" s="31" t="s">
        <v>1442</v>
      </c>
    </row>
    <row r="152" spans="1:16" ht="12.75" customHeight="1">
      <c r="A152" t="s">
        <v>51</v>
      </c>
      <c s="6" t="s">
        <v>1443</v>
      </c>
      <c s="6" t="s">
        <v>1444</v>
      </c>
      <c t="s">
        <v>5</v>
      </c>
      <c s="26" t="s">
        <v>1445</v>
      </c>
      <c s="27" t="s">
        <v>460</v>
      </c>
      <c s="28">
        <v>11.6</v>
      </c>
      <c s="27">
        <v>0</v>
      </c>
      <c s="27">
        <f>ROUND(G152*H152,6)</f>
      </c>
      <c r="L152" s="29">
        <v>0</v>
      </c>
      <c s="24">
        <f>ROUND(ROUND(L152,2)*ROUND(G152,3),2)</f>
      </c>
      <c s="27" t="s">
        <v>56</v>
      </c>
      <c>
        <f>(M152*21)/100</f>
      </c>
      <c t="s">
        <v>27</v>
      </c>
    </row>
    <row r="153" spans="1:5" ht="12.75" customHeight="1">
      <c r="A153" s="30" t="s">
        <v>57</v>
      </c>
      <c r="E153" s="31" t="s">
        <v>1446</v>
      </c>
    </row>
    <row r="154" spans="1:5" ht="12.75" customHeight="1">
      <c r="A154" s="30" t="s">
        <v>58</v>
      </c>
      <c r="E154" s="32" t="s">
        <v>1447</v>
      </c>
    </row>
    <row r="155" spans="5:5" ht="12.75" customHeight="1">
      <c r="E155" s="31" t="s">
        <v>1448</v>
      </c>
    </row>
    <row r="156" spans="1:13" ht="12.75" customHeight="1">
      <c r="A156" t="s">
        <v>48</v>
      </c>
      <c r="C156" s="7" t="s">
        <v>90</v>
      </c>
      <c r="E156" s="25" t="s">
        <v>1234</v>
      </c>
      <c r="J156" s="24">
        <f>0</f>
      </c>
      <c s="24">
        <f>0</f>
      </c>
      <c s="24">
        <f>0+L157+L161+L165+L169+L173+L177+L181+L185+L189+L193</f>
      </c>
      <c s="24">
        <f>0+M157+M161+M165+M169+M173+M177+M181+M185+M189+M193</f>
      </c>
    </row>
    <row r="157" spans="1:16" ht="12.75" customHeight="1">
      <c r="A157" t="s">
        <v>51</v>
      </c>
      <c s="6" t="s">
        <v>122</v>
      </c>
      <c s="6" t="s">
        <v>1267</v>
      </c>
      <c t="s">
        <v>5</v>
      </c>
      <c s="26" t="s">
        <v>1268</v>
      </c>
      <c s="27" t="s">
        <v>88</v>
      </c>
      <c s="28">
        <v>128</v>
      </c>
      <c s="27">
        <v>0</v>
      </c>
      <c s="27">
        <f>ROUND(G157*H157,6)</f>
      </c>
      <c r="L157" s="29">
        <v>0</v>
      </c>
      <c s="24">
        <f>ROUND(ROUND(L157,2)*ROUND(G157,3),2)</f>
      </c>
      <c s="27" t="s">
        <v>56</v>
      </c>
      <c>
        <f>(M157*21)/100</f>
      </c>
      <c t="s">
        <v>27</v>
      </c>
    </row>
    <row r="158" spans="1:5" ht="12.75" customHeight="1">
      <c r="A158" s="30" t="s">
        <v>57</v>
      </c>
      <c r="E158" s="31" t="s">
        <v>1449</v>
      </c>
    </row>
    <row r="159" spans="1:5" ht="12.75" customHeight="1">
      <c r="A159" s="30" t="s">
        <v>58</v>
      </c>
      <c r="E159" s="32" t="s">
        <v>1450</v>
      </c>
    </row>
    <row r="160" spans="5:5" ht="165.75" customHeight="1">
      <c r="E160" s="31" t="s">
        <v>1451</v>
      </c>
    </row>
    <row r="161" spans="1:16" ht="12.75" customHeight="1">
      <c r="A161" t="s">
        <v>51</v>
      </c>
      <c s="6" t="s">
        <v>160</v>
      </c>
      <c s="6" t="s">
        <v>1452</v>
      </c>
      <c t="s">
        <v>5</v>
      </c>
      <c s="26" t="s">
        <v>1453</v>
      </c>
      <c s="27" t="s">
        <v>99</v>
      </c>
      <c s="28">
        <v>13</v>
      </c>
      <c s="27">
        <v>0</v>
      </c>
      <c s="27">
        <f>ROUND(G161*H161,6)</f>
      </c>
      <c r="L161" s="29">
        <v>0</v>
      </c>
      <c s="24">
        <f>ROUND(ROUND(L161,2)*ROUND(G161,3),2)</f>
      </c>
      <c s="27" t="s">
        <v>56</v>
      </c>
      <c>
        <f>(M161*21)/100</f>
      </c>
      <c t="s">
        <v>27</v>
      </c>
    </row>
    <row r="162" spans="1:5" ht="12.75" customHeight="1">
      <c r="A162" s="30" t="s">
        <v>57</v>
      </c>
      <c r="E162" s="31" t="s">
        <v>5</v>
      </c>
    </row>
    <row r="163" spans="1:5" ht="12.75" customHeight="1">
      <c r="A163" s="30" t="s">
        <v>58</v>
      </c>
      <c r="E163" s="32" t="s">
        <v>1454</v>
      </c>
    </row>
    <row r="164" spans="5:5" ht="25.5" customHeight="1">
      <c r="E164" s="31" t="s">
        <v>1455</v>
      </c>
    </row>
    <row r="165" spans="1:16" ht="12.75" customHeight="1">
      <c r="A165" t="s">
        <v>51</v>
      </c>
      <c s="6" t="s">
        <v>210</v>
      </c>
      <c s="6" t="s">
        <v>1245</v>
      </c>
      <c t="s">
        <v>5</v>
      </c>
      <c s="26" t="s">
        <v>1246</v>
      </c>
      <c s="27" t="s">
        <v>99</v>
      </c>
      <c s="28">
        <v>11</v>
      </c>
      <c s="27">
        <v>0</v>
      </c>
      <c s="27">
        <f>ROUND(G165*H165,6)</f>
      </c>
      <c r="L165" s="29">
        <v>0</v>
      </c>
      <c s="24">
        <f>ROUND(ROUND(L165,2)*ROUND(G165,3),2)</f>
      </c>
      <c s="27" t="s">
        <v>56</v>
      </c>
      <c>
        <f>(M165*21)/100</f>
      </c>
      <c t="s">
        <v>27</v>
      </c>
    </row>
    <row r="166" spans="1:5" ht="12.75" customHeight="1">
      <c r="A166" s="30" t="s">
        <v>57</v>
      </c>
      <c r="E166" s="31" t="s">
        <v>5</v>
      </c>
    </row>
    <row r="167" spans="1:5" ht="12.75" customHeight="1">
      <c r="A167" s="30" t="s">
        <v>58</v>
      </c>
      <c r="E167" s="32" t="s">
        <v>1456</v>
      </c>
    </row>
    <row r="168" spans="5:5" ht="76.5" customHeight="1">
      <c r="E168" s="31" t="s">
        <v>1457</v>
      </c>
    </row>
    <row r="169" spans="1:16" ht="12.75" customHeight="1">
      <c r="A169" t="s">
        <v>51</v>
      </c>
      <c s="6" t="s">
        <v>282</v>
      </c>
      <c s="6" t="s">
        <v>1242</v>
      </c>
      <c t="s">
        <v>5</v>
      </c>
      <c s="26" t="s">
        <v>1243</v>
      </c>
      <c s="27" t="s">
        <v>76</v>
      </c>
      <c s="28">
        <v>2.132</v>
      </c>
      <c s="27">
        <v>0</v>
      </c>
      <c s="27">
        <f>ROUND(G169*H169,6)</f>
      </c>
      <c r="L169" s="29">
        <v>0</v>
      </c>
      <c s="24">
        <f>ROUND(ROUND(L169,2)*ROUND(G169,3),2)</f>
      </c>
      <c s="27" t="s">
        <v>56</v>
      </c>
      <c>
        <f>(M169*21)/100</f>
      </c>
      <c t="s">
        <v>27</v>
      </c>
    </row>
    <row r="170" spans="1:5" ht="12.75" customHeight="1">
      <c r="A170" s="30" t="s">
        <v>57</v>
      </c>
      <c r="E170" s="31" t="s">
        <v>5</v>
      </c>
    </row>
    <row r="171" spans="1:5" ht="12.75" customHeight="1">
      <c r="A171" s="30" t="s">
        <v>58</v>
      </c>
      <c r="E171" s="32" t="s">
        <v>1458</v>
      </c>
    </row>
    <row r="172" spans="5:5" ht="216.75" customHeight="1">
      <c r="E172" s="31" t="s">
        <v>1409</v>
      </c>
    </row>
    <row r="173" spans="1:16" ht="12.75" customHeight="1">
      <c r="A173" t="s">
        <v>51</v>
      </c>
      <c s="6" t="s">
        <v>318</v>
      </c>
      <c s="6" t="s">
        <v>1459</v>
      </c>
      <c t="s">
        <v>5</v>
      </c>
      <c s="26" t="s">
        <v>1460</v>
      </c>
      <c s="27" t="s">
        <v>99</v>
      </c>
      <c s="28">
        <v>4</v>
      </c>
      <c s="27">
        <v>0</v>
      </c>
      <c s="27">
        <f>ROUND(G173*H173,6)</f>
      </c>
      <c r="L173" s="29">
        <v>0</v>
      </c>
      <c s="24">
        <f>ROUND(ROUND(L173,2)*ROUND(G173,3),2)</f>
      </c>
      <c s="27" t="s">
        <v>56</v>
      </c>
      <c>
        <f>(M173*21)/100</f>
      </c>
      <c t="s">
        <v>27</v>
      </c>
    </row>
    <row r="174" spans="1:5" ht="12.75" customHeight="1">
      <c r="A174" s="30" t="s">
        <v>57</v>
      </c>
      <c r="E174" s="31" t="s">
        <v>1461</v>
      </c>
    </row>
    <row r="175" spans="1:5" ht="12.75" customHeight="1">
      <c r="A175" s="30" t="s">
        <v>58</v>
      </c>
      <c r="E175" s="32" t="s">
        <v>1462</v>
      </c>
    </row>
    <row r="176" spans="5:5" ht="12.75" customHeight="1">
      <c r="E176" s="31" t="s">
        <v>1463</v>
      </c>
    </row>
    <row r="177" spans="1:16" ht="12.75" customHeight="1">
      <c r="A177" t="s">
        <v>51</v>
      </c>
      <c s="6" t="s">
        <v>1464</v>
      </c>
      <c s="6" t="s">
        <v>1465</v>
      </c>
      <c t="s">
        <v>5</v>
      </c>
      <c s="26" t="s">
        <v>1466</v>
      </c>
      <c s="27" t="s">
        <v>99</v>
      </c>
      <c s="28">
        <v>7</v>
      </c>
      <c s="27">
        <v>0</v>
      </c>
      <c s="27">
        <f>ROUND(G177*H177,6)</f>
      </c>
      <c r="L177" s="29">
        <v>0</v>
      </c>
      <c s="24">
        <f>ROUND(ROUND(L177,2)*ROUND(G177,3),2)</f>
      </c>
      <c s="27" t="s">
        <v>56</v>
      </c>
      <c>
        <f>(M177*21)/100</f>
      </c>
      <c t="s">
        <v>27</v>
      </c>
    </row>
    <row r="178" spans="1:5" ht="12.75" customHeight="1">
      <c r="A178" s="30" t="s">
        <v>57</v>
      </c>
      <c r="E178" s="31" t="s">
        <v>5</v>
      </c>
    </row>
    <row r="179" spans="1:5" ht="12.75" customHeight="1">
      <c r="A179" s="30" t="s">
        <v>58</v>
      </c>
      <c r="E179" s="32" t="s">
        <v>1467</v>
      </c>
    </row>
    <row r="180" spans="5:5" ht="12.75" customHeight="1">
      <c r="E180" s="31" t="s">
        <v>1468</v>
      </c>
    </row>
    <row r="181" spans="1:16" ht="12.75" customHeight="1">
      <c r="A181" t="s">
        <v>51</v>
      </c>
      <c s="6" t="s">
        <v>1469</v>
      </c>
      <c s="6" t="s">
        <v>1470</v>
      </c>
      <c t="s">
        <v>5</v>
      </c>
      <c s="26" t="s">
        <v>1471</v>
      </c>
      <c s="27" t="s">
        <v>88</v>
      </c>
      <c s="28">
        <v>9</v>
      </c>
      <c s="27">
        <v>0</v>
      </c>
      <c s="27">
        <f>ROUND(G181*H181,6)</f>
      </c>
      <c r="L181" s="29">
        <v>0</v>
      </c>
      <c s="24">
        <f>ROUND(ROUND(L181,2)*ROUND(G181,3),2)</f>
      </c>
      <c s="27" t="s">
        <v>56</v>
      </c>
      <c>
        <f>(M181*21)/100</f>
      </c>
      <c t="s">
        <v>27</v>
      </c>
    </row>
    <row r="182" spans="1:5" ht="12.75" customHeight="1">
      <c r="A182" s="30" t="s">
        <v>57</v>
      </c>
      <c r="E182" s="31" t="s">
        <v>1472</v>
      </c>
    </row>
    <row r="183" spans="1:5" ht="12.75" customHeight="1">
      <c r="A183" s="30" t="s">
        <v>58</v>
      </c>
      <c r="E183" s="32" t="s">
        <v>1473</v>
      </c>
    </row>
    <row r="184" spans="5:5" ht="165.75" customHeight="1">
      <c r="E184" s="31" t="s">
        <v>1474</v>
      </c>
    </row>
    <row r="185" spans="1:16" ht="12.75" customHeight="1">
      <c r="A185" t="s">
        <v>51</v>
      </c>
      <c s="6" t="s">
        <v>1475</v>
      </c>
      <c s="6" t="s">
        <v>1476</v>
      </c>
      <c t="s">
        <v>5</v>
      </c>
      <c s="26" t="s">
        <v>1477</v>
      </c>
      <c s="27" t="s">
        <v>88</v>
      </c>
      <c s="28">
        <v>0.5</v>
      </c>
      <c s="27">
        <v>0</v>
      </c>
      <c s="27">
        <f>ROUND(G185*H185,6)</f>
      </c>
      <c r="L185" s="29">
        <v>0</v>
      </c>
      <c s="24">
        <f>ROUND(ROUND(L185,2)*ROUND(G185,3),2)</f>
      </c>
      <c s="27" t="s">
        <v>56</v>
      </c>
      <c>
        <f>(M185*21)/100</f>
      </c>
      <c t="s">
        <v>27</v>
      </c>
    </row>
    <row r="186" spans="1:5" ht="12.75" customHeight="1">
      <c r="A186" s="30" t="s">
        <v>57</v>
      </c>
      <c r="E186" s="31" t="s">
        <v>1478</v>
      </c>
    </row>
    <row r="187" spans="1:5" ht="12.75" customHeight="1">
      <c r="A187" s="30" t="s">
        <v>58</v>
      </c>
      <c r="E187" s="32" t="s">
        <v>1479</v>
      </c>
    </row>
    <row r="188" spans="5:5" ht="178.5" customHeight="1">
      <c r="E188" s="31" t="s">
        <v>1480</v>
      </c>
    </row>
    <row r="189" spans="1:16" ht="12.75" customHeight="1">
      <c r="A189" t="s">
        <v>51</v>
      </c>
      <c s="6" t="s">
        <v>1481</v>
      </c>
      <c s="6" t="s">
        <v>1482</v>
      </c>
      <c t="s">
        <v>5</v>
      </c>
      <c s="26" t="s">
        <v>1483</v>
      </c>
      <c s="27" t="s">
        <v>88</v>
      </c>
      <c s="28">
        <v>29</v>
      </c>
      <c s="27">
        <v>0</v>
      </c>
      <c s="27">
        <f>ROUND(G189*H189,6)</f>
      </c>
      <c r="L189" s="29">
        <v>0</v>
      </c>
      <c s="24">
        <f>ROUND(ROUND(L189,2)*ROUND(G189,3),2)</f>
      </c>
      <c s="27" t="s">
        <v>56</v>
      </c>
      <c>
        <f>(M189*21)/100</f>
      </c>
      <c t="s">
        <v>27</v>
      </c>
    </row>
    <row r="190" spans="1:5" ht="12.75" customHeight="1">
      <c r="A190" s="30" t="s">
        <v>57</v>
      </c>
      <c r="E190" s="31" t="s">
        <v>1484</v>
      </c>
    </row>
    <row r="191" spans="1:5" ht="12.75" customHeight="1">
      <c r="A191" s="30" t="s">
        <v>58</v>
      </c>
      <c r="E191" s="32" t="s">
        <v>1485</v>
      </c>
    </row>
    <row r="192" spans="5:5" ht="153" customHeight="1">
      <c r="E192" s="31" t="s">
        <v>1486</v>
      </c>
    </row>
    <row r="193" spans="1:16" ht="12.75" customHeight="1">
      <c r="A193" t="s">
        <v>51</v>
      </c>
      <c s="6" t="s">
        <v>1487</v>
      </c>
      <c s="6" t="s">
        <v>1488</v>
      </c>
      <c t="s">
        <v>5</v>
      </c>
      <c s="26" t="s">
        <v>1489</v>
      </c>
      <c s="27" t="s">
        <v>88</v>
      </c>
      <c s="28">
        <v>22.1</v>
      </c>
      <c s="27">
        <v>0</v>
      </c>
      <c s="27">
        <f>ROUND(G193*H193,6)</f>
      </c>
      <c r="L193" s="29">
        <v>0</v>
      </c>
      <c s="24">
        <f>ROUND(ROUND(L193,2)*ROUND(G193,3),2)</f>
      </c>
      <c s="27" t="s">
        <v>56</v>
      </c>
      <c>
        <f>(M193*21)/100</f>
      </c>
      <c t="s">
        <v>27</v>
      </c>
    </row>
    <row r="194" spans="1:5" ht="12.75" customHeight="1">
      <c r="A194" s="30" t="s">
        <v>57</v>
      </c>
      <c r="E194" s="31" t="s">
        <v>1490</v>
      </c>
    </row>
    <row r="195" spans="1:5" ht="12.75" customHeight="1">
      <c r="A195" s="30" t="s">
        <v>58</v>
      </c>
      <c r="E195" s="32" t="s">
        <v>1491</v>
      </c>
    </row>
    <row r="196" spans="5:5" ht="165.75" customHeight="1">
      <c r="E196" s="31" t="s">
        <v>1451</v>
      </c>
    </row>
    <row r="197" spans="1:13" ht="12.75" customHeight="1">
      <c r="A197" t="s">
        <v>48</v>
      </c>
      <c r="C197" s="7" t="s">
        <v>96</v>
      </c>
      <c r="E197" s="25" t="s">
        <v>454</v>
      </c>
      <c r="J197" s="24">
        <f>0</f>
      </c>
      <c s="24">
        <f>0</f>
      </c>
      <c s="24">
        <f>0+L198+L202+L206+L210+L214+L218+L222+L226+L230+L234+L238+L242+L246+L250+L254+L258+L262+L266+L270+L274+L278+L282+L286+L290+L294</f>
      </c>
      <c s="24">
        <f>0+M198+M202+M206+M210+M214+M218+M222+M226+M230+M234+M238+M242+M246+M250+M254+M258+M262+M266+M270+M274+M278+M282+M286+M290+M294</f>
      </c>
    </row>
    <row r="198" spans="1:16" ht="12.75" customHeight="1">
      <c r="A198" t="s">
        <v>51</v>
      </c>
      <c s="6" t="s">
        <v>27</v>
      </c>
      <c s="6" t="s">
        <v>1492</v>
      </c>
      <c t="s">
        <v>5</v>
      </c>
      <c s="26" t="s">
        <v>1493</v>
      </c>
      <c s="27" t="s">
        <v>88</v>
      </c>
      <c s="28">
        <v>110</v>
      </c>
      <c s="27">
        <v>0</v>
      </c>
      <c s="27">
        <f>ROUND(G198*H198,6)</f>
      </c>
      <c r="L198" s="29">
        <v>0</v>
      </c>
      <c s="24">
        <f>ROUND(ROUND(L198,2)*ROUND(G198,3),2)</f>
      </c>
      <c s="27" t="s">
        <v>56</v>
      </c>
      <c>
        <f>(M198*21)/100</f>
      </c>
      <c t="s">
        <v>27</v>
      </c>
    </row>
    <row r="199" spans="1:5" ht="12.75" customHeight="1">
      <c r="A199" s="30" t="s">
        <v>57</v>
      </c>
      <c r="E199" s="31" t="s">
        <v>1494</v>
      </c>
    </row>
    <row r="200" spans="1:5" ht="12.75" customHeight="1">
      <c r="A200" s="30" t="s">
        <v>58</v>
      </c>
      <c r="E200" s="32" t="s">
        <v>1495</v>
      </c>
    </row>
    <row r="201" spans="5:5" ht="140.25" customHeight="1">
      <c r="E201" s="31" t="s">
        <v>1496</v>
      </c>
    </row>
    <row r="202" spans="1:16" ht="12.75" customHeight="1">
      <c r="A202" t="s">
        <v>51</v>
      </c>
      <c s="6" t="s">
        <v>67</v>
      </c>
      <c s="6" t="s">
        <v>1497</v>
      </c>
      <c t="s">
        <v>5</v>
      </c>
      <c s="26" t="s">
        <v>1498</v>
      </c>
      <c s="27" t="s">
        <v>88</v>
      </c>
      <c s="28">
        <v>142</v>
      </c>
      <c s="27">
        <v>0</v>
      </c>
      <c s="27">
        <f>ROUND(G202*H202,6)</f>
      </c>
      <c r="L202" s="29">
        <v>0</v>
      </c>
      <c s="24">
        <f>ROUND(ROUND(L202,2)*ROUND(G202,3),2)</f>
      </c>
      <c s="27" t="s">
        <v>56</v>
      </c>
      <c>
        <f>(M202*21)/100</f>
      </c>
      <c t="s">
        <v>27</v>
      </c>
    </row>
    <row r="203" spans="1:5" ht="12.75" customHeight="1">
      <c r="A203" s="30" t="s">
        <v>57</v>
      </c>
      <c r="E203" s="31" t="s">
        <v>5</v>
      </c>
    </row>
    <row r="204" spans="1:5" ht="12.75" customHeight="1">
      <c r="A204" s="30" t="s">
        <v>58</v>
      </c>
      <c r="E204" s="32" t="s">
        <v>1499</v>
      </c>
    </row>
    <row r="205" spans="5:5" ht="25.5" customHeight="1">
      <c r="E205" s="31" t="s">
        <v>1500</v>
      </c>
    </row>
    <row r="206" spans="1:16" ht="12.75" customHeight="1">
      <c r="A206" t="s">
        <v>51</v>
      </c>
      <c s="6" t="s">
        <v>105</v>
      </c>
      <c s="6" t="s">
        <v>1501</v>
      </c>
      <c t="s">
        <v>5</v>
      </c>
      <c s="26" t="s">
        <v>1502</v>
      </c>
      <c s="27" t="s">
        <v>88</v>
      </c>
      <c s="28">
        <v>202</v>
      </c>
      <c s="27">
        <v>0</v>
      </c>
      <c s="27">
        <f>ROUND(G206*H206,6)</f>
      </c>
      <c r="L206" s="29">
        <v>0</v>
      </c>
      <c s="24">
        <f>ROUND(ROUND(L206,2)*ROUND(G206,3),2)</f>
      </c>
      <c s="27" t="s">
        <v>56</v>
      </c>
      <c>
        <f>(M206*21)/100</f>
      </c>
      <c t="s">
        <v>27</v>
      </c>
    </row>
    <row r="207" spans="1:5" ht="12.75" customHeight="1">
      <c r="A207" s="30" t="s">
        <v>57</v>
      </c>
      <c r="E207" s="31" t="s">
        <v>5</v>
      </c>
    </row>
    <row r="208" spans="1:5" ht="12.75" customHeight="1">
      <c r="A208" s="30" t="s">
        <v>58</v>
      </c>
      <c r="E208" s="32" t="s">
        <v>1503</v>
      </c>
    </row>
    <row r="209" spans="5:5" ht="153" customHeight="1">
      <c r="E209" s="31" t="s">
        <v>1504</v>
      </c>
    </row>
    <row r="210" spans="1:16" ht="12.75" customHeight="1">
      <c r="A210" t="s">
        <v>51</v>
      </c>
      <c s="6" t="s">
        <v>113</v>
      </c>
      <c s="6" t="s">
        <v>1505</v>
      </c>
      <c t="s">
        <v>5</v>
      </c>
      <c s="26" t="s">
        <v>1506</v>
      </c>
      <c s="27" t="s">
        <v>88</v>
      </c>
      <c s="28">
        <v>16</v>
      </c>
      <c s="27">
        <v>0</v>
      </c>
      <c s="27">
        <f>ROUND(G210*H210,6)</f>
      </c>
      <c r="L210" s="29">
        <v>0</v>
      </c>
      <c s="24">
        <f>ROUND(ROUND(L210,2)*ROUND(G210,3),2)</f>
      </c>
      <c s="27" t="s">
        <v>56</v>
      </c>
      <c>
        <f>(M210*21)/100</f>
      </c>
      <c t="s">
        <v>27</v>
      </c>
    </row>
    <row r="211" spans="1:5" ht="12.75" customHeight="1">
      <c r="A211" s="30" t="s">
        <v>57</v>
      </c>
      <c r="E211" s="31" t="s">
        <v>5</v>
      </c>
    </row>
    <row r="212" spans="1:5" ht="12.75" customHeight="1">
      <c r="A212" s="30" t="s">
        <v>58</v>
      </c>
      <c r="E212" s="32" t="s">
        <v>1507</v>
      </c>
    </row>
    <row r="213" spans="5:5" ht="12.75" customHeight="1">
      <c r="E213" s="31" t="s">
        <v>1508</v>
      </c>
    </row>
    <row r="214" spans="1:16" ht="12.75" customHeight="1">
      <c r="A214" t="s">
        <v>51</v>
      </c>
      <c s="6" t="s">
        <v>117</v>
      </c>
      <c s="6" t="s">
        <v>1509</v>
      </c>
      <c t="s">
        <v>5</v>
      </c>
      <c s="26" t="s">
        <v>1510</v>
      </c>
      <c s="27" t="s">
        <v>88</v>
      </c>
      <c s="28">
        <v>179</v>
      </c>
      <c s="27">
        <v>0</v>
      </c>
      <c s="27">
        <f>ROUND(G214*H214,6)</f>
      </c>
      <c r="L214" s="29">
        <v>0</v>
      </c>
      <c s="24">
        <f>ROUND(ROUND(L214,2)*ROUND(G214,3),2)</f>
      </c>
      <c s="27" t="s">
        <v>56</v>
      </c>
      <c>
        <f>(M214*21)/100</f>
      </c>
      <c t="s">
        <v>27</v>
      </c>
    </row>
    <row r="215" spans="1:5" ht="12.75" customHeight="1">
      <c r="A215" s="30" t="s">
        <v>57</v>
      </c>
      <c r="E215" s="31" t="s">
        <v>5</v>
      </c>
    </row>
    <row r="216" spans="1:5" ht="12.75" customHeight="1">
      <c r="A216" s="30" t="s">
        <v>58</v>
      </c>
      <c r="E216" s="32" t="s">
        <v>1511</v>
      </c>
    </row>
    <row r="217" spans="5:5" ht="63.75" customHeight="1">
      <c r="E217" s="31" t="s">
        <v>1512</v>
      </c>
    </row>
    <row r="218" spans="1:16" ht="12.75" customHeight="1">
      <c r="A218" t="s">
        <v>51</v>
      </c>
      <c s="6" t="s">
        <v>126</v>
      </c>
      <c s="6" t="s">
        <v>1513</v>
      </c>
      <c t="s">
        <v>5</v>
      </c>
      <c s="26" t="s">
        <v>1514</v>
      </c>
      <c s="27" t="s">
        <v>88</v>
      </c>
      <c s="28">
        <v>111.2</v>
      </c>
      <c s="27">
        <v>0</v>
      </c>
      <c s="27">
        <f>ROUND(G218*H218,6)</f>
      </c>
      <c r="L218" s="29">
        <v>0</v>
      </c>
      <c s="24">
        <f>ROUND(ROUND(L218,2)*ROUND(G218,3),2)</f>
      </c>
      <c s="27" t="s">
        <v>56</v>
      </c>
      <c>
        <f>(M218*21)/100</f>
      </c>
      <c t="s">
        <v>27</v>
      </c>
    </row>
    <row r="219" spans="1:5" ht="12.75" customHeight="1">
      <c r="A219" s="30" t="s">
        <v>57</v>
      </c>
      <c r="E219" s="31" t="s">
        <v>5</v>
      </c>
    </row>
    <row r="220" spans="1:5" ht="12.75" customHeight="1">
      <c r="A220" s="30" t="s">
        <v>58</v>
      </c>
      <c r="E220" s="32" t="s">
        <v>1515</v>
      </c>
    </row>
    <row r="221" spans="5:5" ht="38.25" customHeight="1">
      <c r="E221" s="31" t="s">
        <v>1516</v>
      </c>
    </row>
    <row r="222" spans="1:16" ht="12.75" customHeight="1">
      <c r="A222" t="s">
        <v>51</v>
      </c>
      <c s="6" t="s">
        <v>206</v>
      </c>
      <c s="6" t="s">
        <v>1517</v>
      </c>
      <c t="s">
        <v>5</v>
      </c>
      <c s="26" t="s">
        <v>1518</v>
      </c>
      <c s="27" t="s">
        <v>76</v>
      </c>
      <c s="28">
        <v>10.53</v>
      </c>
      <c s="27">
        <v>0</v>
      </c>
      <c s="27">
        <f>ROUND(G222*H222,6)</f>
      </c>
      <c r="L222" s="29">
        <v>0</v>
      </c>
      <c s="24">
        <f>ROUND(ROUND(L222,2)*ROUND(G222,3),2)</f>
      </c>
      <c s="27" t="s">
        <v>56</v>
      </c>
      <c>
        <f>(M222*21)/100</f>
      </c>
      <c t="s">
        <v>27</v>
      </c>
    </row>
    <row r="223" spans="1:5" ht="12.75" customHeight="1">
      <c r="A223" s="30" t="s">
        <v>57</v>
      </c>
      <c r="E223" s="31" t="s">
        <v>5</v>
      </c>
    </row>
    <row r="224" spans="1:5" ht="12.75" customHeight="1">
      <c r="A224" s="30" t="s">
        <v>58</v>
      </c>
      <c r="E224" s="32" t="s">
        <v>1519</v>
      </c>
    </row>
    <row r="225" spans="5:5" ht="51" customHeight="1">
      <c r="E225" s="31" t="s">
        <v>1520</v>
      </c>
    </row>
    <row r="226" spans="1:16" ht="12.75" customHeight="1">
      <c r="A226" t="s">
        <v>51</v>
      </c>
      <c s="6" t="s">
        <v>214</v>
      </c>
      <c s="6" t="s">
        <v>1521</v>
      </c>
      <c t="s">
        <v>5</v>
      </c>
      <c s="26" t="s">
        <v>1522</v>
      </c>
      <c s="27" t="s">
        <v>88</v>
      </c>
      <c s="28">
        <v>199.6</v>
      </c>
      <c s="27">
        <v>0</v>
      </c>
      <c s="27">
        <f>ROUND(G226*H226,6)</f>
      </c>
      <c r="L226" s="29">
        <v>0</v>
      </c>
      <c s="24">
        <f>ROUND(ROUND(L226,2)*ROUND(G226,3),2)</f>
      </c>
      <c s="27" t="s">
        <v>56</v>
      </c>
      <c>
        <f>(M226*21)/100</f>
      </c>
      <c t="s">
        <v>27</v>
      </c>
    </row>
    <row r="227" spans="1:5" ht="12.75" customHeight="1">
      <c r="A227" s="30" t="s">
        <v>57</v>
      </c>
      <c r="E227" s="31" t="s">
        <v>5</v>
      </c>
    </row>
    <row r="228" spans="1:5" ht="12.75" customHeight="1">
      <c r="A228" s="30" t="s">
        <v>58</v>
      </c>
      <c r="E228" s="32" t="s">
        <v>1523</v>
      </c>
    </row>
    <row r="229" spans="5:5" ht="178.5" customHeight="1">
      <c r="E229" s="31" t="s">
        <v>1524</v>
      </c>
    </row>
    <row r="230" spans="1:16" ht="12.75" customHeight="1">
      <c r="A230" t="s">
        <v>51</v>
      </c>
      <c s="6" t="s">
        <v>218</v>
      </c>
      <c s="6" t="s">
        <v>1525</v>
      </c>
      <c t="s">
        <v>5</v>
      </c>
      <c s="26" t="s">
        <v>1526</v>
      </c>
      <c s="27" t="s">
        <v>88</v>
      </c>
      <c s="28">
        <v>206.6</v>
      </c>
      <c s="27">
        <v>0</v>
      </c>
      <c s="27">
        <f>ROUND(G230*H230,6)</f>
      </c>
      <c r="L230" s="29">
        <v>0</v>
      </c>
      <c s="24">
        <f>ROUND(ROUND(L230,2)*ROUND(G230,3),2)</f>
      </c>
      <c s="27" t="s">
        <v>56</v>
      </c>
      <c>
        <f>(M230*21)/100</f>
      </c>
      <c t="s">
        <v>27</v>
      </c>
    </row>
    <row r="231" spans="1:5" ht="12.75" customHeight="1">
      <c r="A231" s="30" t="s">
        <v>57</v>
      </c>
      <c r="E231" s="31" t="s">
        <v>5</v>
      </c>
    </row>
    <row r="232" spans="1:5" ht="12.75" customHeight="1">
      <c r="A232" s="30" t="s">
        <v>58</v>
      </c>
      <c r="E232" s="32" t="s">
        <v>1527</v>
      </c>
    </row>
    <row r="233" spans="5:5" ht="89.25" customHeight="1">
      <c r="E233" s="31" t="s">
        <v>1528</v>
      </c>
    </row>
    <row r="234" spans="1:16" ht="12.75" customHeight="1">
      <c r="A234" t="s">
        <v>51</v>
      </c>
      <c s="6" t="s">
        <v>222</v>
      </c>
      <c s="6" t="s">
        <v>1529</v>
      </c>
      <c t="s">
        <v>5</v>
      </c>
      <c s="26" t="s">
        <v>1530</v>
      </c>
      <c s="27" t="s">
        <v>88</v>
      </c>
      <c s="28">
        <v>16.8</v>
      </c>
      <c s="27">
        <v>0</v>
      </c>
      <c s="27">
        <f>ROUND(G234*H234,6)</f>
      </c>
      <c r="L234" s="29">
        <v>0</v>
      </c>
      <c s="24">
        <f>ROUND(ROUND(L234,2)*ROUND(G234,3),2)</f>
      </c>
      <c s="27" t="s">
        <v>56</v>
      </c>
      <c>
        <f>(M234*21)/100</f>
      </c>
      <c t="s">
        <v>27</v>
      </c>
    </row>
    <row r="235" spans="1:5" ht="12.75" customHeight="1">
      <c r="A235" s="30" t="s">
        <v>57</v>
      </c>
      <c r="E235" s="31" t="s">
        <v>1531</v>
      </c>
    </row>
    <row r="236" spans="1:5" ht="12.75" customHeight="1">
      <c r="A236" s="30" t="s">
        <v>58</v>
      </c>
      <c r="E236" s="32" t="s">
        <v>1532</v>
      </c>
    </row>
    <row r="237" spans="5:5" ht="178.5" customHeight="1">
      <c r="E237" s="31" t="s">
        <v>1533</v>
      </c>
    </row>
    <row r="238" spans="1:16" ht="12.75" customHeight="1">
      <c r="A238" t="s">
        <v>51</v>
      </c>
      <c s="6" t="s">
        <v>226</v>
      </c>
      <c s="6" t="s">
        <v>1534</v>
      </c>
      <c t="s">
        <v>5</v>
      </c>
      <c s="26" t="s">
        <v>1535</v>
      </c>
      <c s="27" t="s">
        <v>460</v>
      </c>
      <c s="28">
        <v>10.3</v>
      </c>
      <c s="27">
        <v>0</v>
      </c>
      <c s="27">
        <f>ROUND(G238*H238,6)</f>
      </c>
      <c r="L238" s="29">
        <v>0</v>
      </c>
      <c s="24">
        <f>ROUND(ROUND(L238,2)*ROUND(G238,3),2)</f>
      </c>
      <c s="27" t="s">
        <v>56</v>
      </c>
      <c>
        <f>(M238*21)/100</f>
      </c>
      <c t="s">
        <v>27</v>
      </c>
    </row>
    <row r="239" spans="1:5" ht="12.75" customHeight="1">
      <c r="A239" s="30" t="s">
        <v>57</v>
      </c>
      <c r="E239" s="31" t="s">
        <v>5</v>
      </c>
    </row>
    <row r="240" spans="1:5" ht="12.75" customHeight="1">
      <c r="A240" s="30" t="s">
        <v>58</v>
      </c>
      <c r="E240" s="32" t="s">
        <v>1536</v>
      </c>
    </row>
    <row r="241" spans="5:5" ht="178.5" customHeight="1">
      <c r="E241" s="31" t="s">
        <v>1537</v>
      </c>
    </row>
    <row r="242" spans="1:16" ht="12.75" customHeight="1">
      <c r="A242" t="s">
        <v>51</v>
      </c>
      <c s="6" t="s">
        <v>230</v>
      </c>
      <c s="6" t="s">
        <v>1538</v>
      </c>
      <c t="s">
        <v>5</v>
      </c>
      <c s="26" t="s">
        <v>1539</v>
      </c>
      <c s="27" t="s">
        <v>76</v>
      </c>
      <c s="28">
        <v>5.751</v>
      </c>
      <c s="27">
        <v>0</v>
      </c>
      <c s="27">
        <f>ROUND(G242*H242,6)</f>
      </c>
      <c r="L242" s="29">
        <v>0</v>
      </c>
      <c s="24">
        <f>ROUND(ROUND(L242,2)*ROUND(G242,3),2)</f>
      </c>
      <c s="27" t="s">
        <v>56</v>
      </c>
      <c>
        <f>(M242*21)/100</f>
      </c>
      <c t="s">
        <v>27</v>
      </c>
    </row>
    <row r="243" spans="1:5" ht="12.75" customHeight="1">
      <c r="A243" s="30" t="s">
        <v>57</v>
      </c>
      <c r="E243" s="31" t="s">
        <v>1540</v>
      </c>
    </row>
    <row r="244" spans="1:5" ht="12.75" customHeight="1">
      <c r="A244" s="30" t="s">
        <v>58</v>
      </c>
      <c r="E244" s="32" t="s">
        <v>1541</v>
      </c>
    </row>
    <row r="245" spans="5:5" ht="153" customHeight="1">
      <c r="E245" s="31" t="s">
        <v>1371</v>
      </c>
    </row>
    <row r="246" spans="1:16" ht="12.75" customHeight="1">
      <c r="A246" t="s">
        <v>51</v>
      </c>
      <c s="6" t="s">
        <v>234</v>
      </c>
      <c s="6" t="s">
        <v>1542</v>
      </c>
      <c t="s">
        <v>5</v>
      </c>
      <c s="26" t="s">
        <v>1543</v>
      </c>
      <c s="27" t="s">
        <v>99</v>
      </c>
      <c s="28">
        <v>1</v>
      </c>
      <c s="27">
        <v>0</v>
      </c>
      <c s="27">
        <f>ROUND(G246*H246,6)</f>
      </c>
      <c r="L246" s="29">
        <v>0</v>
      </c>
      <c s="24">
        <f>ROUND(ROUND(L246,2)*ROUND(G246,3),2)</f>
      </c>
      <c s="27" t="s">
        <v>56</v>
      </c>
      <c>
        <f>(M246*21)/100</f>
      </c>
      <c t="s">
        <v>27</v>
      </c>
    </row>
    <row r="247" spans="1:5" ht="12.75" customHeight="1">
      <c r="A247" s="30" t="s">
        <v>57</v>
      </c>
      <c r="E247" s="31" t="s">
        <v>5</v>
      </c>
    </row>
    <row r="248" spans="1:5" ht="12.75" customHeight="1">
      <c r="A248" s="30" t="s">
        <v>58</v>
      </c>
      <c r="E248" s="32" t="s">
        <v>1544</v>
      </c>
    </row>
    <row r="249" spans="5:5" ht="76.5" customHeight="1">
      <c r="E249" s="31" t="s">
        <v>1545</v>
      </c>
    </row>
    <row r="250" spans="1:16" ht="12.75" customHeight="1">
      <c r="A250" t="s">
        <v>51</v>
      </c>
      <c s="6" t="s">
        <v>250</v>
      </c>
      <c s="6" t="s">
        <v>1010</v>
      </c>
      <c t="s">
        <v>5</v>
      </c>
      <c s="26" t="s">
        <v>1011</v>
      </c>
      <c s="27" t="s">
        <v>460</v>
      </c>
      <c s="28">
        <v>40.2</v>
      </c>
      <c s="27">
        <v>0</v>
      </c>
      <c s="27">
        <f>ROUND(G250*H250,6)</f>
      </c>
      <c r="L250" s="29">
        <v>0</v>
      </c>
      <c s="24">
        <f>ROUND(ROUND(L250,2)*ROUND(G250,3),2)</f>
      </c>
      <c s="27" t="s">
        <v>56</v>
      </c>
      <c>
        <f>(M250*21)/100</f>
      </c>
      <c t="s">
        <v>27</v>
      </c>
    </row>
    <row r="251" spans="1:5" ht="12.75" customHeight="1">
      <c r="A251" s="30" t="s">
        <v>57</v>
      </c>
      <c r="E251" s="31" t="s">
        <v>5</v>
      </c>
    </row>
    <row r="252" spans="1:5" ht="12.75" customHeight="1">
      <c r="A252" s="30" t="s">
        <v>58</v>
      </c>
      <c r="E252" s="32" t="s">
        <v>1546</v>
      </c>
    </row>
    <row r="253" spans="5:5" ht="127.5" customHeight="1">
      <c r="E253" s="31" t="s">
        <v>1547</v>
      </c>
    </row>
    <row r="254" spans="1:16" ht="12.75" customHeight="1">
      <c r="A254" t="s">
        <v>51</v>
      </c>
      <c s="6" t="s">
        <v>254</v>
      </c>
      <c s="6" t="s">
        <v>1013</v>
      </c>
      <c t="s">
        <v>5</v>
      </c>
      <c s="26" t="s">
        <v>1014</v>
      </c>
      <c s="27" t="s">
        <v>464</v>
      </c>
      <c s="28">
        <v>187.5</v>
      </c>
      <c s="27">
        <v>0</v>
      </c>
      <c s="27">
        <f>ROUND(G254*H254,6)</f>
      </c>
      <c r="L254" s="29">
        <v>0</v>
      </c>
      <c s="24">
        <f>ROUND(ROUND(L254,2)*ROUND(G254,3),2)</f>
      </c>
      <c s="27" t="s">
        <v>56</v>
      </c>
      <c>
        <f>(M254*21)/100</f>
      </c>
      <c t="s">
        <v>27</v>
      </c>
    </row>
    <row r="255" spans="1:5" ht="12.75" customHeight="1">
      <c r="A255" s="30" t="s">
        <v>57</v>
      </c>
      <c r="E255" s="31" t="s">
        <v>5</v>
      </c>
    </row>
    <row r="256" spans="1:5" ht="12.75" customHeight="1">
      <c r="A256" s="30" t="s">
        <v>58</v>
      </c>
      <c r="E256" s="32" t="s">
        <v>1548</v>
      </c>
    </row>
    <row r="257" spans="5:5" ht="102" customHeight="1">
      <c r="E257" s="31" t="s">
        <v>1549</v>
      </c>
    </row>
    <row r="258" spans="1:16" ht="12.75" customHeight="1">
      <c r="A258" t="s">
        <v>51</v>
      </c>
      <c s="6" t="s">
        <v>278</v>
      </c>
      <c s="6" t="s">
        <v>1550</v>
      </c>
      <c t="s">
        <v>5</v>
      </c>
      <c s="26" t="s">
        <v>1551</v>
      </c>
      <c s="27" t="s">
        <v>464</v>
      </c>
      <c s="28">
        <v>2175.25</v>
      </c>
      <c s="27">
        <v>0</v>
      </c>
      <c s="27">
        <f>ROUND(G258*H258,6)</f>
      </c>
      <c r="L258" s="29">
        <v>0</v>
      </c>
      <c s="24">
        <f>ROUND(ROUND(L258,2)*ROUND(G258,3),2)</f>
      </c>
      <c s="27" t="s">
        <v>56</v>
      </c>
      <c>
        <f>(M258*21)/100</f>
      </c>
      <c t="s">
        <v>27</v>
      </c>
    </row>
    <row r="259" spans="1:5" ht="12.75" customHeight="1">
      <c r="A259" s="30" t="s">
        <v>57</v>
      </c>
      <c r="E259" s="31" t="s">
        <v>1552</v>
      </c>
    </row>
    <row r="260" spans="1:5" ht="12.75" customHeight="1">
      <c r="A260" s="30" t="s">
        <v>58</v>
      </c>
      <c r="E260" s="32" t="s">
        <v>1553</v>
      </c>
    </row>
    <row r="261" spans="5:5" ht="102" customHeight="1">
      <c r="E261" s="31" t="s">
        <v>1554</v>
      </c>
    </row>
    <row r="262" spans="1:16" ht="12.75" customHeight="1">
      <c r="A262" t="s">
        <v>51</v>
      </c>
      <c s="6" t="s">
        <v>286</v>
      </c>
      <c s="6" t="s">
        <v>1555</v>
      </c>
      <c t="s">
        <v>5</v>
      </c>
      <c s="26" t="s">
        <v>1556</v>
      </c>
      <c s="27" t="s">
        <v>88</v>
      </c>
      <c s="28">
        <v>62</v>
      </c>
      <c s="27">
        <v>0</v>
      </c>
      <c s="27">
        <f>ROUND(G262*H262,6)</f>
      </c>
      <c r="L262" s="29">
        <v>0</v>
      </c>
      <c s="24">
        <f>ROUND(ROUND(L262,2)*ROUND(G262,3),2)</f>
      </c>
      <c s="27" t="s">
        <v>56</v>
      </c>
      <c>
        <f>(M262*21)/100</f>
      </c>
      <c t="s">
        <v>27</v>
      </c>
    </row>
    <row r="263" spans="1:5" ht="12.75" customHeight="1">
      <c r="A263" s="30" t="s">
        <v>57</v>
      </c>
      <c r="E263" s="31" t="s">
        <v>1557</v>
      </c>
    </row>
    <row r="264" spans="1:5" ht="12.75" customHeight="1">
      <c r="A264" s="30" t="s">
        <v>58</v>
      </c>
      <c r="E264" s="32" t="s">
        <v>1558</v>
      </c>
    </row>
    <row r="265" spans="5:5" ht="153" customHeight="1">
      <c r="E265" s="31" t="s">
        <v>1559</v>
      </c>
    </row>
    <row r="266" spans="1:16" ht="12.75" customHeight="1">
      <c r="A266" t="s">
        <v>51</v>
      </c>
      <c s="6" t="s">
        <v>290</v>
      </c>
      <c s="6" t="s">
        <v>1560</v>
      </c>
      <c t="s">
        <v>5</v>
      </c>
      <c s="26" t="s">
        <v>1561</v>
      </c>
      <c s="27" t="s">
        <v>88</v>
      </c>
      <c s="28">
        <v>62</v>
      </c>
      <c s="27">
        <v>0</v>
      </c>
      <c s="27">
        <f>ROUND(G266*H266,6)</f>
      </c>
      <c r="L266" s="29">
        <v>0</v>
      </c>
      <c s="24">
        <f>ROUND(ROUND(L266,2)*ROUND(G266,3),2)</f>
      </c>
      <c s="27" t="s">
        <v>56</v>
      </c>
      <c>
        <f>(M266*21)/100</f>
      </c>
      <c t="s">
        <v>27</v>
      </c>
    </row>
    <row r="267" spans="1:5" ht="12.75" customHeight="1">
      <c r="A267" s="30" t="s">
        <v>57</v>
      </c>
      <c r="E267" s="31" t="s">
        <v>1562</v>
      </c>
    </row>
    <row r="268" spans="1:5" ht="12.75" customHeight="1">
      <c r="A268" s="30" t="s">
        <v>58</v>
      </c>
      <c r="E268" s="32" t="s">
        <v>1558</v>
      </c>
    </row>
    <row r="269" spans="5:5" ht="140.25" customHeight="1">
      <c r="E269" s="31" t="s">
        <v>1563</v>
      </c>
    </row>
    <row r="270" spans="1:16" ht="12.75" customHeight="1">
      <c r="A270" t="s">
        <v>51</v>
      </c>
      <c s="6" t="s">
        <v>294</v>
      </c>
      <c s="6" t="s">
        <v>1564</v>
      </c>
      <c t="s">
        <v>5</v>
      </c>
      <c s="26" t="s">
        <v>1565</v>
      </c>
      <c s="27" t="s">
        <v>464</v>
      </c>
      <c s="28">
        <v>1856.9</v>
      </c>
      <c s="27">
        <v>0</v>
      </c>
      <c s="27">
        <f>ROUND(G270*H270,6)</f>
      </c>
      <c r="L270" s="29">
        <v>0</v>
      </c>
      <c s="24">
        <f>ROUND(ROUND(L270,2)*ROUND(G270,3),2)</f>
      </c>
      <c s="27" t="s">
        <v>56</v>
      </c>
      <c>
        <f>(M270*21)/100</f>
      </c>
      <c t="s">
        <v>27</v>
      </c>
    </row>
    <row r="271" spans="1:5" ht="12.75" customHeight="1">
      <c r="A271" s="30" t="s">
        <v>57</v>
      </c>
      <c r="E271" s="31" t="s">
        <v>1566</v>
      </c>
    </row>
    <row r="272" spans="1:5" ht="12.75" customHeight="1">
      <c r="A272" s="30" t="s">
        <v>58</v>
      </c>
      <c r="E272" s="32" t="s">
        <v>1567</v>
      </c>
    </row>
    <row r="273" spans="5:5" ht="102" customHeight="1">
      <c r="E273" s="31" t="s">
        <v>1554</v>
      </c>
    </row>
    <row r="274" spans="1:16" ht="12.75" customHeight="1">
      <c r="A274" t="s">
        <v>51</v>
      </c>
      <c s="6" t="s">
        <v>298</v>
      </c>
      <c s="6" t="s">
        <v>1568</v>
      </c>
      <c t="s">
        <v>5</v>
      </c>
      <c s="26" t="s">
        <v>1569</v>
      </c>
      <c s="27" t="s">
        <v>76</v>
      </c>
      <c s="28">
        <v>1.101</v>
      </c>
      <c s="27">
        <v>0</v>
      </c>
      <c s="27">
        <f>ROUND(G274*H274,6)</f>
      </c>
      <c r="L274" s="29">
        <v>0</v>
      </c>
      <c s="24">
        <f>ROUND(ROUND(L274,2)*ROUND(G274,3),2)</f>
      </c>
      <c s="27" t="s">
        <v>56</v>
      </c>
      <c>
        <f>(M274*21)/100</f>
      </c>
      <c t="s">
        <v>27</v>
      </c>
    </row>
    <row r="275" spans="1:5" ht="12.75" customHeight="1">
      <c r="A275" s="30" t="s">
        <v>57</v>
      </c>
      <c r="E275" s="31" t="s">
        <v>1570</v>
      </c>
    </row>
    <row r="276" spans="1:5" ht="12.75" customHeight="1">
      <c r="A276" s="30" t="s">
        <v>58</v>
      </c>
      <c r="E276" s="32" t="s">
        <v>1571</v>
      </c>
    </row>
    <row r="277" spans="5:5" ht="38.25" customHeight="1">
      <c r="E277" s="31" t="s">
        <v>1572</v>
      </c>
    </row>
    <row r="278" spans="1:16" ht="12.75" customHeight="1">
      <c r="A278" t="s">
        <v>51</v>
      </c>
      <c s="6" t="s">
        <v>335</v>
      </c>
      <c s="6" t="s">
        <v>1573</v>
      </c>
      <c t="s">
        <v>5</v>
      </c>
      <c s="26" t="s">
        <v>1574</v>
      </c>
      <c s="27" t="s">
        <v>76</v>
      </c>
      <c s="28">
        <v>0.276</v>
      </c>
      <c s="27">
        <v>0</v>
      </c>
      <c s="27">
        <f>ROUND(G278*H278,6)</f>
      </c>
      <c r="L278" s="29">
        <v>0</v>
      </c>
      <c s="24">
        <f>ROUND(ROUND(L278,2)*ROUND(G278,3),2)</f>
      </c>
      <c s="27" t="s">
        <v>56</v>
      </c>
      <c>
        <f>(M278*21)/100</f>
      </c>
      <c t="s">
        <v>27</v>
      </c>
    </row>
    <row r="279" spans="1:5" ht="12.75" customHeight="1">
      <c r="A279" s="30" t="s">
        <v>57</v>
      </c>
      <c r="E279" s="31" t="s">
        <v>1575</v>
      </c>
    </row>
    <row r="280" spans="1:5" ht="12.75" customHeight="1">
      <c r="A280" s="30" t="s">
        <v>58</v>
      </c>
      <c r="E280" s="32" t="s">
        <v>1576</v>
      </c>
    </row>
    <row r="281" spans="5:5" ht="51" customHeight="1">
      <c r="E281" s="31" t="s">
        <v>1577</v>
      </c>
    </row>
    <row r="282" spans="1:16" ht="12.75" customHeight="1">
      <c r="A282" t="s">
        <v>51</v>
      </c>
      <c s="6" t="s">
        <v>339</v>
      </c>
      <c s="6" t="s">
        <v>1578</v>
      </c>
      <c t="s">
        <v>5</v>
      </c>
      <c s="26" t="s">
        <v>1579</v>
      </c>
      <c s="27" t="s">
        <v>460</v>
      </c>
      <c s="28">
        <v>23.4</v>
      </c>
      <c s="27">
        <v>0</v>
      </c>
      <c s="27">
        <f>ROUND(G282*H282,6)</f>
      </c>
      <c r="L282" s="29">
        <v>0</v>
      </c>
      <c s="24">
        <f>ROUND(ROUND(L282,2)*ROUND(G282,3),2)</f>
      </c>
      <c s="27" t="s">
        <v>56</v>
      </c>
      <c>
        <f>(M282*21)/100</f>
      </c>
      <c t="s">
        <v>27</v>
      </c>
    </row>
    <row r="283" spans="1:5" ht="12.75" customHeight="1">
      <c r="A283" s="30" t="s">
        <v>57</v>
      </c>
      <c r="E283" s="31" t="s">
        <v>1580</v>
      </c>
    </row>
    <row r="284" spans="1:5" ht="12.75" customHeight="1">
      <c r="A284" s="30" t="s">
        <v>58</v>
      </c>
      <c r="E284" s="32" t="s">
        <v>1581</v>
      </c>
    </row>
    <row r="285" spans="5:5" ht="127.5" customHeight="1">
      <c r="E285" s="31" t="s">
        <v>1582</v>
      </c>
    </row>
    <row r="286" spans="1:16" ht="12.75" customHeight="1">
      <c r="A286" t="s">
        <v>51</v>
      </c>
      <c s="6" t="s">
        <v>1103</v>
      </c>
      <c s="6" t="s">
        <v>1583</v>
      </c>
      <c t="s">
        <v>5</v>
      </c>
      <c s="26" t="s">
        <v>1584</v>
      </c>
      <c s="27" t="s">
        <v>464</v>
      </c>
      <c s="28">
        <v>500.175</v>
      </c>
      <c s="27">
        <v>0</v>
      </c>
      <c s="27">
        <f>ROUND(G286*H286,6)</f>
      </c>
      <c r="L286" s="29">
        <v>0</v>
      </c>
      <c s="24">
        <f>ROUND(ROUND(L286,2)*ROUND(G286,3),2)</f>
      </c>
      <c s="27" t="s">
        <v>56</v>
      </c>
      <c>
        <f>(M286*21)/100</f>
      </c>
      <c t="s">
        <v>27</v>
      </c>
    </row>
    <row r="287" spans="1:5" ht="12.75" customHeight="1">
      <c r="A287" s="30" t="s">
        <v>57</v>
      </c>
      <c r="E287" s="31" t="s">
        <v>5</v>
      </c>
    </row>
    <row r="288" spans="1:5" ht="12.75" customHeight="1">
      <c r="A288" s="30" t="s">
        <v>58</v>
      </c>
      <c r="E288" s="32" t="s">
        <v>1585</v>
      </c>
    </row>
    <row r="289" spans="5:5" ht="12.75" customHeight="1">
      <c r="E289" s="31" t="s">
        <v>1157</v>
      </c>
    </row>
    <row r="290" spans="1:16" ht="12.75" customHeight="1">
      <c r="A290" t="s">
        <v>51</v>
      </c>
      <c s="6" t="s">
        <v>1586</v>
      </c>
      <c s="6" t="s">
        <v>1068</v>
      </c>
      <c t="s">
        <v>5</v>
      </c>
      <c s="26" t="s">
        <v>1069</v>
      </c>
      <c s="27" t="s">
        <v>99</v>
      </c>
      <c s="28">
        <v>1</v>
      </c>
      <c s="27">
        <v>0</v>
      </c>
      <c s="27">
        <f>ROUND(G290*H290,6)</f>
      </c>
      <c r="L290" s="29">
        <v>0</v>
      </c>
      <c s="24">
        <f>ROUND(ROUND(L290,2)*ROUND(G290,3),2)</f>
      </c>
      <c s="27" t="s">
        <v>56</v>
      </c>
      <c>
        <f>(M290*21)/100</f>
      </c>
      <c t="s">
        <v>27</v>
      </c>
    </row>
    <row r="291" spans="1:5" ht="12.75" customHeight="1">
      <c r="A291" s="30" t="s">
        <v>57</v>
      </c>
      <c r="E291" s="31" t="s">
        <v>1587</v>
      </c>
    </row>
    <row r="292" spans="1:5" ht="12.75" customHeight="1">
      <c r="A292" s="30" t="s">
        <v>58</v>
      </c>
      <c r="E292" s="32" t="s">
        <v>1544</v>
      </c>
    </row>
    <row r="293" spans="5:5" ht="114.75" customHeight="1">
      <c r="E293" s="31" t="s">
        <v>1588</v>
      </c>
    </row>
    <row r="294" spans="1:16" ht="12.75" customHeight="1">
      <c r="A294" t="s">
        <v>51</v>
      </c>
      <c s="6" t="s">
        <v>1589</v>
      </c>
      <c s="6" t="s">
        <v>1590</v>
      </c>
      <c t="s">
        <v>5</v>
      </c>
      <c s="26" t="s">
        <v>1591</v>
      </c>
      <c s="27" t="s">
        <v>460</v>
      </c>
      <c s="28">
        <v>11.6</v>
      </c>
      <c s="27">
        <v>0</v>
      </c>
      <c s="27">
        <f>ROUND(G294*H294,6)</f>
      </c>
      <c r="L294" s="29">
        <v>0</v>
      </c>
      <c s="24">
        <f>ROUND(ROUND(L294,2)*ROUND(G294,3),2)</f>
      </c>
      <c s="27" t="s">
        <v>56</v>
      </c>
      <c>
        <f>(M294*21)/100</f>
      </c>
      <c t="s">
        <v>27</v>
      </c>
    </row>
    <row r="295" spans="1:5" ht="12.75" customHeight="1">
      <c r="A295" s="30" t="s">
        <v>57</v>
      </c>
      <c r="E295" s="31" t="s">
        <v>1592</v>
      </c>
    </row>
    <row r="296" spans="1:5" ht="12.75" customHeight="1">
      <c r="A296" s="30" t="s">
        <v>58</v>
      </c>
      <c r="E296" s="32" t="s">
        <v>1447</v>
      </c>
    </row>
    <row r="297" spans="5:5" ht="25.5" customHeight="1">
      <c r="E297" s="31" t="s">
        <v>1500</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1306</v>
      </c>
      <c s="33">
        <f>Rekapitulace!C26</f>
      </c>
      <c s="15" t="s">
        <v>15</v>
      </c>
      <c t="s">
        <v>23</v>
      </c>
      <c t="s">
        <v>27</v>
      </c>
    </row>
    <row r="4" spans="1:16" ht="15" customHeight="1">
      <c r="A4" s="18" t="s">
        <v>20</v>
      </c>
      <c s="19" t="s">
        <v>28</v>
      </c>
      <c s="20" t="s">
        <v>1306</v>
      </c>
      <c r="E4" s="19" t="s">
        <v>1307</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COUNTIFS(L8:L185,"=0",A8:A185,"P")+COUNTIFS(L8:L185,"",A8:A185,"P")+SUM(Q8:Q185)</f>
      </c>
    </row>
    <row r="8" spans="1:13" ht="12.75" customHeight="1">
      <c r="A8" t="s">
        <v>45</v>
      </c>
      <c r="C8" s="21" t="s">
        <v>1595</v>
      </c>
      <c r="E8" s="23" t="s">
        <v>1596</v>
      </c>
      <c r="J8" s="22">
        <f>0+J9+J18+J35+J40+J53+J70+J79+J104</f>
      </c>
      <c s="22">
        <f>0+K9+K18+K35+K40+K53+K70+K79+K104</f>
      </c>
      <c s="22">
        <f>0+L9+L18+L35+L40+L53+L70+L79+L104</f>
      </c>
      <c s="22">
        <f>0+M9+M18+M35+M40+M53+M70+M79+M104</f>
      </c>
    </row>
    <row r="9" spans="1:13" ht="12.75" customHeight="1">
      <c r="A9" t="s">
        <v>48</v>
      </c>
      <c r="C9" s="7" t="s">
        <v>49</v>
      </c>
      <c r="E9" s="25" t="s">
        <v>50</v>
      </c>
      <c r="J9" s="24">
        <f>0</f>
      </c>
      <c s="24">
        <f>0</f>
      </c>
      <c s="24">
        <f>0+L10+L14</f>
      </c>
      <c s="24">
        <f>0+M10+M14</f>
      </c>
    </row>
    <row r="10" spans="1:16" ht="12.75" customHeight="1">
      <c r="A10" t="s">
        <v>51</v>
      </c>
      <c s="6" t="s">
        <v>172</v>
      </c>
      <c s="6" t="s">
        <v>1312</v>
      </c>
      <c t="s">
        <v>5</v>
      </c>
      <c s="26" t="s">
        <v>1313</v>
      </c>
      <c s="27" t="s">
        <v>55</v>
      </c>
      <c s="28">
        <v>340.8</v>
      </c>
      <c s="27">
        <v>0</v>
      </c>
      <c s="27">
        <f>ROUND(G10*H10,6)</f>
      </c>
      <c r="L10" s="29">
        <v>0</v>
      </c>
      <c s="24">
        <f>ROUND(ROUND(L10,2)*ROUND(G10,3),2)</f>
      </c>
      <c s="27" t="s">
        <v>56</v>
      </c>
      <c>
        <f>(M10*21)/100</f>
      </c>
      <c t="s">
        <v>27</v>
      </c>
    </row>
    <row r="11" spans="1:5" ht="12.75" customHeight="1">
      <c r="A11" s="30" t="s">
        <v>57</v>
      </c>
      <c r="E11" s="31" t="s">
        <v>1314</v>
      </c>
    </row>
    <row r="12" spans="1:5" ht="12.75" customHeight="1">
      <c r="A12" s="30" t="s">
        <v>58</v>
      </c>
      <c r="E12" s="32" t="s">
        <v>1597</v>
      </c>
    </row>
    <row r="13" spans="5:5" ht="12.75" customHeight="1">
      <c r="E13" s="31" t="s">
        <v>1316</v>
      </c>
    </row>
    <row r="14" spans="1:16" ht="12.75" customHeight="1">
      <c r="A14" t="s">
        <v>51</v>
      </c>
      <c s="6" t="s">
        <v>181</v>
      </c>
      <c s="6" t="s">
        <v>1317</v>
      </c>
      <c t="s">
        <v>5</v>
      </c>
      <c s="26" t="s">
        <v>1313</v>
      </c>
      <c s="27" t="s">
        <v>55</v>
      </c>
      <c s="28">
        <v>1050</v>
      </c>
      <c s="27">
        <v>0</v>
      </c>
      <c s="27">
        <f>ROUND(G14*H14,6)</f>
      </c>
      <c r="L14" s="29">
        <v>0</v>
      </c>
      <c s="24">
        <f>ROUND(ROUND(L14,2)*ROUND(G14,3),2)</f>
      </c>
      <c s="27" t="s">
        <v>56</v>
      </c>
      <c>
        <f>(M14*21)/100</f>
      </c>
      <c t="s">
        <v>27</v>
      </c>
    </row>
    <row r="15" spans="1:5" ht="12.75" customHeight="1">
      <c r="A15" s="30" t="s">
        <v>57</v>
      </c>
      <c r="E15" s="31" t="s">
        <v>1321</v>
      </c>
    </row>
    <row r="16" spans="1:5" ht="25.5" customHeight="1">
      <c r="A16" s="30" t="s">
        <v>58</v>
      </c>
      <c r="E16" s="32" t="s">
        <v>1598</v>
      </c>
    </row>
    <row r="17" spans="5:5" ht="12.75" customHeight="1">
      <c r="E17" s="31" t="s">
        <v>1316</v>
      </c>
    </row>
    <row r="18" spans="1:13" ht="12.75" customHeight="1">
      <c r="A18" t="s">
        <v>48</v>
      </c>
      <c r="C18" s="7" t="s">
        <v>52</v>
      </c>
      <c r="E18" s="25" t="s">
        <v>72</v>
      </c>
      <c r="J18" s="24">
        <f>0</f>
      </c>
      <c s="24">
        <f>0</f>
      </c>
      <c s="24">
        <f>0+L19+L23+L27+L31</f>
      </c>
      <c s="24">
        <f>0+M19+M23+M27+M31</f>
      </c>
    </row>
    <row r="19" spans="1:16" ht="12.75" customHeight="1">
      <c r="A19" t="s">
        <v>51</v>
      </c>
      <c s="6" t="s">
        <v>206</v>
      </c>
      <c s="6" t="s">
        <v>1327</v>
      </c>
      <c t="s">
        <v>5</v>
      </c>
      <c s="26" t="s">
        <v>1328</v>
      </c>
      <c s="27" t="s">
        <v>76</v>
      </c>
      <c s="28">
        <v>484.5</v>
      </c>
      <c s="27">
        <v>0</v>
      </c>
      <c s="27">
        <f>ROUND(G19*H19,6)</f>
      </c>
      <c r="L19" s="29">
        <v>0</v>
      </c>
      <c s="24">
        <f>ROUND(ROUND(L19,2)*ROUND(G19,3),2)</f>
      </c>
      <c s="27" t="s">
        <v>56</v>
      </c>
      <c>
        <f>(M19*21)/100</f>
      </c>
      <c t="s">
        <v>27</v>
      </c>
    </row>
    <row r="20" spans="1:5" ht="12.75" customHeight="1">
      <c r="A20" s="30" t="s">
        <v>57</v>
      </c>
      <c r="E20" s="31" t="s">
        <v>5</v>
      </c>
    </row>
    <row r="21" spans="1:5" ht="12.75" customHeight="1">
      <c r="A21" s="30" t="s">
        <v>58</v>
      </c>
      <c r="E21" s="32" t="s">
        <v>1599</v>
      </c>
    </row>
    <row r="22" spans="5:5" ht="293.25" customHeight="1">
      <c r="E22" s="31" t="s">
        <v>1330</v>
      </c>
    </row>
    <row r="23" spans="1:16" ht="12.75" customHeight="1">
      <c r="A23" t="s">
        <v>51</v>
      </c>
      <c s="6" t="s">
        <v>210</v>
      </c>
      <c s="6" t="s">
        <v>1130</v>
      </c>
      <c t="s">
        <v>5</v>
      </c>
      <c s="26" t="s">
        <v>1131</v>
      </c>
      <c s="27" t="s">
        <v>76</v>
      </c>
      <c s="28">
        <v>67</v>
      </c>
      <c s="27">
        <v>0</v>
      </c>
      <c s="27">
        <f>ROUND(G23*H23,6)</f>
      </c>
      <c r="L23" s="29">
        <v>0</v>
      </c>
      <c s="24">
        <f>ROUND(ROUND(L23,2)*ROUND(G23,3),2)</f>
      </c>
      <c s="27" t="s">
        <v>56</v>
      </c>
      <c>
        <f>(M23*21)/100</f>
      </c>
      <c t="s">
        <v>27</v>
      </c>
    </row>
    <row r="24" spans="1:5" ht="12.75" customHeight="1">
      <c r="A24" s="30" t="s">
        <v>57</v>
      </c>
      <c r="E24" s="31" t="s">
        <v>5</v>
      </c>
    </row>
    <row r="25" spans="1:5" ht="12.75" customHeight="1">
      <c r="A25" s="30" t="s">
        <v>58</v>
      </c>
      <c r="E25" s="32" t="s">
        <v>1600</v>
      </c>
    </row>
    <row r="26" spans="5:5" ht="229.5" customHeight="1">
      <c r="E26" s="31" t="s">
        <v>1334</v>
      </c>
    </row>
    <row r="27" spans="1:16" ht="12.75" customHeight="1">
      <c r="A27" t="s">
        <v>51</v>
      </c>
      <c s="6" t="s">
        <v>351</v>
      </c>
      <c s="6" t="s">
        <v>1351</v>
      </c>
      <c t="s">
        <v>5</v>
      </c>
      <c s="26" t="s">
        <v>1352</v>
      </c>
      <c s="27" t="s">
        <v>1018</v>
      </c>
      <c s="28">
        <v>12112.5</v>
      </c>
      <c s="27">
        <v>0</v>
      </c>
      <c s="27">
        <f>ROUND(G27*H27,6)</f>
      </c>
      <c r="L27" s="29">
        <v>0</v>
      </c>
      <c s="24">
        <f>ROUND(ROUND(L27,2)*ROUND(G27,3),2)</f>
      </c>
      <c s="27" t="s">
        <v>56</v>
      </c>
      <c>
        <f>(M27*21)/100</f>
      </c>
      <c t="s">
        <v>27</v>
      </c>
    </row>
    <row r="28" spans="1:5" ht="12.75" customHeight="1">
      <c r="A28" s="30" t="s">
        <v>57</v>
      </c>
      <c r="E28" s="31" t="s">
        <v>5</v>
      </c>
    </row>
    <row r="29" spans="1:5" ht="12.75" customHeight="1">
      <c r="A29" s="30" t="s">
        <v>58</v>
      </c>
      <c r="E29" s="32" t="s">
        <v>1601</v>
      </c>
    </row>
    <row r="30" spans="5:5" ht="12.75" customHeight="1">
      <c r="E30" s="31" t="s">
        <v>1123</v>
      </c>
    </row>
    <row r="31" spans="1:16" ht="12.75" customHeight="1">
      <c r="A31" t="s">
        <v>51</v>
      </c>
      <c s="6" t="s">
        <v>355</v>
      </c>
      <c s="6" t="s">
        <v>1339</v>
      </c>
      <c t="s">
        <v>5</v>
      </c>
      <c s="26" t="s">
        <v>1340</v>
      </c>
      <c s="27" t="s">
        <v>76</v>
      </c>
      <c s="28">
        <v>606.6</v>
      </c>
      <c s="27">
        <v>0</v>
      </c>
      <c s="27">
        <f>ROUND(G31*H31,6)</f>
      </c>
      <c r="L31" s="29">
        <v>0</v>
      </c>
      <c s="24">
        <f>ROUND(ROUND(L31,2)*ROUND(G31,3),2)</f>
      </c>
      <c s="27" t="s">
        <v>56</v>
      </c>
      <c>
        <f>(M31*21)/100</f>
      </c>
      <c t="s">
        <v>27</v>
      </c>
    </row>
    <row r="32" spans="1:5" ht="12.75" customHeight="1">
      <c r="A32" s="30" t="s">
        <v>57</v>
      </c>
      <c r="E32" s="31" t="s">
        <v>5</v>
      </c>
    </row>
    <row r="33" spans="1:5" ht="12.75" customHeight="1">
      <c r="A33" s="30" t="s">
        <v>58</v>
      </c>
      <c r="E33" s="32" t="s">
        <v>1602</v>
      </c>
    </row>
    <row r="34" spans="5:5" ht="229.5" customHeight="1">
      <c r="E34" s="31" t="s">
        <v>1343</v>
      </c>
    </row>
    <row r="35" spans="1:13" ht="12.75" customHeight="1">
      <c r="A35" t="s">
        <v>48</v>
      </c>
      <c r="C35" s="7" t="s">
        <v>27</v>
      </c>
      <c r="E35" s="25" t="s">
        <v>1185</v>
      </c>
      <c r="J35" s="24">
        <f>0</f>
      </c>
      <c s="24">
        <f>0</f>
      </c>
      <c s="24">
        <f>0+L36</f>
      </c>
      <c s="24">
        <f>0+M36</f>
      </c>
    </row>
    <row r="36" spans="1:16" ht="12.75" customHeight="1">
      <c r="A36" t="s">
        <v>51</v>
      </c>
      <c s="6" t="s">
        <v>347</v>
      </c>
      <c s="6" t="s">
        <v>1362</v>
      </c>
      <c t="s">
        <v>5</v>
      </c>
      <c s="26" t="s">
        <v>1363</v>
      </c>
      <c s="27" t="s">
        <v>460</v>
      </c>
      <c s="28">
        <v>414</v>
      </c>
      <c s="27">
        <v>0</v>
      </c>
      <c s="27">
        <f>ROUND(G36*H36,6)</f>
      </c>
      <c r="L36" s="29">
        <v>0</v>
      </c>
      <c s="24">
        <f>ROUND(ROUND(L36,2)*ROUND(G36,3),2)</f>
      </c>
      <c s="27" t="s">
        <v>56</v>
      </c>
      <c>
        <f>(M36*21)/100</f>
      </c>
      <c t="s">
        <v>27</v>
      </c>
    </row>
    <row r="37" spans="1:5" ht="12.75" customHeight="1">
      <c r="A37" s="30" t="s">
        <v>57</v>
      </c>
      <c r="E37" s="31" t="s">
        <v>1364</v>
      </c>
    </row>
    <row r="38" spans="1:5" ht="12.75" customHeight="1">
      <c r="A38" s="30" t="s">
        <v>58</v>
      </c>
      <c r="E38" s="32" t="s">
        <v>1603</v>
      </c>
    </row>
    <row r="39" spans="5:5" ht="102" customHeight="1">
      <c r="E39" s="31" t="s">
        <v>1366</v>
      </c>
    </row>
    <row r="40" spans="1:13" ht="12.75" customHeight="1">
      <c r="A40" t="s">
        <v>48</v>
      </c>
      <c r="C40" s="7" t="s">
        <v>26</v>
      </c>
      <c r="E40" s="25" t="s">
        <v>476</v>
      </c>
      <c r="J40" s="24">
        <f>0</f>
      </c>
      <c s="24">
        <f>0</f>
      </c>
      <c s="24">
        <f>0+L41+L45+L49</f>
      </c>
      <c s="24">
        <f>0+M41+M45+M49</f>
      </c>
    </row>
    <row r="41" spans="1:16" ht="12.75" customHeight="1">
      <c r="A41" t="s">
        <v>51</v>
      </c>
      <c s="6" t="s">
        <v>144</v>
      </c>
      <c s="6" t="s">
        <v>1380</v>
      </c>
      <c t="s">
        <v>5</v>
      </c>
      <c s="26" t="s">
        <v>1381</v>
      </c>
      <c s="27" t="s">
        <v>388</v>
      </c>
      <c s="28">
        <v>4741.7</v>
      </c>
      <c s="27">
        <v>0</v>
      </c>
      <c s="27">
        <f>ROUND(G41*H41,6)</f>
      </c>
      <c r="L41" s="29">
        <v>0</v>
      </c>
      <c s="24">
        <f>ROUND(ROUND(L41,2)*ROUND(G41,3),2)</f>
      </c>
      <c s="27" t="s">
        <v>56</v>
      </c>
      <c>
        <f>(M41*21)/100</f>
      </c>
      <c t="s">
        <v>27</v>
      </c>
    </row>
    <row r="42" spans="1:5" ht="12.75" customHeight="1">
      <c r="A42" s="30" t="s">
        <v>57</v>
      </c>
      <c r="E42" s="31" t="s">
        <v>5</v>
      </c>
    </row>
    <row r="43" spans="1:5" ht="12.75" customHeight="1">
      <c r="A43" s="30" t="s">
        <v>58</v>
      </c>
      <c r="E43" s="32" t="s">
        <v>1604</v>
      </c>
    </row>
    <row r="44" spans="5:5" ht="204" customHeight="1">
      <c r="E44" s="31" t="s">
        <v>1383</v>
      </c>
    </row>
    <row r="45" spans="1:16" ht="12.75" customHeight="1">
      <c r="A45" t="s">
        <v>51</v>
      </c>
      <c s="6" t="s">
        <v>230</v>
      </c>
      <c s="6" t="s">
        <v>1605</v>
      </c>
      <c t="s">
        <v>5</v>
      </c>
      <c s="26" t="s">
        <v>1606</v>
      </c>
      <c s="27" t="s">
        <v>76</v>
      </c>
      <c s="28">
        <v>129.5</v>
      </c>
      <c s="27">
        <v>0</v>
      </c>
      <c s="27">
        <f>ROUND(G45*H45,6)</f>
      </c>
      <c r="L45" s="29">
        <v>0</v>
      </c>
      <c s="24">
        <f>ROUND(ROUND(L45,2)*ROUND(G45,3),2)</f>
      </c>
      <c s="27" t="s">
        <v>56</v>
      </c>
      <c>
        <f>(M45*21)/100</f>
      </c>
      <c t="s">
        <v>27</v>
      </c>
    </row>
    <row r="46" spans="1:5" ht="12.75" customHeight="1">
      <c r="A46" s="30" t="s">
        <v>57</v>
      </c>
      <c r="E46" s="31" t="s">
        <v>5</v>
      </c>
    </row>
    <row r="47" spans="1:5" ht="12.75" customHeight="1">
      <c r="A47" s="30" t="s">
        <v>58</v>
      </c>
      <c r="E47" s="32" t="s">
        <v>1607</v>
      </c>
    </row>
    <row r="48" spans="5:5" ht="153" customHeight="1">
      <c r="E48" s="31" t="s">
        <v>1608</v>
      </c>
    </row>
    <row r="49" spans="1:16" ht="12.75" customHeight="1">
      <c r="A49" t="s">
        <v>51</v>
      </c>
      <c s="6" t="s">
        <v>1394</v>
      </c>
      <c s="6" t="s">
        <v>1609</v>
      </c>
      <c t="s">
        <v>5</v>
      </c>
      <c s="26" t="s">
        <v>1610</v>
      </c>
      <c s="27" t="s">
        <v>55</v>
      </c>
      <c s="28">
        <v>9.384</v>
      </c>
      <c s="27">
        <v>0</v>
      </c>
      <c s="27">
        <f>ROUND(G49*H49,6)</f>
      </c>
      <c r="L49" s="29">
        <v>0</v>
      </c>
      <c s="24">
        <f>ROUND(ROUND(L49,2)*ROUND(G49,3),2)</f>
      </c>
      <c s="27" t="s">
        <v>56</v>
      </c>
      <c>
        <f>(M49*21)/100</f>
      </c>
      <c t="s">
        <v>27</v>
      </c>
    </row>
    <row r="50" spans="1:5" ht="12.75" customHeight="1">
      <c r="A50" s="30" t="s">
        <v>57</v>
      </c>
      <c r="E50" s="31" t="s">
        <v>5</v>
      </c>
    </row>
    <row r="51" spans="1:5" ht="12.75" customHeight="1">
      <c r="A51" s="30" t="s">
        <v>58</v>
      </c>
      <c r="E51" s="32" t="s">
        <v>1611</v>
      </c>
    </row>
    <row r="52" spans="5:5" ht="178.5" customHeight="1">
      <c r="E52" s="31" t="s">
        <v>1403</v>
      </c>
    </row>
    <row r="53" spans="1:13" ht="12.75" customHeight="1">
      <c r="A53" t="s">
        <v>48</v>
      </c>
      <c r="C53" s="7" t="s">
        <v>67</v>
      </c>
      <c r="E53" s="25" t="s">
        <v>1194</v>
      </c>
      <c r="J53" s="24">
        <f>0</f>
      </c>
      <c s="24">
        <f>0</f>
      </c>
      <c s="24">
        <f>0+L54+L58+L62+L66</f>
      </c>
      <c s="24">
        <f>0+M54+M58+M62+M66</f>
      </c>
    </row>
    <row r="54" spans="1:16" ht="12.75" customHeight="1">
      <c r="A54" t="s">
        <v>51</v>
      </c>
      <c s="6" t="s">
        <v>109</v>
      </c>
      <c s="6" t="s">
        <v>1195</v>
      </c>
      <c t="s">
        <v>5</v>
      </c>
      <c s="26" t="s">
        <v>1196</v>
      </c>
      <c s="27" t="s">
        <v>76</v>
      </c>
      <c s="28">
        <v>46.026</v>
      </c>
      <c s="27">
        <v>0</v>
      </c>
      <c s="27">
        <f>ROUND(G54*H54,6)</f>
      </c>
      <c r="L54" s="29">
        <v>0</v>
      </c>
      <c s="24">
        <f>ROUND(ROUND(L54,2)*ROUND(G54,3),2)</f>
      </c>
      <c s="27" t="s">
        <v>56</v>
      </c>
      <c>
        <f>(M54*21)/100</f>
      </c>
      <c t="s">
        <v>27</v>
      </c>
    </row>
    <row r="55" spans="1:5" ht="12.75" customHeight="1">
      <c r="A55" s="30" t="s">
        <v>57</v>
      </c>
      <c r="E55" s="31" t="s">
        <v>5</v>
      </c>
    </row>
    <row r="56" spans="1:5" ht="12.75" customHeight="1">
      <c r="A56" s="30" t="s">
        <v>58</v>
      </c>
      <c r="E56" s="32" t="s">
        <v>1612</v>
      </c>
    </row>
    <row r="57" spans="5:5" ht="216.75" customHeight="1">
      <c r="E57" s="31" t="s">
        <v>1409</v>
      </c>
    </row>
    <row r="58" spans="1:16" ht="12.75" customHeight="1">
      <c r="A58" t="s">
        <v>51</v>
      </c>
      <c s="6" t="s">
        <v>214</v>
      </c>
      <c s="6" t="s">
        <v>1414</v>
      </c>
      <c t="s">
        <v>5</v>
      </c>
      <c s="26" t="s">
        <v>1415</v>
      </c>
      <c s="27" t="s">
        <v>76</v>
      </c>
      <c s="28">
        <v>15.894</v>
      </c>
      <c s="27">
        <v>0</v>
      </c>
      <c s="27">
        <f>ROUND(G58*H58,6)</f>
      </c>
      <c r="L58" s="29">
        <v>0</v>
      </c>
      <c s="24">
        <f>ROUND(ROUND(L58,2)*ROUND(G58,3),2)</f>
      </c>
      <c s="27" t="s">
        <v>56</v>
      </c>
      <c>
        <f>(M58*21)/100</f>
      </c>
      <c t="s">
        <v>27</v>
      </c>
    </row>
    <row r="59" spans="1:5" ht="12.75" customHeight="1">
      <c r="A59" s="30" t="s">
        <v>57</v>
      </c>
      <c r="E59" s="31" t="s">
        <v>5</v>
      </c>
    </row>
    <row r="60" spans="1:5" ht="12.75" customHeight="1">
      <c r="A60" s="30" t="s">
        <v>58</v>
      </c>
      <c r="E60" s="32" t="s">
        <v>1613</v>
      </c>
    </row>
    <row r="61" spans="5:5" ht="25.5" customHeight="1">
      <c r="E61" s="31" t="s">
        <v>1417</v>
      </c>
    </row>
    <row r="62" spans="1:16" ht="12.75" customHeight="1">
      <c r="A62" t="s">
        <v>51</v>
      </c>
      <c s="6" t="s">
        <v>218</v>
      </c>
      <c s="6" t="s">
        <v>1404</v>
      </c>
      <c t="s">
        <v>5</v>
      </c>
      <c s="26" t="s">
        <v>1405</v>
      </c>
      <c s="27" t="s">
        <v>460</v>
      </c>
      <c s="28">
        <v>317.9</v>
      </c>
      <c s="27">
        <v>0</v>
      </c>
      <c s="27">
        <f>ROUND(G62*H62,6)</f>
      </c>
      <c r="L62" s="29">
        <v>0</v>
      </c>
      <c s="24">
        <f>ROUND(ROUND(L62,2)*ROUND(G62,3),2)</f>
      </c>
      <c s="27" t="s">
        <v>56</v>
      </c>
      <c>
        <f>(M62*21)/100</f>
      </c>
      <c t="s">
        <v>27</v>
      </c>
    </row>
    <row r="63" spans="1:5" ht="12.75" customHeight="1">
      <c r="A63" s="30" t="s">
        <v>57</v>
      </c>
      <c r="E63" s="31" t="s">
        <v>5</v>
      </c>
    </row>
    <row r="64" spans="1:5" ht="12.75" customHeight="1">
      <c r="A64" s="30" t="s">
        <v>58</v>
      </c>
      <c r="E64" s="32" t="s">
        <v>1614</v>
      </c>
    </row>
    <row r="65" spans="5:5" ht="89.25" customHeight="1">
      <c r="E65" s="31" t="s">
        <v>1407</v>
      </c>
    </row>
    <row r="66" spans="1:16" ht="12.75" customHeight="1">
      <c r="A66" t="s">
        <v>51</v>
      </c>
      <c s="6" t="s">
        <v>1180</v>
      </c>
      <c s="6" t="s">
        <v>1418</v>
      </c>
      <c t="s">
        <v>5</v>
      </c>
      <c s="26" t="s">
        <v>1419</v>
      </c>
      <c s="27" t="s">
        <v>76</v>
      </c>
      <c s="28">
        <v>112</v>
      </c>
      <c s="27">
        <v>0</v>
      </c>
      <c s="27">
        <f>ROUND(G66*H66,6)</f>
      </c>
      <c r="L66" s="29">
        <v>0</v>
      </c>
      <c s="24">
        <f>ROUND(ROUND(L66,2)*ROUND(G66,3),2)</f>
      </c>
      <c s="27" t="s">
        <v>56</v>
      </c>
      <c>
        <f>(M66*21)/100</f>
      </c>
      <c t="s">
        <v>27</v>
      </c>
    </row>
    <row r="67" spans="1:5" ht="12.75" customHeight="1">
      <c r="A67" s="30" t="s">
        <v>57</v>
      </c>
      <c r="E67" s="31" t="s">
        <v>1615</v>
      </c>
    </row>
    <row r="68" spans="1:5" ht="12.75" customHeight="1">
      <c r="A68" s="30" t="s">
        <v>58</v>
      </c>
      <c r="E68" s="32" t="s">
        <v>1616</v>
      </c>
    </row>
    <row r="69" spans="5:5" ht="25.5" customHeight="1">
      <c r="E69" s="31" t="s">
        <v>1417</v>
      </c>
    </row>
    <row r="70" spans="1:13" ht="12.75" customHeight="1">
      <c r="A70" t="s">
        <v>48</v>
      </c>
      <c r="C70" s="7" t="s">
        <v>85</v>
      </c>
      <c r="E70" s="25" t="s">
        <v>95</v>
      </c>
      <c r="J70" s="24">
        <f>0</f>
      </c>
      <c s="24">
        <f>0</f>
      </c>
      <c s="24">
        <f>0+L71+L75</f>
      </c>
      <c s="24">
        <f>0+M71+M75</f>
      </c>
    </row>
    <row r="71" spans="1:16" ht="12.75" customHeight="1">
      <c r="A71" t="s">
        <v>51</v>
      </c>
      <c s="6" t="s">
        <v>246</v>
      </c>
      <c s="6" t="s">
        <v>1617</v>
      </c>
      <c t="s">
        <v>5</v>
      </c>
      <c s="26" t="s">
        <v>1618</v>
      </c>
      <c s="27" t="s">
        <v>460</v>
      </c>
      <c s="28">
        <v>416.53</v>
      </c>
      <c s="27">
        <v>0</v>
      </c>
      <c s="27">
        <f>ROUND(G71*H71,6)</f>
      </c>
      <c r="L71" s="29">
        <v>0</v>
      </c>
      <c s="24">
        <f>ROUND(ROUND(L71,2)*ROUND(G71,3),2)</f>
      </c>
      <c s="27" t="s">
        <v>56</v>
      </c>
      <c>
        <f>(M71*21)/100</f>
      </c>
      <c t="s">
        <v>27</v>
      </c>
    </row>
    <row r="72" spans="1:5" ht="12.75" customHeight="1">
      <c r="A72" s="30" t="s">
        <v>57</v>
      </c>
      <c r="E72" s="31" t="s">
        <v>1619</v>
      </c>
    </row>
    <row r="73" spans="1:5" ht="12.75" customHeight="1">
      <c r="A73" s="30" t="s">
        <v>58</v>
      </c>
      <c r="E73" s="32" t="s">
        <v>1620</v>
      </c>
    </row>
    <row r="74" spans="5:5" ht="140.25" customHeight="1">
      <c r="E74" s="31" t="s">
        <v>1442</v>
      </c>
    </row>
    <row r="75" spans="1:16" ht="12.75" customHeight="1">
      <c r="A75" t="s">
        <v>51</v>
      </c>
      <c s="6" t="s">
        <v>258</v>
      </c>
      <c s="6" t="s">
        <v>1433</v>
      </c>
      <c t="s">
        <v>5</v>
      </c>
      <c s="26" t="s">
        <v>1434</v>
      </c>
      <c s="27" t="s">
        <v>99</v>
      </c>
      <c s="28">
        <v>5</v>
      </c>
      <c s="27">
        <v>0</v>
      </c>
      <c s="27">
        <f>ROUND(G75*H75,6)</f>
      </c>
      <c r="L75" s="29">
        <v>0</v>
      </c>
      <c s="24">
        <f>ROUND(ROUND(L75,2)*ROUND(G75,3),2)</f>
      </c>
      <c s="27" t="s">
        <v>56</v>
      </c>
      <c>
        <f>(M75*21)/100</f>
      </c>
      <c t="s">
        <v>27</v>
      </c>
    </row>
    <row r="76" spans="1:5" ht="12.75" customHeight="1">
      <c r="A76" s="30" t="s">
        <v>57</v>
      </c>
      <c r="E76" s="31" t="s">
        <v>5</v>
      </c>
    </row>
    <row r="77" spans="1:5" ht="12.75" customHeight="1">
      <c r="A77" s="30" t="s">
        <v>58</v>
      </c>
      <c r="E77" s="32" t="s">
        <v>1621</v>
      </c>
    </row>
    <row r="78" spans="5:5" ht="102" customHeight="1">
      <c r="E78" s="31" t="s">
        <v>1436</v>
      </c>
    </row>
    <row r="79" spans="1:13" ht="12.75" customHeight="1">
      <c r="A79" t="s">
        <v>48</v>
      </c>
      <c r="C79" s="7" t="s">
        <v>90</v>
      </c>
      <c r="E79" s="25" t="s">
        <v>1234</v>
      </c>
      <c r="J79" s="24">
        <f>0</f>
      </c>
      <c s="24">
        <f>0</f>
      </c>
      <c s="24">
        <f>0+L80+L84+L88+L92+L96+L100</f>
      </c>
      <c s="24">
        <f>0+M80+M84+M88+M92+M96+M100</f>
      </c>
    </row>
    <row r="80" spans="1:16" ht="12.75" customHeight="1">
      <c r="A80" t="s">
        <v>51</v>
      </c>
      <c s="6" t="s">
        <v>122</v>
      </c>
      <c s="6" t="s">
        <v>1267</v>
      </c>
      <c t="s">
        <v>5</v>
      </c>
      <c s="26" t="s">
        <v>1268</v>
      </c>
      <c s="27" t="s">
        <v>88</v>
      </c>
      <c s="28">
        <v>102.4</v>
      </c>
      <c s="27">
        <v>0</v>
      </c>
      <c s="27">
        <f>ROUND(G80*H80,6)</f>
      </c>
      <c r="L80" s="29">
        <v>0</v>
      </c>
      <c s="24">
        <f>ROUND(ROUND(L80,2)*ROUND(G80,3),2)</f>
      </c>
      <c s="27" t="s">
        <v>56</v>
      </c>
      <c>
        <f>(M80*21)/100</f>
      </c>
      <c t="s">
        <v>27</v>
      </c>
    </row>
    <row r="81" spans="1:5" ht="12.75" customHeight="1">
      <c r="A81" s="30" t="s">
        <v>57</v>
      </c>
      <c r="E81" s="31" t="s">
        <v>5</v>
      </c>
    </row>
    <row r="82" spans="1:5" ht="12.75" customHeight="1">
      <c r="A82" s="30" t="s">
        <v>58</v>
      </c>
      <c r="E82" s="32" t="s">
        <v>1622</v>
      </c>
    </row>
    <row r="83" spans="5:5" ht="165.75" customHeight="1">
      <c r="E83" s="31" t="s">
        <v>1451</v>
      </c>
    </row>
    <row r="84" spans="1:16" ht="12.75" customHeight="1">
      <c r="A84" t="s">
        <v>51</v>
      </c>
      <c s="6" t="s">
        <v>210</v>
      </c>
      <c s="6" t="s">
        <v>1245</v>
      </c>
      <c t="s">
        <v>5</v>
      </c>
      <c s="26" t="s">
        <v>1246</v>
      </c>
      <c s="27" t="s">
        <v>99</v>
      </c>
      <c s="28">
        <v>6</v>
      </c>
      <c s="27">
        <v>0</v>
      </c>
      <c s="27">
        <f>ROUND(G84*H84,6)</f>
      </c>
      <c r="L84" s="29">
        <v>0</v>
      </c>
      <c s="24">
        <f>ROUND(ROUND(L84,2)*ROUND(G84,3),2)</f>
      </c>
      <c s="27" t="s">
        <v>56</v>
      </c>
      <c>
        <f>(M84*21)/100</f>
      </c>
      <c t="s">
        <v>27</v>
      </c>
    </row>
    <row r="85" spans="1:5" ht="12.75" customHeight="1">
      <c r="A85" s="30" t="s">
        <v>57</v>
      </c>
      <c r="E85" s="31" t="s">
        <v>5</v>
      </c>
    </row>
    <row r="86" spans="1:5" ht="12.75" customHeight="1">
      <c r="A86" s="30" t="s">
        <v>58</v>
      </c>
      <c r="E86" s="32" t="s">
        <v>1623</v>
      </c>
    </row>
    <row r="87" spans="5:5" ht="76.5" customHeight="1">
      <c r="E87" s="31" t="s">
        <v>1457</v>
      </c>
    </row>
    <row r="88" spans="1:16" ht="12.75" customHeight="1">
      <c r="A88" t="s">
        <v>51</v>
      </c>
      <c s="6" t="s">
        <v>250</v>
      </c>
      <c s="6" t="s">
        <v>1452</v>
      </c>
      <c t="s">
        <v>5</v>
      </c>
      <c s="26" t="s">
        <v>1453</v>
      </c>
      <c s="27" t="s">
        <v>99</v>
      </c>
      <c s="28">
        <v>3</v>
      </c>
      <c s="27">
        <v>0</v>
      </c>
      <c s="27">
        <f>ROUND(G88*H88,6)</f>
      </c>
      <c r="L88" s="29">
        <v>0</v>
      </c>
      <c s="24">
        <f>ROUND(ROUND(L88,2)*ROUND(G88,3),2)</f>
      </c>
      <c s="27" t="s">
        <v>56</v>
      </c>
      <c>
        <f>(M88*21)/100</f>
      </c>
      <c t="s">
        <v>27</v>
      </c>
    </row>
    <row r="89" spans="1:5" ht="12.75" customHeight="1">
      <c r="A89" s="30" t="s">
        <v>57</v>
      </c>
      <c r="E89" s="31" t="s">
        <v>5</v>
      </c>
    </row>
    <row r="90" spans="1:5" ht="12.75" customHeight="1">
      <c r="A90" s="30" t="s">
        <v>58</v>
      </c>
      <c r="E90" s="32" t="s">
        <v>1624</v>
      </c>
    </row>
    <row r="91" spans="5:5" ht="25.5" customHeight="1">
      <c r="E91" s="31" t="s">
        <v>1455</v>
      </c>
    </row>
    <row r="92" spans="1:16" ht="12.75" customHeight="1">
      <c r="A92" t="s">
        <v>51</v>
      </c>
      <c s="6" t="s">
        <v>1103</v>
      </c>
      <c s="6" t="s">
        <v>1625</v>
      </c>
      <c t="s">
        <v>5</v>
      </c>
      <c s="26" t="s">
        <v>1626</v>
      </c>
      <c s="27" t="s">
        <v>88</v>
      </c>
      <c s="28">
        <v>2.4</v>
      </c>
      <c s="27">
        <v>0</v>
      </c>
      <c s="27">
        <f>ROUND(G92*H92,6)</f>
      </c>
      <c r="L92" s="29">
        <v>0</v>
      </c>
      <c s="24">
        <f>ROUND(ROUND(L92,2)*ROUND(G92,3),2)</f>
      </c>
      <c s="27" t="s">
        <v>56</v>
      </c>
      <c>
        <f>(M92*21)/100</f>
      </c>
      <c t="s">
        <v>27</v>
      </c>
    </row>
    <row r="93" spans="1:5" ht="12.75" customHeight="1">
      <c r="A93" s="30" t="s">
        <v>57</v>
      </c>
      <c r="E93" s="31" t="s">
        <v>1627</v>
      </c>
    </row>
    <row r="94" spans="1:5" ht="12.75" customHeight="1">
      <c r="A94" s="30" t="s">
        <v>58</v>
      </c>
      <c r="E94" s="32" t="s">
        <v>1628</v>
      </c>
    </row>
    <row r="95" spans="5:5" ht="165.75" customHeight="1">
      <c r="E95" s="31" t="s">
        <v>1451</v>
      </c>
    </row>
    <row r="96" spans="1:16" ht="12.75" customHeight="1">
      <c r="A96" t="s">
        <v>51</v>
      </c>
      <c s="6" t="s">
        <v>1464</v>
      </c>
      <c s="6" t="s">
        <v>1242</v>
      </c>
      <c t="s">
        <v>5</v>
      </c>
      <c s="26" t="s">
        <v>1243</v>
      </c>
      <c s="27" t="s">
        <v>76</v>
      </c>
      <c s="28">
        <v>3.103</v>
      </c>
      <c s="27">
        <v>0</v>
      </c>
      <c s="27">
        <f>ROUND(G96*H96,6)</f>
      </c>
      <c r="L96" s="29">
        <v>0</v>
      </c>
      <c s="24">
        <f>ROUND(ROUND(L96,2)*ROUND(G96,3),2)</f>
      </c>
      <c s="27" t="s">
        <v>56</v>
      </c>
      <c>
        <f>(M96*21)/100</f>
      </c>
      <c t="s">
        <v>27</v>
      </c>
    </row>
    <row r="97" spans="1:5" ht="12.75" customHeight="1">
      <c r="A97" s="30" t="s">
        <v>57</v>
      </c>
      <c r="E97" s="31" t="s">
        <v>1629</v>
      </c>
    </row>
    <row r="98" spans="1:5" ht="12.75" customHeight="1">
      <c r="A98" s="30" t="s">
        <v>58</v>
      </c>
      <c r="E98" s="32" t="s">
        <v>1630</v>
      </c>
    </row>
    <row r="99" spans="5:5" ht="216.75" customHeight="1">
      <c r="E99" s="31" t="s">
        <v>1409</v>
      </c>
    </row>
    <row r="100" spans="1:16" ht="12.75" customHeight="1">
      <c r="A100" t="s">
        <v>51</v>
      </c>
      <c s="6" t="s">
        <v>1399</v>
      </c>
      <c s="6" t="s">
        <v>1488</v>
      </c>
      <c t="s">
        <v>5</v>
      </c>
      <c s="26" t="s">
        <v>1489</v>
      </c>
      <c s="27" t="s">
        <v>88</v>
      </c>
      <c s="28">
        <v>17.2</v>
      </c>
      <c s="27">
        <v>0</v>
      </c>
      <c s="27">
        <f>ROUND(G100*H100,6)</f>
      </c>
      <c r="L100" s="29">
        <v>0</v>
      </c>
      <c s="24">
        <f>ROUND(ROUND(L100,2)*ROUND(G100,3),2)</f>
      </c>
      <c s="27" t="s">
        <v>56</v>
      </c>
      <c>
        <f>(M100*21)/100</f>
      </c>
      <c t="s">
        <v>27</v>
      </c>
    </row>
    <row r="101" spans="1:5" ht="12.75" customHeight="1">
      <c r="A101" s="30" t="s">
        <v>57</v>
      </c>
      <c r="E101" s="31" t="s">
        <v>1631</v>
      </c>
    </row>
    <row r="102" spans="1:5" ht="12.75" customHeight="1">
      <c r="A102" s="30" t="s">
        <v>58</v>
      </c>
      <c r="E102" s="32" t="s">
        <v>1632</v>
      </c>
    </row>
    <row r="103" spans="5:5" ht="165.75" customHeight="1">
      <c r="E103" s="31" t="s">
        <v>1451</v>
      </c>
    </row>
    <row r="104" spans="1:13" ht="12.75" customHeight="1">
      <c r="A104" t="s">
        <v>48</v>
      </c>
      <c r="C104" s="7" t="s">
        <v>96</v>
      </c>
      <c r="E104" s="25" t="s">
        <v>454</v>
      </c>
      <c r="J104" s="24">
        <f>0</f>
      </c>
      <c s="24">
        <f>0</f>
      </c>
      <c s="24">
        <f>0+L105+L109+L113+L117+L121+L125+L129+L133+L137+L141+L145+L149+L153+L157+L161+L165+L169+L173+L177+L181+L185</f>
      </c>
      <c s="24">
        <f>0+M105+M109+M113+M117+M121+M125+M129+M133+M137+M141+M145+M149+M153+M157+M161+M165+M169+M173+M177+M181+M185</f>
      </c>
    </row>
    <row r="105" spans="1:16" ht="12.75" customHeight="1">
      <c r="A105" t="s">
        <v>51</v>
      </c>
      <c s="6" t="s">
        <v>27</v>
      </c>
      <c s="6" t="s">
        <v>1492</v>
      </c>
      <c t="s">
        <v>5</v>
      </c>
      <c s="26" t="s">
        <v>1493</v>
      </c>
      <c s="27" t="s">
        <v>88</v>
      </c>
      <c s="28">
        <v>396</v>
      </c>
      <c s="27">
        <v>0</v>
      </c>
      <c s="27">
        <f>ROUND(G105*H105,6)</f>
      </c>
      <c r="L105" s="29">
        <v>0</v>
      </c>
      <c s="24">
        <f>ROUND(ROUND(L105,2)*ROUND(G105,3),2)</f>
      </c>
      <c s="27" t="s">
        <v>56</v>
      </c>
      <c>
        <f>(M105*21)/100</f>
      </c>
      <c t="s">
        <v>27</v>
      </c>
    </row>
    <row r="106" spans="1:5" ht="12.75" customHeight="1">
      <c r="A106" s="30" t="s">
        <v>57</v>
      </c>
      <c r="E106" s="31" t="s">
        <v>1494</v>
      </c>
    </row>
    <row r="107" spans="1:5" ht="12.75" customHeight="1">
      <c r="A107" s="30" t="s">
        <v>58</v>
      </c>
      <c r="E107" s="32" t="s">
        <v>1633</v>
      </c>
    </row>
    <row r="108" spans="5:5" ht="140.25" customHeight="1">
      <c r="E108" s="31" t="s">
        <v>1496</v>
      </c>
    </row>
    <row r="109" spans="1:16" ht="12.75" customHeight="1">
      <c r="A109" t="s">
        <v>51</v>
      </c>
      <c s="6" t="s">
        <v>117</v>
      </c>
      <c s="6" t="s">
        <v>1509</v>
      </c>
      <c t="s">
        <v>5</v>
      </c>
      <c s="26" t="s">
        <v>1510</v>
      </c>
      <c s="27" t="s">
        <v>88</v>
      </c>
      <c s="28">
        <v>18.4</v>
      </c>
      <c s="27">
        <v>0</v>
      </c>
      <c s="27">
        <f>ROUND(G109*H109,6)</f>
      </c>
      <c r="L109" s="29">
        <v>0</v>
      </c>
      <c s="24">
        <f>ROUND(ROUND(L109,2)*ROUND(G109,3),2)</f>
      </c>
      <c s="27" t="s">
        <v>56</v>
      </c>
      <c>
        <f>(M109*21)/100</f>
      </c>
      <c t="s">
        <v>27</v>
      </c>
    </row>
    <row r="110" spans="1:5" ht="12.75" customHeight="1">
      <c r="A110" s="30" t="s">
        <v>57</v>
      </c>
      <c r="E110" s="31" t="s">
        <v>5</v>
      </c>
    </row>
    <row r="111" spans="1:5" ht="12.75" customHeight="1">
      <c r="A111" s="30" t="s">
        <v>58</v>
      </c>
      <c r="E111" s="32" t="s">
        <v>1634</v>
      </c>
    </row>
    <row r="112" spans="5:5" ht="63.75" customHeight="1">
      <c r="E112" s="31" t="s">
        <v>1512</v>
      </c>
    </row>
    <row r="113" spans="1:16" ht="12.75" customHeight="1">
      <c r="A113" t="s">
        <v>51</v>
      </c>
      <c s="6" t="s">
        <v>126</v>
      </c>
      <c s="6" t="s">
        <v>1513</v>
      </c>
      <c t="s">
        <v>5</v>
      </c>
      <c s="26" t="s">
        <v>1514</v>
      </c>
      <c s="27" t="s">
        <v>88</v>
      </c>
      <c s="28">
        <v>14.8</v>
      </c>
      <c s="27">
        <v>0</v>
      </c>
      <c s="27">
        <f>ROUND(G113*H113,6)</f>
      </c>
      <c r="L113" s="29">
        <v>0</v>
      </c>
      <c s="24">
        <f>ROUND(ROUND(L113,2)*ROUND(G113,3),2)</f>
      </c>
      <c s="27" t="s">
        <v>56</v>
      </c>
      <c>
        <f>(M113*21)/100</f>
      </c>
      <c t="s">
        <v>27</v>
      </c>
    </row>
    <row r="114" spans="1:5" ht="12.75" customHeight="1">
      <c r="A114" s="30" t="s">
        <v>57</v>
      </c>
      <c r="E114" s="31" t="s">
        <v>5</v>
      </c>
    </row>
    <row r="115" spans="1:5" ht="12.75" customHeight="1">
      <c r="A115" s="30" t="s">
        <v>58</v>
      </c>
      <c r="E115" s="32" t="s">
        <v>1635</v>
      </c>
    </row>
    <row r="116" spans="5:5" ht="38.25" customHeight="1">
      <c r="E116" s="31" t="s">
        <v>1516</v>
      </c>
    </row>
    <row r="117" spans="1:16" ht="12.75" customHeight="1">
      <c r="A117" t="s">
        <v>51</v>
      </c>
      <c s="6" t="s">
        <v>140</v>
      </c>
      <c s="6" t="s">
        <v>1636</v>
      </c>
      <c t="s">
        <v>5</v>
      </c>
      <c s="26" t="s">
        <v>1637</v>
      </c>
      <c s="27" t="s">
        <v>460</v>
      </c>
      <c s="28">
        <v>15.3</v>
      </c>
      <c s="27">
        <v>0</v>
      </c>
      <c s="27">
        <f>ROUND(G117*H117,6)</f>
      </c>
      <c r="L117" s="29">
        <v>0</v>
      </c>
      <c s="24">
        <f>ROUND(ROUND(L117,2)*ROUND(G117,3),2)</f>
      </c>
      <c s="27" t="s">
        <v>56</v>
      </c>
      <c>
        <f>(M117*21)/100</f>
      </c>
      <c t="s">
        <v>27</v>
      </c>
    </row>
    <row r="118" spans="1:5" ht="12.75" customHeight="1">
      <c r="A118" s="30" t="s">
        <v>57</v>
      </c>
      <c r="E118" s="31" t="s">
        <v>5</v>
      </c>
    </row>
    <row r="119" spans="1:5" ht="12.75" customHeight="1">
      <c r="A119" s="30" t="s">
        <v>58</v>
      </c>
      <c r="E119" s="32" t="s">
        <v>1638</v>
      </c>
    </row>
    <row r="120" spans="5:5" ht="178.5" customHeight="1">
      <c r="E120" s="31" t="s">
        <v>1639</v>
      </c>
    </row>
    <row r="121" spans="1:16" ht="12.75" customHeight="1">
      <c r="A121" t="s">
        <v>51</v>
      </c>
      <c s="6" t="s">
        <v>194</v>
      </c>
      <c s="6" t="s">
        <v>1010</v>
      </c>
      <c t="s">
        <v>5</v>
      </c>
      <c s="26" t="s">
        <v>1011</v>
      </c>
      <c s="27" t="s">
        <v>460</v>
      </c>
      <c s="28">
        <v>95.4</v>
      </c>
      <c s="27">
        <v>0</v>
      </c>
      <c s="27">
        <f>ROUND(G121*H121,6)</f>
      </c>
      <c r="L121" s="29">
        <v>0</v>
      </c>
      <c s="24">
        <f>ROUND(ROUND(L121,2)*ROUND(G121,3),2)</f>
      </c>
      <c s="27" t="s">
        <v>56</v>
      </c>
      <c>
        <f>(M121*21)/100</f>
      </c>
      <c t="s">
        <v>27</v>
      </c>
    </row>
    <row r="122" spans="1:5" ht="12.75" customHeight="1">
      <c r="A122" s="30" t="s">
        <v>57</v>
      </c>
      <c r="E122" s="31" t="s">
        <v>5</v>
      </c>
    </row>
    <row r="123" spans="1:5" ht="12.75" customHeight="1">
      <c r="A123" s="30" t="s">
        <v>58</v>
      </c>
      <c r="E123" s="32" t="s">
        <v>1640</v>
      </c>
    </row>
    <row r="124" spans="5:5" ht="127.5" customHeight="1">
      <c r="E124" s="31" t="s">
        <v>1547</v>
      </c>
    </row>
    <row r="125" spans="1:16" ht="12.75" customHeight="1">
      <c r="A125" t="s">
        <v>51</v>
      </c>
      <c s="6" t="s">
        <v>198</v>
      </c>
      <c s="6" t="s">
        <v>1013</v>
      </c>
      <c t="s">
        <v>5</v>
      </c>
      <c s="26" t="s">
        <v>1014</v>
      </c>
      <c s="27" t="s">
        <v>464</v>
      </c>
      <c s="28">
        <v>1095</v>
      </c>
      <c s="27">
        <v>0</v>
      </c>
      <c s="27">
        <f>ROUND(G125*H125,6)</f>
      </c>
      <c r="L125" s="29">
        <v>0</v>
      </c>
      <c s="24">
        <f>ROUND(ROUND(L125,2)*ROUND(G125,3),2)</f>
      </c>
      <c s="27" t="s">
        <v>56</v>
      </c>
      <c>
        <f>(M125*21)/100</f>
      </c>
      <c t="s">
        <v>27</v>
      </c>
    </row>
    <row r="126" spans="1:5" ht="12.75" customHeight="1">
      <c r="A126" s="30" t="s">
        <v>57</v>
      </c>
      <c r="E126" s="31" t="s">
        <v>5</v>
      </c>
    </row>
    <row r="127" spans="1:5" ht="38.25" customHeight="1">
      <c r="A127" s="30" t="s">
        <v>58</v>
      </c>
      <c r="E127" s="32" t="s">
        <v>1641</v>
      </c>
    </row>
    <row r="128" spans="5:5" ht="102" customHeight="1">
      <c r="E128" s="31" t="s">
        <v>1549</v>
      </c>
    </row>
    <row r="129" spans="1:16" ht="12.75" customHeight="1">
      <c r="A129" t="s">
        <v>51</v>
      </c>
      <c s="6" t="s">
        <v>218</v>
      </c>
      <c s="6" t="s">
        <v>1525</v>
      </c>
      <c t="s">
        <v>5</v>
      </c>
      <c s="26" t="s">
        <v>1526</v>
      </c>
      <c s="27" t="s">
        <v>88</v>
      </c>
      <c s="28">
        <v>187</v>
      </c>
      <c s="27">
        <v>0</v>
      </c>
      <c s="27">
        <f>ROUND(G129*H129,6)</f>
      </c>
      <c r="L129" s="29">
        <v>0</v>
      </c>
      <c s="24">
        <f>ROUND(ROUND(L129,2)*ROUND(G129,3),2)</f>
      </c>
      <c s="27" t="s">
        <v>56</v>
      </c>
      <c>
        <f>(M129*21)/100</f>
      </c>
      <c t="s">
        <v>27</v>
      </c>
    </row>
    <row r="130" spans="1:5" ht="12.75" customHeight="1">
      <c r="A130" s="30" t="s">
        <v>57</v>
      </c>
      <c r="E130" s="31" t="s">
        <v>5</v>
      </c>
    </row>
    <row r="131" spans="1:5" ht="12.75" customHeight="1">
      <c r="A131" s="30" t="s">
        <v>58</v>
      </c>
      <c r="E131" s="32" t="s">
        <v>1642</v>
      </c>
    </row>
    <row r="132" spans="5:5" ht="89.25" customHeight="1">
      <c r="E132" s="31" t="s">
        <v>1528</v>
      </c>
    </row>
    <row r="133" spans="1:16" ht="12.75" customHeight="1">
      <c r="A133" t="s">
        <v>51</v>
      </c>
      <c s="6" t="s">
        <v>222</v>
      </c>
      <c s="6" t="s">
        <v>1643</v>
      </c>
      <c t="s">
        <v>5</v>
      </c>
      <c s="26" t="s">
        <v>1644</v>
      </c>
      <c s="27" t="s">
        <v>88</v>
      </c>
      <c s="28">
        <v>168</v>
      </c>
      <c s="27">
        <v>0</v>
      </c>
      <c s="27">
        <f>ROUND(G133*H133,6)</f>
      </c>
      <c r="L133" s="29">
        <v>0</v>
      </c>
      <c s="24">
        <f>ROUND(ROUND(L133,2)*ROUND(G133,3),2)</f>
      </c>
      <c s="27" t="s">
        <v>56</v>
      </c>
      <c>
        <f>(M133*21)/100</f>
      </c>
      <c t="s">
        <v>27</v>
      </c>
    </row>
    <row r="134" spans="1:5" ht="12.75" customHeight="1">
      <c r="A134" s="30" t="s">
        <v>57</v>
      </c>
      <c r="E134" s="31" t="s">
        <v>5</v>
      </c>
    </row>
    <row r="135" spans="1:5" ht="12.75" customHeight="1">
      <c r="A135" s="30" t="s">
        <v>58</v>
      </c>
      <c r="E135" s="32" t="s">
        <v>1645</v>
      </c>
    </row>
    <row r="136" spans="5:5" ht="153" customHeight="1">
      <c r="E136" s="31" t="s">
        <v>1646</v>
      </c>
    </row>
    <row r="137" spans="1:16" ht="12.75" customHeight="1">
      <c r="A137" t="s">
        <v>51</v>
      </c>
      <c s="6" t="s">
        <v>222</v>
      </c>
      <c s="6" t="s">
        <v>1529</v>
      </c>
      <c t="s">
        <v>5</v>
      </c>
      <c s="26" t="s">
        <v>1530</v>
      </c>
      <c s="27" t="s">
        <v>88</v>
      </c>
      <c s="28">
        <v>0.6</v>
      </c>
      <c s="27">
        <v>0</v>
      </c>
      <c s="27">
        <f>ROUND(G137*H137,6)</f>
      </c>
      <c r="L137" s="29">
        <v>0</v>
      </c>
      <c s="24">
        <f>ROUND(ROUND(L137,2)*ROUND(G137,3),2)</f>
      </c>
      <c s="27" t="s">
        <v>56</v>
      </c>
      <c>
        <f>(M137*21)/100</f>
      </c>
      <c t="s">
        <v>27</v>
      </c>
    </row>
    <row r="138" spans="1:5" ht="12.75" customHeight="1">
      <c r="A138" s="30" t="s">
        <v>57</v>
      </c>
      <c r="E138" s="31" t="s">
        <v>5</v>
      </c>
    </row>
    <row r="139" spans="1:5" ht="12.75" customHeight="1">
      <c r="A139" s="30" t="s">
        <v>58</v>
      </c>
      <c r="E139" s="32" t="s">
        <v>1647</v>
      </c>
    </row>
    <row r="140" spans="5:5" ht="178.5" customHeight="1">
      <c r="E140" s="31" t="s">
        <v>1533</v>
      </c>
    </row>
    <row r="141" spans="1:16" ht="12.75" customHeight="1">
      <c r="A141" t="s">
        <v>51</v>
      </c>
      <c s="6" t="s">
        <v>226</v>
      </c>
      <c s="6" t="s">
        <v>1648</v>
      </c>
      <c t="s">
        <v>5</v>
      </c>
      <c s="26" t="s">
        <v>1649</v>
      </c>
      <c s="27" t="s">
        <v>88</v>
      </c>
      <c s="28">
        <v>22</v>
      </c>
      <c s="27">
        <v>0</v>
      </c>
      <c s="27">
        <f>ROUND(G141*H141,6)</f>
      </c>
      <c r="L141" s="29">
        <v>0</v>
      </c>
      <c s="24">
        <f>ROUND(ROUND(L141,2)*ROUND(G141,3),2)</f>
      </c>
      <c s="27" t="s">
        <v>56</v>
      </c>
      <c>
        <f>(M141*21)/100</f>
      </c>
      <c t="s">
        <v>27</v>
      </c>
    </row>
    <row r="142" spans="1:5" ht="12.75" customHeight="1">
      <c r="A142" s="30" t="s">
        <v>57</v>
      </c>
      <c r="E142" s="31" t="s">
        <v>5</v>
      </c>
    </row>
    <row r="143" spans="1:5" ht="12.75" customHeight="1">
      <c r="A143" s="30" t="s">
        <v>58</v>
      </c>
      <c r="E143" s="32" t="s">
        <v>1650</v>
      </c>
    </row>
    <row r="144" spans="5:5" ht="153" customHeight="1">
      <c r="E144" s="31" t="s">
        <v>1646</v>
      </c>
    </row>
    <row r="145" spans="1:16" ht="12.75" customHeight="1">
      <c r="A145" t="s">
        <v>51</v>
      </c>
      <c s="6" t="s">
        <v>226</v>
      </c>
      <c s="6" t="s">
        <v>1534</v>
      </c>
      <c t="s">
        <v>5</v>
      </c>
      <c s="26" t="s">
        <v>1535</v>
      </c>
      <c s="27" t="s">
        <v>460</v>
      </c>
      <c s="28">
        <v>1.36</v>
      </c>
      <c s="27">
        <v>0</v>
      </c>
      <c s="27">
        <f>ROUND(G145*H145,6)</f>
      </c>
      <c r="L145" s="29">
        <v>0</v>
      </c>
      <c s="24">
        <f>ROUND(ROUND(L145,2)*ROUND(G145,3),2)</f>
      </c>
      <c s="27" t="s">
        <v>56</v>
      </c>
      <c>
        <f>(M145*21)/100</f>
      </c>
      <c t="s">
        <v>27</v>
      </c>
    </row>
    <row r="146" spans="1:5" ht="12.75" customHeight="1">
      <c r="A146" s="30" t="s">
        <v>57</v>
      </c>
      <c r="E146" s="31" t="s">
        <v>5</v>
      </c>
    </row>
    <row r="147" spans="1:5" ht="12.75" customHeight="1">
      <c r="A147" s="30" t="s">
        <v>58</v>
      </c>
      <c r="E147" s="32" t="s">
        <v>1651</v>
      </c>
    </row>
    <row r="148" spans="5:5" ht="178.5" customHeight="1">
      <c r="E148" s="31" t="s">
        <v>1537</v>
      </c>
    </row>
    <row r="149" spans="1:16" ht="12.75" customHeight="1">
      <c r="A149" t="s">
        <v>51</v>
      </c>
      <c s="6" t="s">
        <v>234</v>
      </c>
      <c s="6" t="s">
        <v>1542</v>
      </c>
      <c t="s">
        <v>5</v>
      </c>
      <c s="26" t="s">
        <v>1543</v>
      </c>
      <c s="27" t="s">
        <v>99</v>
      </c>
      <c s="28">
        <v>1</v>
      </c>
      <c s="27">
        <v>0</v>
      </c>
      <c s="27">
        <f>ROUND(G149*H149,6)</f>
      </c>
      <c r="L149" s="29">
        <v>0</v>
      </c>
      <c s="24">
        <f>ROUND(ROUND(L149,2)*ROUND(G149,3),2)</f>
      </c>
      <c s="27" t="s">
        <v>56</v>
      </c>
      <c>
        <f>(M149*21)/100</f>
      </c>
      <c t="s">
        <v>27</v>
      </c>
    </row>
    <row r="150" spans="1:5" ht="12.75" customHeight="1">
      <c r="A150" s="30" t="s">
        <v>57</v>
      </c>
      <c r="E150" s="31" t="s">
        <v>5</v>
      </c>
    </row>
    <row r="151" spans="1:5" ht="12.75" customHeight="1">
      <c r="A151" s="30" t="s">
        <v>58</v>
      </c>
      <c r="E151" s="32" t="s">
        <v>1544</v>
      </c>
    </row>
    <row r="152" spans="5:5" ht="76.5" customHeight="1">
      <c r="E152" s="31" t="s">
        <v>1545</v>
      </c>
    </row>
    <row r="153" spans="1:16" ht="12.75" customHeight="1">
      <c r="A153" t="s">
        <v>51</v>
      </c>
      <c s="6" t="s">
        <v>238</v>
      </c>
      <c s="6" t="s">
        <v>1652</v>
      </c>
      <c t="s">
        <v>5</v>
      </c>
      <c s="26" t="s">
        <v>1653</v>
      </c>
      <c s="27" t="s">
        <v>99</v>
      </c>
      <c s="28">
        <v>4</v>
      </c>
      <c s="27">
        <v>0</v>
      </c>
      <c s="27">
        <f>ROUND(G153*H153,6)</f>
      </c>
      <c r="L153" s="29">
        <v>0</v>
      </c>
      <c s="24">
        <f>ROUND(ROUND(L153,2)*ROUND(G153,3),2)</f>
      </c>
      <c s="27" t="s">
        <v>56</v>
      </c>
      <c>
        <f>(M153*21)/100</f>
      </c>
      <c t="s">
        <v>27</v>
      </c>
    </row>
    <row r="154" spans="1:5" ht="12.75" customHeight="1">
      <c r="A154" s="30" t="s">
        <v>57</v>
      </c>
      <c r="E154" s="31" t="s">
        <v>5</v>
      </c>
    </row>
    <row r="155" spans="1:5" ht="12.75" customHeight="1">
      <c r="A155" s="30" t="s">
        <v>58</v>
      </c>
      <c r="E155" s="32" t="s">
        <v>1462</v>
      </c>
    </row>
    <row r="156" spans="5:5" ht="76.5" customHeight="1">
      <c r="E156" s="31" t="s">
        <v>1545</v>
      </c>
    </row>
    <row r="157" spans="1:16" ht="12.75" customHeight="1">
      <c r="A157" t="s">
        <v>51</v>
      </c>
      <c s="6" t="s">
        <v>242</v>
      </c>
      <c s="6" t="s">
        <v>1550</v>
      </c>
      <c t="s">
        <v>5</v>
      </c>
      <c s="26" t="s">
        <v>1551</v>
      </c>
      <c s="27" t="s">
        <v>464</v>
      </c>
      <c s="28">
        <v>6973</v>
      </c>
      <c s="27">
        <v>0</v>
      </c>
      <c s="27">
        <f>ROUND(G157*H157,6)</f>
      </c>
      <c r="L157" s="29">
        <v>0</v>
      </c>
      <c s="24">
        <f>ROUND(ROUND(L157,2)*ROUND(G157,3),2)</f>
      </c>
      <c s="27" t="s">
        <v>56</v>
      </c>
      <c>
        <f>(M157*21)/100</f>
      </c>
      <c t="s">
        <v>27</v>
      </c>
    </row>
    <row r="158" spans="1:5" ht="12.75" customHeight="1">
      <c r="A158" s="30" t="s">
        <v>57</v>
      </c>
      <c r="E158" s="31" t="s">
        <v>5</v>
      </c>
    </row>
    <row r="159" spans="1:5" ht="12.75" customHeight="1">
      <c r="A159" s="30" t="s">
        <v>58</v>
      </c>
      <c r="E159" s="32" t="s">
        <v>1654</v>
      </c>
    </row>
    <row r="160" spans="5:5" ht="102" customHeight="1">
      <c r="E160" s="31" t="s">
        <v>1554</v>
      </c>
    </row>
    <row r="161" spans="1:16" ht="12.75" customHeight="1">
      <c r="A161" t="s">
        <v>51</v>
      </c>
      <c s="6" t="s">
        <v>246</v>
      </c>
      <c s="6" t="s">
        <v>1655</v>
      </c>
      <c t="s">
        <v>5</v>
      </c>
      <c s="26" t="s">
        <v>1656</v>
      </c>
      <c s="27" t="s">
        <v>99</v>
      </c>
      <c s="28">
        <v>4</v>
      </c>
      <c s="27">
        <v>0</v>
      </c>
      <c s="27">
        <f>ROUND(G161*H161,6)</f>
      </c>
      <c r="L161" s="29">
        <v>0</v>
      </c>
      <c s="24">
        <f>ROUND(ROUND(L161,2)*ROUND(G161,3),2)</f>
      </c>
      <c s="27" t="s">
        <v>56</v>
      </c>
      <c>
        <f>(M161*21)/100</f>
      </c>
      <c t="s">
        <v>27</v>
      </c>
    </row>
    <row r="162" spans="1:5" ht="12.75" customHeight="1">
      <c r="A162" s="30" t="s">
        <v>57</v>
      </c>
      <c r="E162" s="31" t="s">
        <v>5</v>
      </c>
    </row>
    <row r="163" spans="1:5" ht="12.75" customHeight="1">
      <c r="A163" s="30" t="s">
        <v>58</v>
      </c>
      <c r="E163" s="32" t="s">
        <v>1657</v>
      </c>
    </row>
    <row r="164" spans="5:5" ht="76.5" customHeight="1">
      <c r="E164" s="31" t="s">
        <v>1545</v>
      </c>
    </row>
    <row r="165" spans="1:16" ht="12.75" customHeight="1">
      <c r="A165" t="s">
        <v>51</v>
      </c>
      <c s="6" t="s">
        <v>254</v>
      </c>
      <c s="6" t="s">
        <v>1658</v>
      </c>
      <c t="s">
        <v>5</v>
      </c>
      <c s="26" t="s">
        <v>1659</v>
      </c>
      <c s="27" t="s">
        <v>537</v>
      </c>
      <c s="28">
        <v>1</v>
      </c>
      <c s="27">
        <v>0</v>
      </c>
      <c s="27">
        <f>ROUND(G165*H165,6)</f>
      </c>
      <c r="L165" s="29">
        <v>0</v>
      </c>
      <c s="24">
        <f>ROUND(ROUND(L165,2)*ROUND(G165,3),2)</f>
      </c>
      <c s="27" t="s">
        <v>56</v>
      </c>
      <c>
        <f>(M165*21)/100</f>
      </c>
      <c t="s">
        <v>27</v>
      </c>
    </row>
    <row r="166" spans="1:5" ht="12.75" customHeight="1">
      <c r="A166" s="30" t="s">
        <v>57</v>
      </c>
      <c r="E166" s="31" t="s">
        <v>1660</v>
      </c>
    </row>
    <row r="167" spans="1:5" ht="12.75" customHeight="1">
      <c r="A167" s="30" t="s">
        <v>58</v>
      </c>
      <c r="E167" s="32" t="s">
        <v>1661</v>
      </c>
    </row>
    <row r="168" spans="5:5" ht="12.75" customHeight="1">
      <c r="E168" s="31" t="s">
        <v>1662</v>
      </c>
    </row>
    <row r="169" spans="1:16" ht="12.75" customHeight="1">
      <c r="A169" t="s">
        <v>51</v>
      </c>
      <c s="6" t="s">
        <v>270</v>
      </c>
      <c s="6" t="s">
        <v>1578</v>
      </c>
      <c t="s">
        <v>5</v>
      </c>
      <c s="26" t="s">
        <v>1579</v>
      </c>
      <c s="27" t="s">
        <v>460</v>
      </c>
      <c s="28">
        <v>7.8</v>
      </c>
      <c s="27">
        <v>0</v>
      </c>
      <c s="27">
        <f>ROUND(G169*H169,6)</f>
      </c>
      <c r="L169" s="29">
        <v>0</v>
      </c>
      <c s="24">
        <f>ROUND(ROUND(L169,2)*ROUND(G169,3),2)</f>
      </c>
      <c s="27" t="s">
        <v>56</v>
      </c>
      <c>
        <f>(M169*21)/100</f>
      </c>
      <c t="s">
        <v>27</v>
      </c>
    </row>
    <row r="170" spans="1:5" ht="12.75" customHeight="1">
      <c r="A170" s="30" t="s">
        <v>57</v>
      </c>
      <c r="E170" s="31" t="s">
        <v>1663</v>
      </c>
    </row>
    <row r="171" spans="1:5" ht="12.75" customHeight="1">
      <c r="A171" s="30" t="s">
        <v>58</v>
      </c>
      <c r="E171" s="32" t="s">
        <v>1664</v>
      </c>
    </row>
    <row r="172" spans="5:5" ht="127.5" customHeight="1">
      <c r="E172" s="31" t="s">
        <v>1582</v>
      </c>
    </row>
    <row r="173" spans="1:16" ht="12.75" customHeight="1">
      <c r="A173" t="s">
        <v>51</v>
      </c>
      <c s="6" t="s">
        <v>286</v>
      </c>
      <c s="6" t="s">
        <v>1555</v>
      </c>
      <c t="s">
        <v>5</v>
      </c>
      <c s="26" t="s">
        <v>1556</v>
      </c>
      <c s="27" t="s">
        <v>88</v>
      </c>
      <c s="28">
        <v>90</v>
      </c>
      <c s="27">
        <v>0</v>
      </c>
      <c s="27">
        <f>ROUND(G173*H173,6)</f>
      </c>
      <c r="L173" s="29">
        <v>0</v>
      </c>
      <c s="24">
        <f>ROUND(ROUND(L173,2)*ROUND(G173,3),2)</f>
      </c>
      <c s="27" t="s">
        <v>56</v>
      </c>
      <c>
        <f>(M173*21)/100</f>
      </c>
      <c t="s">
        <v>27</v>
      </c>
    </row>
    <row r="174" spans="1:5" ht="12.75" customHeight="1">
      <c r="A174" s="30" t="s">
        <v>57</v>
      </c>
      <c r="E174" s="31" t="s">
        <v>1557</v>
      </c>
    </row>
    <row r="175" spans="1:5" ht="12.75" customHeight="1">
      <c r="A175" s="30" t="s">
        <v>58</v>
      </c>
      <c r="E175" s="32" t="s">
        <v>1665</v>
      </c>
    </row>
    <row r="176" spans="5:5" ht="153" customHeight="1">
      <c r="E176" s="31" t="s">
        <v>1559</v>
      </c>
    </row>
    <row r="177" spans="1:16" ht="12.75" customHeight="1">
      <c r="A177" t="s">
        <v>51</v>
      </c>
      <c s="6" t="s">
        <v>290</v>
      </c>
      <c s="6" t="s">
        <v>1560</v>
      </c>
      <c t="s">
        <v>5</v>
      </c>
      <c s="26" t="s">
        <v>1561</v>
      </c>
      <c s="27" t="s">
        <v>88</v>
      </c>
      <c s="28">
        <v>90</v>
      </c>
      <c s="27">
        <v>0</v>
      </c>
      <c s="27">
        <f>ROUND(G177*H177,6)</f>
      </c>
      <c r="L177" s="29">
        <v>0</v>
      </c>
      <c s="24">
        <f>ROUND(ROUND(L177,2)*ROUND(G177,3),2)</f>
      </c>
      <c s="27" t="s">
        <v>56</v>
      </c>
      <c>
        <f>(M177*21)/100</f>
      </c>
      <c t="s">
        <v>27</v>
      </c>
    </row>
    <row r="178" spans="1:5" ht="12.75" customHeight="1">
      <c r="A178" s="30" t="s">
        <v>57</v>
      </c>
      <c r="E178" s="31" t="s">
        <v>1562</v>
      </c>
    </row>
    <row r="179" spans="1:5" ht="12.75" customHeight="1">
      <c r="A179" s="30" t="s">
        <v>58</v>
      </c>
      <c r="E179" s="32" t="s">
        <v>1665</v>
      </c>
    </row>
    <row r="180" spans="5:5" ht="140.25" customHeight="1">
      <c r="E180" s="31" t="s">
        <v>1563</v>
      </c>
    </row>
    <row r="181" spans="1:16" ht="12.75" customHeight="1">
      <c r="A181" t="s">
        <v>51</v>
      </c>
      <c s="6" t="s">
        <v>294</v>
      </c>
      <c s="6" t="s">
        <v>1564</v>
      </c>
      <c t="s">
        <v>5</v>
      </c>
      <c s="26" t="s">
        <v>1565</v>
      </c>
      <c s="27" t="s">
        <v>464</v>
      </c>
      <c s="28">
        <v>2025</v>
      </c>
      <c s="27">
        <v>0</v>
      </c>
      <c s="27">
        <f>ROUND(G181*H181,6)</f>
      </c>
      <c r="L181" s="29">
        <v>0</v>
      </c>
      <c s="24">
        <f>ROUND(ROUND(L181,2)*ROUND(G181,3),2)</f>
      </c>
      <c s="27" t="s">
        <v>56</v>
      </c>
      <c>
        <f>(M181*21)/100</f>
      </c>
      <c t="s">
        <v>27</v>
      </c>
    </row>
    <row r="182" spans="1:5" ht="12.75" customHeight="1">
      <c r="A182" s="30" t="s">
        <v>57</v>
      </c>
      <c r="E182" s="31" t="s">
        <v>1566</v>
      </c>
    </row>
    <row r="183" spans="1:5" ht="12.75" customHeight="1">
      <c r="A183" s="30" t="s">
        <v>58</v>
      </c>
      <c r="E183" s="32" t="s">
        <v>1666</v>
      </c>
    </row>
    <row r="184" spans="5:5" ht="102" customHeight="1">
      <c r="E184" s="31" t="s">
        <v>1554</v>
      </c>
    </row>
    <row r="185" spans="1:16" ht="12.75" customHeight="1">
      <c r="A185" t="s">
        <v>51</v>
      </c>
      <c s="6" t="s">
        <v>343</v>
      </c>
      <c s="6" t="s">
        <v>1667</v>
      </c>
      <c t="s">
        <v>5</v>
      </c>
      <c s="26" t="s">
        <v>1668</v>
      </c>
      <c s="27" t="s">
        <v>460</v>
      </c>
      <c s="28">
        <v>121</v>
      </c>
      <c s="27">
        <v>0</v>
      </c>
      <c s="27">
        <f>ROUND(G185*H185,6)</f>
      </c>
      <c r="L185" s="29">
        <v>0</v>
      </c>
      <c s="24">
        <f>ROUND(ROUND(L185,2)*ROUND(G185,3),2)</f>
      </c>
      <c s="27" t="s">
        <v>56</v>
      </c>
      <c>
        <f>(M185*21)/100</f>
      </c>
      <c t="s">
        <v>27</v>
      </c>
    </row>
    <row r="186" spans="1:5" ht="12.75" customHeight="1">
      <c r="A186" s="30" t="s">
        <v>57</v>
      </c>
      <c r="E186" s="31" t="s">
        <v>1669</v>
      </c>
    </row>
    <row r="187" spans="1:5" ht="12.75" customHeight="1">
      <c r="A187" s="30" t="s">
        <v>58</v>
      </c>
      <c r="E187" s="32" t="s">
        <v>1670</v>
      </c>
    </row>
    <row r="188" spans="5:5" ht="178.5" customHeight="1">
      <c r="E188" s="31" t="s">
        <v>1639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2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1306</v>
      </c>
      <c s="33">
        <f>Rekapitulace!C26</f>
      </c>
      <c s="15" t="s">
        <v>15</v>
      </c>
      <c t="s">
        <v>23</v>
      </c>
      <c t="s">
        <v>27</v>
      </c>
    </row>
    <row r="4" spans="1:16" ht="15" customHeight="1">
      <c r="A4" s="18" t="s">
        <v>20</v>
      </c>
      <c s="19" t="s">
        <v>28</v>
      </c>
      <c s="20" t="s">
        <v>1306</v>
      </c>
      <c r="E4" s="19" t="s">
        <v>1307</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COUNTIFS(L8:L200,"=0",A8:A200,"P")+COUNTIFS(L8:L200,"",A8:A200,"P")+SUM(Q8:Q200)</f>
      </c>
    </row>
    <row r="8" spans="1:13" ht="12.75" customHeight="1">
      <c r="A8" t="s">
        <v>45</v>
      </c>
      <c r="C8" s="21" t="s">
        <v>1673</v>
      </c>
      <c r="E8" s="23" t="s">
        <v>1674</v>
      </c>
      <c r="J8" s="22">
        <f>0+J9+J18+J59+J72+J89+J98+J123</f>
      </c>
      <c s="22">
        <f>0+K9+K18+K59+K72+K89+K98+K123</f>
      </c>
      <c s="22">
        <f>0+L9+L18+L59+L72+L89+L98+L123</f>
      </c>
      <c s="22">
        <f>0+M9+M18+M59+M72+M89+M98+M123</f>
      </c>
    </row>
    <row r="9" spans="1:13" ht="12.75" customHeight="1">
      <c r="A9" t="s">
        <v>48</v>
      </c>
      <c r="C9" s="7" t="s">
        <v>49</v>
      </c>
      <c r="E9" s="25" t="s">
        <v>50</v>
      </c>
      <c r="J9" s="24">
        <f>0</f>
      </c>
      <c s="24">
        <f>0</f>
      </c>
      <c s="24">
        <f>0+L10+L14</f>
      </c>
      <c s="24">
        <f>0+M10+M14</f>
      </c>
    </row>
    <row r="10" spans="1:16" ht="12.75" customHeight="1">
      <c r="A10" t="s">
        <v>51</v>
      </c>
      <c s="6" t="s">
        <v>172</v>
      </c>
      <c s="6" t="s">
        <v>1312</v>
      </c>
      <c t="s">
        <v>5</v>
      </c>
      <c s="26" t="s">
        <v>1313</v>
      </c>
      <c s="27" t="s">
        <v>55</v>
      </c>
      <c s="28">
        <v>119.944</v>
      </c>
      <c s="27">
        <v>0</v>
      </c>
      <c s="27">
        <f>ROUND(G10*H10,6)</f>
      </c>
      <c r="L10" s="29">
        <v>0</v>
      </c>
      <c s="24">
        <f>ROUND(ROUND(L10,2)*ROUND(G10,3),2)</f>
      </c>
      <c s="27" t="s">
        <v>56</v>
      </c>
      <c>
        <f>(M10*21)/100</f>
      </c>
      <c t="s">
        <v>27</v>
      </c>
    </row>
    <row r="11" spans="1:5" ht="12.75" customHeight="1">
      <c r="A11" s="30" t="s">
        <v>57</v>
      </c>
      <c r="E11" s="31" t="s">
        <v>1314</v>
      </c>
    </row>
    <row r="12" spans="1:5" ht="12.75" customHeight="1">
      <c r="A12" s="30" t="s">
        <v>58</v>
      </c>
      <c r="E12" s="32" t="s">
        <v>1675</v>
      </c>
    </row>
    <row r="13" spans="5:5" ht="12.75" customHeight="1">
      <c r="E13" s="31" t="s">
        <v>1316</v>
      </c>
    </row>
    <row r="14" spans="1:16" ht="12.75" customHeight="1">
      <c r="A14" t="s">
        <v>51</v>
      </c>
      <c s="6" t="s">
        <v>181</v>
      </c>
      <c s="6" t="s">
        <v>1317</v>
      </c>
      <c t="s">
        <v>5</v>
      </c>
      <c s="26" t="s">
        <v>1313</v>
      </c>
      <c s="27" t="s">
        <v>55</v>
      </c>
      <c s="28">
        <v>619.02</v>
      </c>
      <c s="27">
        <v>0</v>
      </c>
      <c s="27">
        <f>ROUND(G14*H14,6)</f>
      </c>
      <c r="L14" s="29">
        <v>0</v>
      </c>
      <c s="24">
        <f>ROUND(ROUND(L14,2)*ROUND(G14,3),2)</f>
      </c>
      <c s="27" t="s">
        <v>56</v>
      </c>
      <c>
        <f>(M14*21)/100</f>
      </c>
      <c t="s">
        <v>27</v>
      </c>
    </row>
    <row r="15" spans="1:5" ht="12.75" customHeight="1">
      <c r="A15" s="30" t="s">
        <v>57</v>
      </c>
      <c r="E15" s="31" t="s">
        <v>1321</v>
      </c>
    </row>
    <row r="16" spans="1:5" ht="25.5" customHeight="1">
      <c r="A16" s="30" t="s">
        <v>58</v>
      </c>
      <c r="E16" s="32" t="s">
        <v>1676</v>
      </c>
    </row>
    <row r="17" spans="5:5" ht="12.75" customHeight="1">
      <c r="E17" s="31" t="s">
        <v>1316</v>
      </c>
    </row>
    <row r="18" spans="1:13" ht="12.75" customHeight="1">
      <c r="A18" t="s">
        <v>48</v>
      </c>
      <c r="C18" s="7" t="s">
        <v>52</v>
      </c>
      <c r="E18" s="25" t="s">
        <v>72</v>
      </c>
      <c r="J18" s="24">
        <f>0</f>
      </c>
      <c s="24">
        <f>0</f>
      </c>
      <c s="24">
        <f>0+L19+L23+L27+L31+L35+L39+L43+L47+L51+L55</f>
      </c>
      <c s="24">
        <f>0+M19+M23+M27+M31+M35+M39+M43+M47+M51+M55</f>
      </c>
    </row>
    <row r="19" spans="1:16" ht="12.75" customHeight="1">
      <c r="A19" t="s">
        <v>51</v>
      </c>
      <c s="6" t="s">
        <v>90</v>
      </c>
      <c s="6" t="s">
        <v>1327</v>
      </c>
      <c t="s">
        <v>5</v>
      </c>
      <c s="26" t="s">
        <v>1328</v>
      </c>
      <c s="27" t="s">
        <v>76</v>
      </c>
      <c s="28">
        <v>184.9</v>
      </c>
      <c s="27">
        <v>0</v>
      </c>
      <c s="27">
        <f>ROUND(G19*H19,6)</f>
      </c>
      <c r="L19" s="29">
        <v>0</v>
      </c>
      <c s="24">
        <f>ROUND(ROUND(L19,2)*ROUND(G19,3),2)</f>
      </c>
      <c s="27" t="s">
        <v>56</v>
      </c>
      <c>
        <f>(M19*21)/100</f>
      </c>
      <c t="s">
        <v>27</v>
      </c>
    </row>
    <row r="20" spans="1:5" ht="12.75" customHeight="1">
      <c r="A20" s="30" t="s">
        <v>57</v>
      </c>
      <c r="E20" s="31" t="s">
        <v>5</v>
      </c>
    </row>
    <row r="21" spans="1:5" ht="12.75" customHeight="1">
      <c r="A21" s="30" t="s">
        <v>58</v>
      </c>
      <c r="E21" s="32" t="s">
        <v>1677</v>
      </c>
    </row>
    <row r="22" spans="5:5" ht="293.25" customHeight="1">
      <c r="E22" s="31" t="s">
        <v>1330</v>
      </c>
    </row>
    <row r="23" spans="1:16" ht="12.75" customHeight="1">
      <c r="A23" t="s">
        <v>51</v>
      </c>
      <c s="6" t="s">
        <v>96</v>
      </c>
      <c s="6" t="s">
        <v>81</v>
      </c>
      <c t="s">
        <v>5</v>
      </c>
      <c s="26" t="s">
        <v>82</v>
      </c>
      <c s="27" t="s">
        <v>76</v>
      </c>
      <c s="28">
        <v>20.7</v>
      </c>
      <c s="27">
        <v>0</v>
      </c>
      <c s="27">
        <f>ROUND(G23*H23,6)</f>
      </c>
      <c r="L23" s="29">
        <v>0</v>
      </c>
      <c s="24">
        <f>ROUND(ROUND(L23,2)*ROUND(G23,3),2)</f>
      </c>
      <c s="27" t="s">
        <v>56</v>
      </c>
      <c>
        <f>(M23*21)/100</f>
      </c>
      <c t="s">
        <v>27</v>
      </c>
    </row>
    <row r="24" spans="1:5" ht="12.75" customHeight="1">
      <c r="A24" s="30" t="s">
        <v>57</v>
      </c>
      <c r="E24" s="31" t="s">
        <v>5</v>
      </c>
    </row>
    <row r="25" spans="1:5" ht="12.75" customHeight="1">
      <c r="A25" s="30" t="s">
        <v>58</v>
      </c>
      <c r="E25" s="32" t="s">
        <v>1678</v>
      </c>
    </row>
    <row r="26" spans="5:5" ht="255" customHeight="1">
      <c r="E26" s="31" t="s">
        <v>1332</v>
      </c>
    </row>
    <row r="27" spans="1:16" ht="12.75" customHeight="1">
      <c r="A27" t="s">
        <v>51</v>
      </c>
      <c s="6" t="s">
        <v>194</v>
      </c>
      <c s="6" t="s">
        <v>1130</v>
      </c>
      <c t="s">
        <v>5</v>
      </c>
      <c s="26" t="s">
        <v>1131</v>
      </c>
      <c s="27" t="s">
        <v>76</v>
      </c>
      <c s="28">
        <v>45.5</v>
      </c>
      <c s="27">
        <v>0</v>
      </c>
      <c s="27">
        <f>ROUND(G27*H27,6)</f>
      </c>
      <c r="L27" s="29">
        <v>0</v>
      </c>
      <c s="24">
        <f>ROUND(ROUND(L27,2)*ROUND(G27,3),2)</f>
      </c>
      <c s="27" t="s">
        <v>56</v>
      </c>
      <c>
        <f>(M27*21)/100</f>
      </c>
      <c t="s">
        <v>27</v>
      </c>
    </row>
    <row r="28" spans="1:5" ht="12.75" customHeight="1">
      <c r="A28" s="30" t="s">
        <v>57</v>
      </c>
      <c r="E28" s="31" t="s">
        <v>5</v>
      </c>
    </row>
    <row r="29" spans="1:5" ht="12.75" customHeight="1">
      <c r="A29" s="30" t="s">
        <v>58</v>
      </c>
      <c r="E29" s="32" t="s">
        <v>1679</v>
      </c>
    </row>
    <row r="30" spans="5:5" ht="229.5" customHeight="1">
      <c r="E30" s="31" t="s">
        <v>1334</v>
      </c>
    </row>
    <row r="31" spans="1:16" ht="12.75" customHeight="1">
      <c r="A31" t="s">
        <v>51</v>
      </c>
      <c s="6" t="s">
        <v>198</v>
      </c>
      <c s="6" t="s">
        <v>1347</v>
      </c>
      <c t="s">
        <v>5</v>
      </c>
      <c s="26" t="s">
        <v>1348</v>
      </c>
      <c s="27" t="s">
        <v>76</v>
      </c>
      <c s="28">
        <v>20.007</v>
      </c>
      <c s="27">
        <v>0</v>
      </c>
      <c s="27">
        <f>ROUND(G31*H31,6)</f>
      </c>
      <c r="L31" s="29">
        <v>0</v>
      </c>
      <c s="24">
        <f>ROUND(ROUND(L31,2)*ROUND(G31,3),2)</f>
      </c>
      <c s="27" t="s">
        <v>56</v>
      </c>
      <c>
        <f>(M31*21)/100</f>
      </c>
      <c t="s">
        <v>27</v>
      </c>
    </row>
    <row r="32" spans="1:5" ht="12.75" customHeight="1">
      <c r="A32" s="30" t="s">
        <v>57</v>
      </c>
      <c r="E32" s="31" t="s">
        <v>5</v>
      </c>
    </row>
    <row r="33" spans="1:5" ht="12.75" customHeight="1">
      <c r="A33" s="30" t="s">
        <v>58</v>
      </c>
      <c r="E33" s="32" t="s">
        <v>1680</v>
      </c>
    </row>
    <row r="34" spans="5:5" ht="12.75" customHeight="1">
      <c r="E34" s="31" t="s">
        <v>1338</v>
      </c>
    </row>
    <row r="35" spans="1:16" ht="12.75" customHeight="1">
      <c r="A35" t="s">
        <v>51</v>
      </c>
      <c s="6" t="s">
        <v>202</v>
      </c>
      <c s="6" t="s">
        <v>1335</v>
      </c>
      <c t="s">
        <v>5</v>
      </c>
      <c s="26" t="s">
        <v>1336</v>
      </c>
      <c s="27" t="s">
        <v>88</v>
      </c>
      <c s="28">
        <v>38.5</v>
      </c>
      <c s="27">
        <v>0</v>
      </c>
      <c s="27">
        <f>ROUND(G35*H35,6)</f>
      </c>
      <c r="L35" s="29">
        <v>0</v>
      </c>
      <c s="24">
        <f>ROUND(ROUND(L35,2)*ROUND(G35,3),2)</f>
      </c>
      <c s="27" t="s">
        <v>56</v>
      </c>
      <c>
        <f>(M35*21)/100</f>
      </c>
      <c t="s">
        <v>27</v>
      </c>
    </row>
    <row r="36" spans="1:5" ht="12.75" customHeight="1">
      <c r="A36" s="30" t="s">
        <v>57</v>
      </c>
      <c r="E36" s="31" t="s">
        <v>5</v>
      </c>
    </row>
    <row r="37" spans="1:5" ht="12.75" customHeight="1">
      <c r="A37" s="30" t="s">
        <v>58</v>
      </c>
      <c r="E37" s="32" t="s">
        <v>1681</v>
      </c>
    </row>
    <row r="38" spans="5:5" ht="12.75" customHeight="1">
      <c r="E38" s="31" t="s">
        <v>1338</v>
      </c>
    </row>
    <row r="39" spans="1:16" ht="12.75" customHeight="1">
      <c r="A39" t="s">
        <v>51</v>
      </c>
      <c s="6" t="s">
        <v>206</v>
      </c>
      <c s="6" t="s">
        <v>1158</v>
      </c>
      <c t="s">
        <v>5</v>
      </c>
      <c s="26" t="s">
        <v>1159</v>
      </c>
      <c s="27" t="s">
        <v>464</v>
      </c>
      <c s="28">
        <v>96.25</v>
      </c>
      <c s="27">
        <v>0</v>
      </c>
      <c s="27">
        <f>ROUND(G39*H39,6)</f>
      </c>
      <c r="L39" s="29">
        <v>0</v>
      </c>
      <c s="24">
        <f>ROUND(ROUND(L39,2)*ROUND(G39,3),2)</f>
      </c>
      <c s="27" t="s">
        <v>56</v>
      </c>
      <c>
        <f>(M39*21)/100</f>
      </c>
      <c t="s">
        <v>27</v>
      </c>
    </row>
    <row r="40" spans="1:5" ht="12.75" customHeight="1">
      <c r="A40" s="30" t="s">
        <v>57</v>
      </c>
      <c r="E40" s="31" t="s">
        <v>5</v>
      </c>
    </row>
    <row r="41" spans="1:5" ht="12.75" customHeight="1">
      <c r="A41" s="30" t="s">
        <v>58</v>
      </c>
      <c r="E41" s="32" t="s">
        <v>1682</v>
      </c>
    </row>
    <row r="42" spans="5:5" ht="12.75" customHeight="1">
      <c r="E42" s="31" t="s">
        <v>1157</v>
      </c>
    </row>
    <row r="43" spans="1:16" ht="12.75" customHeight="1">
      <c r="A43" t="s">
        <v>51</v>
      </c>
      <c s="6" t="s">
        <v>262</v>
      </c>
      <c s="6" t="s">
        <v>1358</v>
      </c>
      <c t="s">
        <v>5</v>
      </c>
      <c s="26" t="s">
        <v>1359</v>
      </c>
      <c s="27" t="s">
        <v>464</v>
      </c>
      <c s="28">
        <v>1250.438</v>
      </c>
      <c s="27">
        <v>0</v>
      </c>
      <c s="27">
        <f>ROUND(G43*H43,6)</f>
      </c>
      <c r="L43" s="29">
        <v>0</v>
      </c>
      <c s="24">
        <f>ROUND(ROUND(L43,2)*ROUND(G43,3),2)</f>
      </c>
      <c s="27" t="s">
        <v>56</v>
      </c>
      <c>
        <f>(M43*21)/100</f>
      </c>
      <c t="s">
        <v>27</v>
      </c>
    </row>
    <row r="44" spans="1:5" ht="12.75" customHeight="1">
      <c r="A44" s="30" t="s">
        <v>57</v>
      </c>
      <c r="E44" s="31" t="s">
        <v>5</v>
      </c>
    </row>
    <row r="45" spans="1:5" ht="12.75" customHeight="1">
      <c r="A45" s="30" t="s">
        <v>58</v>
      </c>
      <c r="E45" s="32" t="s">
        <v>1683</v>
      </c>
    </row>
    <row r="46" spans="5:5" ht="12.75" customHeight="1">
      <c r="E46" s="31" t="s">
        <v>1157</v>
      </c>
    </row>
    <row r="47" spans="1:16" ht="12.75" customHeight="1">
      <c r="A47" t="s">
        <v>51</v>
      </c>
      <c s="6" t="s">
        <v>266</v>
      </c>
      <c s="6" t="s">
        <v>1351</v>
      </c>
      <c t="s">
        <v>5</v>
      </c>
      <c s="26" t="s">
        <v>1352</v>
      </c>
      <c s="27" t="s">
        <v>1018</v>
      </c>
      <c s="28">
        <v>4622.5</v>
      </c>
      <c s="27">
        <v>0</v>
      </c>
      <c s="27">
        <f>ROUND(G47*H47,6)</f>
      </c>
      <c r="L47" s="29">
        <v>0</v>
      </c>
      <c s="24">
        <f>ROUND(ROUND(L47,2)*ROUND(G47,3),2)</f>
      </c>
      <c s="27" t="s">
        <v>56</v>
      </c>
      <c>
        <f>(M47*21)/100</f>
      </c>
      <c t="s">
        <v>27</v>
      </c>
    </row>
    <row r="48" spans="1:5" ht="12.75" customHeight="1">
      <c r="A48" s="30" t="s">
        <v>57</v>
      </c>
      <c r="E48" s="31" t="s">
        <v>5</v>
      </c>
    </row>
    <row r="49" spans="1:5" ht="12.75" customHeight="1">
      <c r="A49" s="30" t="s">
        <v>58</v>
      </c>
      <c r="E49" s="32" t="s">
        <v>1684</v>
      </c>
    </row>
    <row r="50" spans="5:5" ht="12.75" customHeight="1">
      <c r="E50" s="31" t="s">
        <v>1123</v>
      </c>
    </row>
    <row r="51" spans="1:16" ht="12.75" customHeight="1">
      <c r="A51" t="s">
        <v>51</v>
      </c>
      <c s="6" t="s">
        <v>270</v>
      </c>
      <c s="6" t="s">
        <v>1120</v>
      </c>
      <c t="s">
        <v>5</v>
      </c>
      <c s="26" t="s">
        <v>1121</v>
      </c>
      <c s="27" t="s">
        <v>1018</v>
      </c>
      <c s="28">
        <v>517.5</v>
      </c>
      <c s="27">
        <v>0</v>
      </c>
      <c s="27">
        <f>ROUND(G51*H51,6)</f>
      </c>
      <c r="L51" s="29">
        <v>0</v>
      </c>
      <c s="24">
        <f>ROUND(ROUND(L51,2)*ROUND(G51,3),2)</f>
      </c>
      <c s="27" t="s">
        <v>56</v>
      </c>
      <c>
        <f>(M51*21)/100</f>
      </c>
      <c t="s">
        <v>27</v>
      </c>
    </row>
    <row r="52" spans="1:5" ht="12.75" customHeight="1">
      <c r="A52" s="30" t="s">
        <v>57</v>
      </c>
      <c r="E52" s="31" t="s">
        <v>5</v>
      </c>
    </row>
    <row r="53" spans="1:5" ht="12.75" customHeight="1">
      <c r="A53" s="30" t="s">
        <v>58</v>
      </c>
      <c r="E53" s="32" t="s">
        <v>1685</v>
      </c>
    </row>
    <row r="54" spans="5:5" ht="12.75" customHeight="1">
      <c r="E54" s="31" t="s">
        <v>1123</v>
      </c>
    </row>
    <row r="55" spans="1:16" ht="12.75" customHeight="1">
      <c r="A55" t="s">
        <v>51</v>
      </c>
      <c s="6" t="s">
        <v>274</v>
      </c>
      <c s="6" t="s">
        <v>1339</v>
      </c>
      <c t="s">
        <v>5</v>
      </c>
      <c s="26" t="s">
        <v>1340</v>
      </c>
      <c s="27" t="s">
        <v>76</v>
      </c>
      <c s="28">
        <v>218.2</v>
      </c>
      <c s="27">
        <v>0</v>
      </c>
      <c s="27">
        <f>ROUND(G55*H55,6)</f>
      </c>
      <c r="L55" s="29">
        <v>0</v>
      </c>
      <c s="24">
        <f>ROUND(ROUND(L55,2)*ROUND(G55,3),2)</f>
      </c>
      <c s="27" t="s">
        <v>56</v>
      </c>
      <c>
        <f>(M55*21)/100</f>
      </c>
      <c t="s">
        <v>27</v>
      </c>
    </row>
    <row r="56" spans="1:5" ht="12.75" customHeight="1">
      <c r="A56" s="30" t="s">
        <v>57</v>
      </c>
      <c r="E56" s="31" t="s">
        <v>5</v>
      </c>
    </row>
    <row r="57" spans="1:5" ht="12.75" customHeight="1">
      <c r="A57" s="30" t="s">
        <v>58</v>
      </c>
      <c r="E57" s="32" t="s">
        <v>1686</v>
      </c>
    </row>
    <row r="58" spans="5:5" ht="229.5" customHeight="1">
      <c r="E58" s="31" t="s">
        <v>1343</v>
      </c>
    </row>
    <row r="59" spans="1:13" ht="12.75" customHeight="1">
      <c r="A59" t="s">
        <v>48</v>
      </c>
      <c r="C59" s="7" t="s">
        <v>26</v>
      </c>
      <c r="E59" s="25" t="s">
        <v>476</v>
      </c>
      <c r="J59" s="24">
        <f>0</f>
      </c>
      <c s="24">
        <f>0</f>
      </c>
      <c s="24">
        <f>0+L60+L64+L68</f>
      </c>
      <c s="24">
        <f>0+M60+M64+M68</f>
      </c>
    </row>
    <row r="60" spans="1:16" ht="12.75" customHeight="1">
      <c r="A60" t="s">
        <v>51</v>
      </c>
      <c s="6" t="s">
        <v>222</v>
      </c>
      <c s="6" t="s">
        <v>1380</v>
      </c>
      <c t="s">
        <v>5</v>
      </c>
      <c s="26" t="s">
        <v>1381</v>
      </c>
      <c s="27" t="s">
        <v>388</v>
      </c>
      <c s="28">
        <v>555.4</v>
      </c>
      <c s="27">
        <v>0</v>
      </c>
      <c s="27">
        <f>ROUND(G60*H60,6)</f>
      </c>
      <c r="L60" s="29">
        <v>0</v>
      </c>
      <c s="24">
        <f>ROUND(ROUND(L60,2)*ROUND(G60,3),2)</f>
      </c>
      <c s="27" t="s">
        <v>56</v>
      </c>
      <c>
        <f>(M60*21)/100</f>
      </c>
      <c t="s">
        <v>27</v>
      </c>
    </row>
    <row r="61" spans="1:5" ht="12.75" customHeight="1">
      <c r="A61" s="30" t="s">
        <v>57</v>
      </c>
      <c r="E61" s="31" t="s">
        <v>5</v>
      </c>
    </row>
    <row r="62" spans="1:5" ht="12.75" customHeight="1">
      <c r="A62" s="30" t="s">
        <v>58</v>
      </c>
      <c r="E62" s="32" t="s">
        <v>1687</v>
      </c>
    </row>
    <row r="63" spans="5:5" ht="204" customHeight="1">
      <c r="E63" s="31" t="s">
        <v>1383</v>
      </c>
    </row>
    <row r="64" spans="1:16" ht="12.75" customHeight="1">
      <c r="A64" t="s">
        <v>51</v>
      </c>
      <c s="6" t="s">
        <v>226</v>
      </c>
      <c s="6" t="s">
        <v>1605</v>
      </c>
      <c t="s">
        <v>5</v>
      </c>
      <c s="26" t="s">
        <v>1606</v>
      </c>
      <c s="27" t="s">
        <v>76</v>
      </c>
      <c s="28">
        <v>13.504</v>
      </c>
      <c s="27">
        <v>0</v>
      </c>
      <c s="27">
        <f>ROUND(G64*H64,6)</f>
      </c>
      <c r="L64" s="29">
        <v>0</v>
      </c>
      <c s="24">
        <f>ROUND(ROUND(L64,2)*ROUND(G64,3),2)</f>
      </c>
      <c s="27" t="s">
        <v>56</v>
      </c>
      <c>
        <f>(M64*21)/100</f>
      </c>
      <c t="s">
        <v>27</v>
      </c>
    </row>
    <row r="65" spans="1:5" ht="12.75" customHeight="1">
      <c r="A65" s="30" t="s">
        <v>57</v>
      </c>
      <c r="E65" s="31" t="s">
        <v>5</v>
      </c>
    </row>
    <row r="66" spans="1:5" ht="12.75" customHeight="1">
      <c r="A66" s="30" t="s">
        <v>58</v>
      </c>
      <c r="E66" s="32" t="s">
        <v>1688</v>
      </c>
    </row>
    <row r="67" spans="5:5" ht="153" customHeight="1">
      <c r="E67" s="31" t="s">
        <v>1608</v>
      </c>
    </row>
    <row r="68" spans="1:16" ht="12.75" customHeight="1">
      <c r="A68" t="s">
        <v>51</v>
      </c>
      <c s="6" t="s">
        <v>1394</v>
      </c>
      <c s="6" t="s">
        <v>1609</v>
      </c>
      <c t="s">
        <v>5</v>
      </c>
      <c s="26" t="s">
        <v>1610</v>
      </c>
      <c s="27" t="s">
        <v>55</v>
      </c>
      <c s="28">
        <v>0.984</v>
      </c>
      <c s="27">
        <v>0</v>
      </c>
      <c s="27">
        <f>ROUND(G68*H68,6)</f>
      </c>
      <c r="L68" s="29">
        <v>0</v>
      </c>
      <c s="24">
        <f>ROUND(ROUND(L68,2)*ROUND(G68,3),2)</f>
      </c>
      <c s="27" t="s">
        <v>56</v>
      </c>
      <c>
        <f>(M68*21)/100</f>
      </c>
      <c t="s">
        <v>27</v>
      </c>
    </row>
    <row r="69" spans="1:5" ht="12.75" customHeight="1">
      <c r="A69" s="30" t="s">
        <v>57</v>
      </c>
      <c r="E69" s="31" t="s">
        <v>5</v>
      </c>
    </row>
    <row r="70" spans="1:5" ht="12.75" customHeight="1">
      <c r="A70" s="30" t="s">
        <v>58</v>
      </c>
      <c r="E70" s="32" t="s">
        <v>1689</v>
      </c>
    </row>
    <row r="71" spans="5:5" ht="178.5" customHeight="1">
      <c r="E71" s="31" t="s">
        <v>1403</v>
      </c>
    </row>
    <row r="72" spans="1:13" ht="12.75" customHeight="1">
      <c r="A72" t="s">
        <v>48</v>
      </c>
      <c r="C72" s="7" t="s">
        <v>67</v>
      </c>
      <c r="E72" s="25" t="s">
        <v>1194</v>
      </c>
      <c r="J72" s="24">
        <f>0</f>
      </c>
      <c s="24">
        <f>0</f>
      </c>
      <c s="24">
        <f>0+L73+L77+L81+L85</f>
      </c>
      <c s="24">
        <f>0+M73+M77+M81+M85</f>
      </c>
    </row>
    <row r="73" spans="1:16" ht="12.75" customHeight="1">
      <c r="A73" t="s">
        <v>51</v>
      </c>
      <c s="6" t="s">
        <v>214</v>
      </c>
      <c s="6" t="s">
        <v>1414</v>
      </c>
      <c t="s">
        <v>5</v>
      </c>
      <c s="26" t="s">
        <v>1415</v>
      </c>
      <c s="27" t="s">
        <v>76</v>
      </c>
      <c s="28">
        <v>16.673</v>
      </c>
      <c s="27">
        <v>0</v>
      </c>
      <c s="27">
        <f>ROUND(G73*H73,6)</f>
      </c>
      <c r="L73" s="29">
        <v>0</v>
      </c>
      <c s="24">
        <f>ROUND(ROUND(L73,2)*ROUND(G73,3),2)</f>
      </c>
      <c s="27" t="s">
        <v>56</v>
      </c>
      <c>
        <f>(M73*21)/100</f>
      </c>
      <c t="s">
        <v>27</v>
      </c>
    </row>
    <row r="74" spans="1:5" ht="12.75" customHeight="1">
      <c r="A74" s="30" t="s">
        <v>57</v>
      </c>
      <c r="E74" s="31" t="s">
        <v>5</v>
      </c>
    </row>
    <row r="75" spans="1:5" ht="12.75" customHeight="1">
      <c r="A75" s="30" t="s">
        <v>58</v>
      </c>
      <c r="E75" s="32" t="s">
        <v>1690</v>
      </c>
    </row>
    <row r="76" spans="5:5" ht="25.5" customHeight="1">
      <c r="E76" s="31" t="s">
        <v>1417</v>
      </c>
    </row>
    <row r="77" spans="1:16" ht="12.75" customHeight="1">
      <c r="A77" t="s">
        <v>51</v>
      </c>
      <c s="6" t="s">
        <v>218</v>
      </c>
      <c s="6" t="s">
        <v>1404</v>
      </c>
      <c t="s">
        <v>5</v>
      </c>
      <c s="26" t="s">
        <v>1405</v>
      </c>
      <c s="27" t="s">
        <v>460</v>
      </c>
      <c s="28">
        <v>333.451</v>
      </c>
      <c s="27">
        <v>0</v>
      </c>
      <c s="27">
        <f>ROUND(G77*H77,6)</f>
      </c>
      <c r="L77" s="29">
        <v>0</v>
      </c>
      <c s="24">
        <f>ROUND(ROUND(L77,2)*ROUND(G77,3),2)</f>
      </c>
      <c s="27" t="s">
        <v>56</v>
      </c>
      <c>
        <f>(M77*21)/100</f>
      </c>
      <c t="s">
        <v>27</v>
      </c>
    </row>
    <row r="78" spans="1:5" ht="12.75" customHeight="1">
      <c r="A78" s="30" t="s">
        <v>57</v>
      </c>
      <c r="E78" s="31" t="s">
        <v>1691</v>
      </c>
    </row>
    <row r="79" spans="1:5" ht="12.75" customHeight="1">
      <c r="A79" s="30" t="s">
        <v>58</v>
      </c>
      <c r="E79" s="32" t="s">
        <v>1692</v>
      </c>
    </row>
    <row r="80" spans="5:5" ht="89.25" customHeight="1">
      <c r="E80" s="31" t="s">
        <v>1407</v>
      </c>
    </row>
    <row r="81" spans="1:16" ht="12.75" customHeight="1">
      <c r="A81" t="s">
        <v>51</v>
      </c>
      <c s="6" t="s">
        <v>230</v>
      </c>
      <c s="6" t="s">
        <v>1195</v>
      </c>
      <c t="s">
        <v>5</v>
      </c>
      <c s="26" t="s">
        <v>1196</v>
      </c>
      <c s="27" t="s">
        <v>76</v>
      </c>
      <c s="28">
        <v>9.121</v>
      </c>
      <c s="27">
        <v>0</v>
      </c>
      <c s="27">
        <f>ROUND(G81*H81,6)</f>
      </c>
      <c r="L81" s="29">
        <v>0</v>
      </c>
      <c s="24">
        <f>ROUND(ROUND(L81,2)*ROUND(G81,3),2)</f>
      </c>
      <c s="27" t="s">
        <v>56</v>
      </c>
      <c>
        <f>(M81*21)/100</f>
      </c>
      <c t="s">
        <v>27</v>
      </c>
    </row>
    <row r="82" spans="1:5" ht="12.75" customHeight="1">
      <c r="A82" s="30" t="s">
        <v>57</v>
      </c>
      <c r="E82" s="31" t="s">
        <v>5</v>
      </c>
    </row>
    <row r="83" spans="1:5" ht="12.75" customHeight="1">
      <c r="A83" s="30" t="s">
        <v>58</v>
      </c>
      <c r="E83" s="32" t="s">
        <v>1693</v>
      </c>
    </row>
    <row r="84" spans="5:5" ht="216.75" customHeight="1">
      <c r="E84" s="31" t="s">
        <v>1409</v>
      </c>
    </row>
    <row r="85" spans="1:16" ht="12.75" customHeight="1">
      <c r="A85" t="s">
        <v>51</v>
      </c>
      <c s="6" t="s">
        <v>278</v>
      </c>
      <c s="6" t="s">
        <v>1418</v>
      </c>
      <c t="s">
        <v>5</v>
      </c>
      <c s="26" t="s">
        <v>1419</v>
      </c>
      <c s="27" t="s">
        <v>76</v>
      </c>
      <c s="28">
        <v>110.4</v>
      </c>
      <c s="27">
        <v>0</v>
      </c>
      <c s="27">
        <f>ROUND(G85*H85,6)</f>
      </c>
      <c r="L85" s="29">
        <v>0</v>
      </c>
      <c s="24">
        <f>ROUND(ROUND(L85,2)*ROUND(G85,3),2)</f>
      </c>
      <c s="27" t="s">
        <v>56</v>
      </c>
      <c>
        <f>(M85*21)/100</f>
      </c>
      <c t="s">
        <v>27</v>
      </c>
    </row>
    <row r="86" spans="1:5" ht="12.75" customHeight="1">
      <c r="A86" s="30" t="s">
        <v>57</v>
      </c>
      <c r="E86" s="31" t="s">
        <v>1615</v>
      </c>
    </row>
    <row r="87" spans="1:5" ht="12.75" customHeight="1">
      <c r="A87" s="30" t="s">
        <v>58</v>
      </c>
      <c r="E87" s="32" t="s">
        <v>1694</v>
      </c>
    </row>
    <row r="88" spans="5:5" ht="25.5" customHeight="1">
      <c r="E88" s="31" t="s">
        <v>1417</v>
      </c>
    </row>
    <row r="89" spans="1:13" ht="12.75" customHeight="1">
      <c r="A89" t="s">
        <v>48</v>
      </c>
      <c r="C89" s="7" t="s">
        <v>85</v>
      </c>
      <c r="E89" s="25" t="s">
        <v>95</v>
      </c>
      <c r="J89" s="24">
        <f>0</f>
      </c>
      <c s="24">
        <f>0</f>
      </c>
      <c s="24">
        <f>0+L90+L94</f>
      </c>
      <c s="24">
        <f>0+M90+M94</f>
      </c>
    </row>
    <row r="90" spans="1:16" ht="12.75" customHeight="1">
      <c r="A90" t="s">
        <v>51</v>
      </c>
      <c s="6" t="s">
        <v>234</v>
      </c>
      <c s="6" t="s">
        <v>1433</v>
      </c>
      <c t="s">
        <v>5</v>
      </c>
      <c s="26" t="s">
        <v>1434</v>
      </c>
      <c s="27" t="s">
        <v>99</v>
      </c>
      <c s="28">
        <v>5</v>
      </c>
      <c s="27">
        <v>0</v>
      </c>
      <c s="27">
        <f>ROUND(G90*H90,6)</f>
      </c>
      <c r="L90" s="29">
        <v>0</v>
      </c>
      <c s="24">
        <f>ROUND(ROUND(L90,2)*ROUND(G90,3),2)</f>
      </c>
      <c s="27" t="s">
        <v>56</v>
      </c>
      <c>
        <f>(M90*21)/100</f>
      </c>
      <c t="s">
        <v>27</v>
      </c>
    </row>
    <row r="91" spans="1:5" ht="12.75" customHeight="1">
      <c r="A91" s="30" t="s">
        <v>57</v>
      </c>
      <c r="E91" s="31" t="s">
        <v>5</v>
      </c>
    </row>
    <row r="92" spans="1:5" ht="12.75" customHeight="1">
      <c r="A92" s="30" t="s">
        <v>58</v>
      </c>
      <c r="E92" s="32" t="s">
        <v>1621</v>
      </c>
    </row>
    <row r="93" spans="5:5" ht="102" customHeight="1">
      <c r="E93" s="31" t="s">
        <v>1436</v>
      </c>
    </row>
    <row r="94" spans="1:16" ht="12.75" customHeight="1">
      <c r="A94" t="s">
        <v>51</v>
      </c>
      <c s="6" t="s">
        <v>246</v>
      </c>
      <c s="6" t="s">
        <v>1617</v>
      </c>
      <c t="s">
        <v>5</v>
      </c>
      <c s="26" t="s">
        <v>1618</v>
      </c>
      <c s="27" t="s">
        <v>460</v>
      </c>
      <c s="28">
        <v>159.5</v>
      </c>
      <c s="27">
        <v>0</v>
      </c>
      <c s="27">
        <f>ROUND(G94*H94,6)</f>
      </c>
      <c r="L94" s="29">
        <v>0</v>
      </c>
      <c s="24">
        <f>ROUND(ROUND(L94,2)*ROUND(G94,3),2)</f>
      </c>
      <c s="27" t="s">
        <v>56</v>
      </c>
      <c>
        <f>(M94*21)/100</f>
      </c>
      <c t="s">
        <v>27</v>
      </c>
    </row>
    <row r="95" spans="1:5" ht="12.75" customHeight="1">
      <c r="A95" s="30" t="s">
        <v>57</v>
      </c>
      <c r="E95" s="31" t="s">
        <v>1695</v>
      </c>
    </row>
    <row r="96" spans="1:5" ht="12.75" customHeight="1">
      <c r="A96" s="30" t="s">
        <v>58</v>
      </c>
      <c r="E96" s="32" t="s">
        <v>1696</v>
      </c>
    </row>
    <row r="97" spans="5:5" ht="140.25" customHeight="1">
      <c r="E97" s="31" t="s">
        <v>1442</v>
      </c>
    </row>
    <row r="98" spans="1:13" ht="12.75" customHeight="1">
      <c r="A98" t="s">
        <v>48</v>
      </c>
      <c r="C98" s="7" t="s">
        <v>90</v>
      </c>
      <c r="E98" s="25" t="s">
        <v>1234</v>
      </c>
      <c r="J98" s="24">
        <f>0</f>
      </c>
      <c s="24">
        <f>0</f>
      </c>
      <c s="24">
        <f>0+L99+L103+L107+L111+L115+L119</f>
      </c>
      <c s="24">
        <f>0+M99+M103+M107+M111+M115+M119</f>
      </c>
    </row>
    <row r="99" spans="1:16" ht="12.75" customHeight="1">
      <c r="A99" t="s">
        <v>51</v>
      </c>
      <c s="6" t="s">
        <v>210</v>
      </c>
      <c s="6" t="s">
        <v>1245</v>
      </c>
      <c t="s">
        <v>5</v>
      </c>
      <c s="26" t="s">
        <v>1246</v>
      </c>
      <c s="27" t="s">
        <v>99</v>
      </c>
      <c s="28">
        <v>6</v>
      </c>
      <c s="27">
        <v>0</v>
      </c>
      <c s="27">
        <f>ROUND(G99*H99,6)</f>
      </c>
      <c r="L99" s="29">
        <v>0</v>
      </c>
      <c s="24">
        <f>ROUND(ROUND(L99,2)*ROUND(G99,3),2)</f>
      </c>
      <c s="27" t="s">
        <v>56</v>
      </c>
      <c>
        <f>(M99*21)/100</f>
      </c>
      <c t="s">
        <v>27</v>
      </c>
    </row>
    <row r="100" spans="1:5" ht="12.75" customHeight="1">
      <c r="A100" s="30" t="s">
        <v>57</v>
      </c>
      <c r="E100" s="31" t="s">
        <v>5</v>
      </c>
    </row>
    <row r="101" spans="1:5" ht="12.75" customHeight="1">
      <c r="A101" s="30" t="s">
        <v>58</v>
      </c>
      <c r="E101" s="32" t="s">
        <v>1623</v>
      </c>
    </row>
    <row r="102" spans="5:5" ht="76.5" customHeight="1">
      <c r="E102" s="31" t="s">
        <v>1457</v>
      </c>
    </row>
    <row r="103" spans="1:16" ht="12.75" customHeight="1">
      <c r="A103" t="s">
        <v>51</v>
      </c>
      <c s="6" t="s">
        <v>238</v>
      </c>
      <c s="6" t="s">
        <v>1267</v>
      </c>
      <c t="s">
        <v>5</v>
      </c>
      <c s="26" t="s">
        <v>1268</v>
      </c>
      <c s="27" t="s">
        <v>88</v>
      </c>
      <c s="28">
        <v>71</v>
      </c>
      <c s="27">
        <v>0</v>
      </c>
      <c s="27">
        <f>ROUND(G103*H103,6)</f>
      </c>
      <c r="L103" s="29">
        <v>0</v>
      </c>
      <c s="24">
        <f>ROUND(ROUND(L103,2)*ROUND(G103,3),2)</f>
      </c>
      <c s="27" t="s">
        <v>56</v>
      </c>
      <c>
        <f>(M103*21)/100</f>
      </c>
      <c t="s">
        <v>27</v>
      </c>
    </row>
    <row r="104" spans="1:5" ht="12.75" customHeight="1">
      <c r="A104" s="30" t="s">
        <v>57</v>
      </c>
      <c r="E104" s="31" t="s">
        <v>5</v>
      </c>
    </row>
    <row r="105" spans="1:5" ht="12.75" customHeight="1">
      <c r="A105" s="30" t="s">
        <v>58</v>
      </c>
      <c r="E105" s="32" t="s">
        <v>1697</v>
      </c>
    </row>
    <row r="106" spans="5:5" ht="165.75" customHeight="1">
      <c r="E106" s="31" t="s">
        <v>1451</v>
      </c>
    </row>
    <row r="107" spans="1:16" ht="12.75" customHeight="1">
      <c r="A107" t="s">
        <v>51</v>
      </c>
      <c s="6" t="s">
        <v>282</v>
      </c>
      <c s="6" t="s">
        <v>1625</v>
      </c>
      <c t="s">
        <v>5</v>
      </c>
      <c s="26" t="s">
        <v>1626</v>
      </c>
      <c s="27" t="s">
        <v>88</v>
      </c>
      <c s="28">
        <v>1.9</v>
      </c>
      <c s="27">
        <v>0</v>
      </c>
      <c s="27">
        <f>ROUND(G107*H107,6)</f>
      </c>
      <c r="L107" s="29">
        <v>0</v>
      </c>
      <c s="24">
        <f>ROUND(ROUND(L107,2)*ROUND(G107,3),2)</f>
      </c>
      <c s="27" t="s">
        <v>56</v>
      </c>
      <c>
        <f>(M107*21)/100</f>
      </c>
      <c t="s">
        <v>27</v>
      </c>
    </row>
    <row r="108" spans="1:5" ht="12.75" customHeight="1">
      <c r="A108" s="30" t="s">
        <v>57</v>
      </c>
      <c r="E108" s="31" t="s">
        <v>5</v>
      </c>
    </row>
    <row r="109" spans="1:5" ht="12.75" customHeight="1">
      <c r="A109" s="30" t="s">
        <v>58</v>
      </c>
      <c r="E109" s="32" t="s">
        <v>1698</v>
      </c>
    </row>
    <row r="110" spans="5:5" ht="165.75" customHeight="1">
      <c r="E110" s="31" t="s">
        <v>1451</v>
      </c>
    </row>
    <row r="111" spans="1:16" ht="12.75" customHeight="1">
      <c r="A111" t="s">
        <v>51</v>
      </c>
      <c s="6" t="s">
        <v>1464</v>
      </c>
      <c s="6" t="s">
        <v>1465</v>
      </c>
      <c t="s">
        <v>5</v>
      </c>
      <c s="26" t="s">
        <v>1466</v>
      </c>
      <c s="27" t="s">
        <v>99</v>
      </c>
      <c s="28">
        <v>1</v>
      </c>
      <c s="27">
        <v>0</v>
      </c>
      <c s="27">
        <f>ROUND(G111*H111,6)</f>
      </c>
      <c r="L111" s="29">
        <v>0</v>
      </c>
      <c s="24">
        <f>ROUND(ROUND(L111,2)*ROUND(G111,3),2)</f>
      </c>
      <c s="27" t="s">
        <v>56</v>
      </c>
      <c>
        <f>(M111*21)/100</f>
      </c>
      <c t="s">
        <v>27</v>
      </c>
    </row>
    <row r="112" spans="1:5" ht="12.75" customHeight="1">
      <c r="A112" s="30" t="s">
        <v>57</v>
      </c>
      <c r="E112" s="31" t="s">
        <v>5</v>
      </c>
    </row>
    <row r="113" spans="1:5" ht="12.75" customHeight="1">
      <c r="A113" s="30" t="s">
        <v>58</v>
      </c>
      <c r="E113" s="32" t="s">
        <v>1699</v>
      </c>
    </row>
    <row r="114" spans="5:5" ht="12.75" customHeight="1">
      <c r="E114" s="31" t="s">
        <v>1468</v>
      </c>
    </row>
    <row r="115" spans="1:16" ht="12.75" customHeight="1">
      <c r="A115" t="s">
        <v>51</v>
      </c>
      <c s="6" t="s">
        <v>1464</v>
      </c>
      <c s="6" t="s">
        <v>1242</v>
      </c>
      <c t="s">
        <v>5</v>
      </c>
      <c s="26" t="s">
        <v>1243</v>
      </c>
      <c s="27" t="s">
        <v>76</v>
      </c>
      <c s="28">
        <v>1.724</v>
      </c>
      <c s="27">
        <v>0</v>
      </c>
      <c s="27">
        <f>ROUND(G115*H115,6)</f>
      </c>
      <c r="L115" s="29">
        <v>0</v>
      </c>
      <c s="24">
        <f>ROUND(ROUND(L115,2)*ROUND(G115,3),2)</f>
      </c>
      <c s="27" t="s">
        <v>56</v>
      </c>
      <c>
        <f>(M115*21)/100</f>
      </c>
      <c t="s">
        <v>27</v>
      </c>
    </row>
    <row r="116" spans="1:5" ht="12.75" customHeight="1">
      <c r="A116" s="30" t="s">
        <v>57</v>
      </c>
      <c r="E116" s="31" t="s">
        <v>1700</v>
      </c>
    </row>
    <row r="117" spans="1:5" ht="12.75" customHeight="1">
      <c r="A117" s="30" t="s">
        <v>58</v>
      </c>
      <c r="E117" s="32" t="s">
        <v>1701</v>
      </c>
    </row>
    <row r="118" spans="5:5" ht="216.75" customHeight="1">
      <c r="E118" s="31" t="s">
        <v>1409</v>
      </c>
    </row>
    <row r="119" spans="1:16" ht="12.75" customHeight="1">
      <c r="A119" t="s">
        <v>51</v>
      </c>
      <c s="6" t="s">
        <v>1399</v>
      </c>
      <c s="6" t="s">
        <v>1488</v>
      </c>
      <c t="s">
        <v>5</v>
      </c>
      <c s="26" t="s">
        <v>1489</v>
      </c>
      <c s="27" t="s">
        <v>88</v>
      </c>
      <c s="28">
        <v>9.5</v>
      </c>
      <c s="27">
        <v>0</v>
      </c>
      <c s="27">
        <f>ROUND(G119*H119,6)</f>
      </c>
      <c r="L119" s="29">
        <v>0</v>
      </c>
      <c s="24">
        <f>ROUND(ROUND(L119,2)*ROUND(G119,3),2)</f>
      </c>
      <c s="27" t="s">
        <v>56</v>
      </c>
      <c>
        <f>(M119*21)/100</f>
      </c>
      <c t="s">
        <v>27</v>
      </c>
    </row>
    <row r="120" spans="1:5" ht="12.75" customHeight="1">
      <c r="A120" s="30" t="s">
        <v>57</v>
      </c>
      <c r="E120" s="31" t="s">
        <v>1702</v>
      </c>
    </row>
    <row r="121" spans="1:5" ht="12.75" customHeight="1">
      <c r="A121" s="30" t="s">
        <v>58</v>
      </c>
      <c r="E121" s="32" t="s">
        <v>1703</v>
      </c>
    </row>
    <row r="122" spans="5:5" ht="165.75" customHeight="1">
      <c r="E122" s="31" t="s">
        <v>1451</v>
      </c>
    </row>
    <row r="123" spans="1:13" ht="12.75" customHeight="1">
      <c r="A123" t="s">
        <v>48</v>
      </c>
      <c r="C123" s="7" t="s">
        <v>96</v>
      </c>
      <c r="E123" s="25" t="s">
        <v>454</v>
      </c>
      <c r="J123" s="24">
        <f>0</f>
      </c>
      <c s="24">
        <f>0</f>
      </c>
      <c s="24">
        <f>0+L124+L128+L132+L136+L140+L144+L148+L152+L156+L160+L164+L168+L172+L176+L180+L184+L188+L192+L196+L200</f>
      </c>
      <c s="24">
        <f>0+M124+M128+M132+M136+M140+M144+M148+M152+M156+M160+M164+M168+M172+M176+M180+M184+M188+M192+M196+M200</f>
      </c>
    </row>
    <row r="124" spans="1:16" ht="12.75" customHeight="1">
      <c r="A124" t="s">
        <v>51</v>
      </c>
      <c s="6" t="s">
        <v>52</v>
      </c>
      <c s="6" t="s">
        <v>1492</v>
      </c>
      <c t="s">
        <v>5</v>
      </c>
      <c s="26" t="s">
        <v>1493</v>
      </c>
      <c s="27" t="s">
        <v>88</v>
      </c>
      <c s="28">
        <v>200.8</v>
      </c>
      <c s="27">
        <v>0</v>
      </c>
      <c s="27">
        <f>ROUND(G124*H124,6)</f>
      </c>
      <c r="L124" s="29">
        <v>0</v>
      </c>
      <c s="24">
        <f>ROUND(ROUND(L124,2)*ROUND(G124,3),2)</f>
      </c>
      <c s="27" t="s">
        <v>56</v>
      </c>
      <c>
        <f>(M124*21)/100</f>
      </c>
      <c t="s">
        <v>27</v>
      </c>
    </row>
    <row r="125" spans="1:5" ht="12.75" customHeight="1">
      <c r="A125" s="30" t="s">
        <v>57</v>
      </c>
      <c r="E125" s="31" t="s">
        <v>5</v>
      </c>
    </row>
    <row r="126" spans="1:5" ht="12.75" customHeight="1">
      <c r="A126" s="30" t="s">
        <v>58</v>
      </c>
      <c r="E126" s="32" t="s">
        <v>1704</v>
      </c>
    </row>
    <row r="127" spans="5:5" ht="140.25" customHeight="1">
      <c r="E127" s="31" t="s">
        <v>1496</v>
      </c>
    </row>
    <row r="128" spans="1:16" ht="12.75" customHeight="1">
      <c r="A128" t="s">
        <v>51</v>
      </c>
      <c s="6" t="s">
        <v>26</v>
      </c>
      <c s="6" t="s">
        <v>1705</v>
      </c>
      <c t="s">
        <v>5</v>
      </c>
      <c s="26" t="s">
        <v>1706</v>
      </c>
      <c s="27" t="s">
        <v>88</v>
      </c>
      <c s="28">
        <v>54</v>
      </c>
      <c s="27">
        <v>0</v>
      </c>
      <c s="27">
        <f>ROUND(G128*H128,6)</f>
      </c>
      <c r="L128" s="29">
        <v>0</v>
      </c>
      <c s="24">
        <f>ROUND(ROUND(L128,2)*ROUND(G128,3),2)</f>
      </c>
      <c s="27" t="s">
        <v>56</v>
      </c>
      <c>
        <f>(M128*21)/100</f>
      </c>
      <c t="s">
        <v>27</v>
      </c>
    </row>
    <row r="129" spans="1:5" ht="12.75" customHeight="1">
      <c r="A129" s="30" t="s">
        <v>57</v>
      </c>
      <c r="E129" s="31" t="s">
        <v>5</v>
      </c>
    </row>
    <row r="130" spans="1:5" ht="12.75" customHeight="1">
      <c r="A130" s="30" t="s">
        <v>58</v>
      </c>
      <c r="E130" s="32" t="s">
        <v>1707</v>
      </c>
    </row>
    <row r="131" spans="5:5" ht="165.75" customHeight="1">
      <c r="E131" s="31" t="s">
        <v>1708</v>
      </c>
    </row>
    <row r="132" spans="1:16" ht="12.75" customHeight="1">
      <c r="A132" t="s">
        <v>51</v>
      </c>
      <c s="6" t="s">
        <v>73</v>
      </c>
      <c s="6" t="s">
        <v>1643</v>
      </c>
      <c t="s">
        <v>5</v>
      </c>
      <c s="26" t="s">
        <v>1644</v>
      </c>
      <c s="27" t="s">
        <v>88</v>
      </c>
      <c s="28">
        <v>102</v>
      </c>
      <c s="27">
        <v>0</v>
      </c>
      <c s="27">
        <f>ROUND(G132*H132,6)</f>
      </c>
      <c r="L132" s="29">
        <v>0</v>
      </c>
      <c s="24">
        <f>ROUND(ROUND(L132,2)*ROUND(G132,3),2)</f>
      </c>
      <c s="27" t="s">
        <v>56</v>
      </c>
      <c>
        <f>(M132*21)/100</f>
      </c>
      <c t="s">
        <v>27</v>
      </c>
    </row>
    <row r="133" spans="1:5" ht="12.75" customHeight="1">
      <c r="A133" s="30" t="s">
        <v>57</v>
      </c>
      <c r="E133" s="31" t="s">
        <v>5</v>
      </c>
    </row>
    <row r="134" spans="1:5" ht="12.75" customHeight="1">
      <c r="A134" s="30" t="s">
        <v>58</v>
      </c>
      <c r="E134" s="32" t="s">
        <v>1709</v>
      </c>
    </row>
    <row r="135" spans="5:5" ht="153" customHeight="1">
      <c r="E135" s="31" t="s">
        <v>1646</v>
      </c>
    </row>
    <row r="136" spans="1:16" ht="12.75" customHeight="1">
      <c r="A136" t="s">
        <v>51</v>
      </c>
      <c s="6" t="s">
        <v>80</v>
      </c>
      <c s="6" t="s">
        <v>1710</v>
      </c>
      <c t="s">
        <v>5</v>
      </c>
      <c s="26" t="s">
        <v>1711</v>
      </c>
      <c s="27" t="s">
        <v>88</v>
      </c>
      <c s="28">
        <v>168</v>
      </c>
      <c s="27">
        <v>0</v>
      </c>
      <c s="27">
        <f>ROUND(G136*H136,6)</f>
      </c>
      <c r="L136" s="29">
        <v>0</v>
      </c>
      <c s="24">
        <f>ROUND(ROUND(L136,2)*ROUND(G136,3),2)</f>
      </c>
      <c s="27" t="s">
        <v>56</v>
      </c>
      <c>
        <f>(M136*21)/100</f>
      </c>
      <c t="s">
        <v>27</v>
      </c>
    </row>
    <row r="137" spans="1:5" ht="12.75" customHeight="1">
      <c r="A137" s="30" t="s">
        <v>57</v>
      </c>
      <c r="E137" s="31" t="s">
        <v>1712</v>
      </c>
    </row>
    <row r="138" spans="1:5" ht="12.75" customHeight="1">
      <c r="A138" s="30" t="s">
        <v>58</v>
      </c>
      <c r="E138" s="32" t="s">
        <v>1713</v>
      </c>
    </row>
    <row r="139" spans="5:5" ht="153" customHeight="1">
      <c r="E139" s="31" t="s">
        <v>1646</v>
      </c>
    </row>
    <row r="140" spans="1:16" ht="12.75" customHeight="1">
      <c r="A140" t="s">
        <v>51</v>
      </c>
      <c s="6" t="s">
        <v>85</v>
      </c>
      <c s="6" t="s">
        <v>1648</v>
      </c>
      <c t="s">
        <v>5</v>
      </c>
      <c s="26" t="s">
        <v>1649</v>
      </c>
      <c s="27" t="s">
        <v>88</v>
      </c>
      <c s="28">
        <v>76</v>
      </c>
      <c s="27">
        <v>0</v>
      </c>
      <c s="27">
        <f>ROUND(G140*H140,6)</f>
      </c>
      <c r="L140" s="29">
        <v>0</v>
      </c>
      <c s="24">
        <f>ROUND(ROUND(L140,2)*ROUND(G140,3),2)</f>
      </c>
      <c s="27" t="s">
        <v>56</v>
      </c>
      <c>
        <f>(M140*21)/100</f>
      </c>
      <c t="s">
        <v>27</v>
      </c>
    </row>
    <row r="141" spans="1:5" ht="12.75" customHeight="1">
      <c r="A141" s="30" t="s">
        <v>57</v>
      </c>
      <c r="E141" s="31" t="s">
        <v>5</v>
      </c>
    </row>
    <row r="142" spans="1:5" ht="12.75" customHeight="1">
      <c r="A142" s="30" t="s">
        <v>58</v>
      </c>
      <c r="E142" s="32" t="s">
        <v>1714</v>
      </c>
    </row>
    <row r="143" spans="5:5" ht="153" customHeight="1">
      <c r="E143" s="31" t="s">
        <v>1646</v>
      </c>
    </row>
    <row r="144" spans="1:16" ht="12.75" customHeight="1">
      <c r="A144" t="s">
        <v>51</v>
      </c>
      <c s="6" t="s">
        <v>126</v>
      </c>
      <c s="6" t="s">
        <v>1513</v>
      </c>
      <c t="s">
        <v>5</v>
      </c>
      <c s="26" t="s">
        <v>1514</v>
      </c>
      <c s="27" t="s">
        <v>88</v>
      </c>
      <c s="28">
        <v>65.9</v>
      </c>
      <c s="27">
        <v>0</v>
      </c>
      <c s="27">
        <f>ROUND(G144*H144,6)</f>
      </c>
      <c r="L144" s="29">
        <v>0</v>
      </c>
      <c s="24">
        <f>ROUND(ROUND(L144,2)*ROUND(G144,3),2)</f>
      </c>
      <c s="27" t="s">
        <v>56</v>
      </c>
      <c>
        <f>(M144*21)/100</f>
      </c>
      <c t="s">
        <v>27</v>
      </c>
    </row>
    <row r="145" spans="1:5" ht="12.75" customHeight="1">
      <c r="A145" s="30" t="s">
        <v>57</v>
      </c>
      <c r="E145" s="31" t="s">
        <v>5</v>
      </c>
    </row>
    <row r="146" spans="1:5" ht="12.75" customHeight="1">
      <c r="A146" s="30" t="s">
        <v>58</v>
      </c>
      <c r="E146" s="32" t="s">
        <v>1715</v>
      </c>
    </row>
    <row r="147" spans="5:5" ht="38.25" customHeight="1">
      <c r="E147" s="31" t="s">
        <v>1516</v>
      </c>
    </row>
    <row r="148" spans="1:16" ht="12.75" customHeight="1">
      <c r="A148" t="s">
        <v>51</v>
      </c>
      <c s="6" t="s">
        <v>140</v>
      </c>
      <c s="6" t="s">
        <v>1636</v>
      </c>
      <c t="s">
        <v>5</v>
      </c>
      <c s="26" t="s">
        <v>1637</v>
      </c>
      <c s="27" t="s">
        <v>460</v>
      </c>
      <c s="28">
        <v>6.3</v>
      </c>
      <c s="27">
        <v>0</v>
      </c>
      <c s="27">
        <f>ROUND(G148*H148,6)</f>
      </c>
      <c r="L148" s="29">
        <v>0</v>
      </c>
      <c s="24">
        <f>ROUND(ROUND(L148,2)*ROUND(G148,3),2)</f>
      </c>
      <c s="27" t="s">
        <v>56</v>
      </c>
      <c>
        <f>(M148*21)/100</f>
      </c>
      <c t="s">
        <v>27</v>
      </c>
    </row>
    <row r="149" spans="1:5" ht="12.75" customHeight="1">
      <c r="A149" s="30" t="s">
        <v>57</v>
      </c>
      <c r="E149" s="31" t="s">
        <v>5</v>
      </c>
    </row>
    <row r="150" spans="1:5" ht="12.75" customHeight="1">
      <c r="A150" s="30" t="s">
        <v>58</v>
      </c>
      <c r="E150" s="32" t="s">
        <v>1716</v>
      </c>
    </row>
    <row r="151" spans="5:5" ht="178.5" customHeight="1">
      <c r="E151" s="31" t="s">
        <v>1639</v>
      </c>
    </row>
    <row r="152" spans="1:16" ht="12.75" customHeight="1">
      <c r="A152" t="s">
        <v>51</v>
      </c>
      <c s="6" t="s">
        <v>210</v>
      </c>
      <c s="6" t="s">
        <v>1717</v>
      </c>
      <c t="s">
        <v>5</v>
      </c>
      <c s="26" t="s">
        <v>1718</v>
      </c>
      <c s="27" t="s">
        <v>76</v>
      </c>
      <c s="28">
        <v>14.95</v>
      </c>
      <c s="27">
        <v>0</v>
      </c>
      <c s="27">
        <f>ROUND(G152*H152,6)</f>
      </c>
      <c r="L152" s="29">
        <v>0</v>
      </c>
      <c s="24">
        <f>ROUND(ROUND(L152,2)*ROUND(G152,3),2)</f>
      </c>
      <c s="27" t="s">
        <v>56</v>
      </c>
      <c>
        <f>(M152*21)/100</f>
      </c>
      <c t="s">
        <v>27</v>
      </c>
    </row>
    <row r="153" spans="1:5" ht="12.75" customHeight="1">
      <c r="A153" s="30" t="s">
        <v>57</v>
      </c>
      <c r="E153" s="31" t="s">
        <v>5</v>
      </c>
    </row>
    <row r="154" spans="1:5" ht="12.75" customHeight="1">
      <c r="A154" s="30" t="s">
        <v>58</v>
      </c>
      <c r="E154" s="32" t="s">
        <v>1719</v>
      </c>
    </row>
    <row r="155" spans="5:5" ht="63.75" customHeight="1">
      <c r="E155" s="31" t="s">
        <v>1720</v>
      </c>
    </row>
    <row r="156" spans="1:16" ht="12.75" customHeight="1">
      <c r="A156" t="s">
        <v>51</v>
      </c>
      <c s="6" t="s">
        <v>214</v>
      </c>
      <c s="6" t="s">
        <v>1010</v>
      </c>
      <c t="s">
        <v>5</v>
      </c>
      <c s="26" t="s">
        <v>1011</v>
      </c>
      <c s="27" t="s">
        <v>460</v>
      </c>
      <c s="28">
        <v>14</v>
      </c>
      <c s="27">
        <v>0</v>
      </c>
      <c s="27">
        <f>ROUND(G156*H156,6)</f>
      </c>
      <c r="L156" s="29">
        <v>0</v>
      </c>
      <c s="24">
        <f>ROUND(ROUND(L156,2)*ROUND(G156,3),2)</f>
      </c>
      <c s="27" t="s">
        <v>56</v>
      </c>
      <c>
        <f>(M156*21)/100</f>
      </c>
      <c t="s">
        <v>27</v>
      </c>
    </row>
    <row r="157" spans="1:5" ht="12.75" customHeight="1">
      <c r="A157" s="30" t="s">
        <v>57</v>
      </c>
      <c r="E157" s="31" t="s">
        <v>5</v>
      </c>
    </row>
    <row r="158" spans="1:5" ht="12.75" customHeight="1">
      <c r="A158" s="30" t="s">
        <v>58</v>
      </c>
      <c r="E158" s="32" t="s">
        <v>1721</v>
      </c>
    </row>
    <row r="159" spans="5:5" ht="127.5" customHeight="1">
      <c r="E159" s="31" t="s">
        <v>1547</v>
      </c>
    </row>
    <row r="160" spans="1:16" ht="12.75" customHeight="1">
      <c r="A160" t="s">
        <v>51</v>
      </c>
      <c s="6" t="s">
        <v>218</v>
      </c>
      <c s="6" t="s">
        <v>1525</v>
      </c>
      <c t="s">
        <v>5</v>
      </c>
      <c s="26" t="s">
        <v>1526</v>
      </c>
      <c s="27" t="s">
        <v>88</v>
      </c>
      <c s="28">
        <v>404</v>
      </c>
      <c s="27">
        <v>0</v>
      </c>
      <c s="27">
        <f>ROUND(G160*H160,6)</f>
      </c>
      <c r="L160" s="29">
        <v>0</v>
      </c>
      <c s="24">
        <f>ROUND(ROUND(L160,2)*ROUND(G160,3),2)</f>
      </c>
      <c s="27" t="s">
        <v>56</v>
      </c>
      <c>
        <f>(M160*21)/100</f>
      </c>
      <c t="s">
        <v>27</v>
      </c>
    </row>
    <row r="161" spans="1:5" ht="12.75" customHeight="1">
      <c r="A161" s="30" t="s">
        <v>57</v>
      </c>
      <c r="E161" s="31" t="s">
        <v>5</v>
      </c>
    </row>
    <row r="162" spans="1:5" ht="12.75" customHeight="1">
      <c r="A162" s="30" t="s">
        <v>58</v>
      </c>
      <c r="E162" s="32" t="s">
        <v>1722</v>
      </c>
    </row>
    <row r="163" spans="5:5" ht="89.25" customHeight="1">
      <c r="E163" s="31" t="s">
        <v>1528</v>
      </c>
    </row>
    <row r="164" spans="1:16" ht="12.75" customHeight="1">
      <c r="A164" t="s">
        <v>51</v>
      </c>
      <c s="6" t="s">
        <v>218</v>
      </c>
      <c s="6" t="s">
        <v>1013</v>
      </c>
      <c t="s">
        <v>5</v>
      </c>
      <c s="26" t="s">
        <v>1014</v>
      </c>
      <c s="27" t="s">
        <v>464</v>
      </c>
      <c s="28">
        <v>175</v>
      </c>
      <c s="27">
        <v>0</v>
      </c>
      <c s="27">
        <f>ROUND(G164*H164,6)</f>
      </c>
      <c r="L164" s="29">
        <v>0</v>
      </c>
      <c s="24">
        <f>ROUND(ROUND(L164,2)*ROUND(G164,3),2)</f>
      </c>
      <c s="27" t="s">
        <v>56</v>
      </c>
      <c>
        <f>(M164*21)/100</f>
      </c>
      <c t="s">
        <v>27</v>
      </c>
    </row>
    <row r="165" spans="1:5" ht="12.75" customHeight="1">
      <c r="A165" s="30" t="s">
        <v>57</v>
      </c>
      <c r="E165" s="31" t="s">
        <v>5</v>
      </c>
    </row>
    <row r="166" spans="1:5" ht="12.75" customHeight="1">
      <c r="A166" s="30" t="s">
        <v>58</v>
      </c>
      <c r="E166" s="32" t="s">
        <v>1723</v>
      </c>
    </row>
    <row r="167" spans="5:5" ht="102" customHeight="1">
      <c r="E167" s="31" t="s">
        <v>1549</v>
      </c>
    </row>
    <row r="168" spans="1:16" ht="12.75" customHeight="1">
      <c r="A168" t="s">
        <v>51</v>
      </c>
      <c s="6" t="s">
        <v>222</v>
      </c>
      <c s="6" t="s">
        <v>1529</v>
      </c>
      <c t="s">
        <v>5</v>
      </c>
      <c s="26" t="s">
        <v>1530</v>
      </c>
      <c s="27" t="s">
        <v>88</v>
      </c>
      <c s="28">
        <v>1.17</v>
      </c>
      <c s="27">
        <v>0</v>
      </c>
      <c s="27">
        <f>ROUND(G168*H168,6)</f>
      </c>
      <c r="L168" s="29">
        <v>0</v>
      </c>
      <c s="24">
        <f>ROUND(ROUND(L168,2)*ROUND(G168,3),2)</f>
      </c>
      <c s="27" t="s">
        <v>56</v>
      </c>
      <c>
        <f>(M168*21)/100</f>
      </c>
      <c t="s">
        <v>27</v>
      </c>
    </row>
    <row r="169" spans="1:5" ht="12.75" customHeight="1">
      <c r="A169" s="30" t="s">
        <v>57</v>
      </c>
      <c r="E169" s="31" t="s">
        <v>5</v>
      </c>
    </row>
    <row r="170" spans="1:5" ht="12.75" customHeight="1">
      <c r="A170" s="30" t="s">
        <v>58</v>
      </c>
      <c r="E170" s="32" t="s">
        <v>1724</v>
      </c>
    </row>
    <row r="171" spans="5:5" ht="178.5" customHeight="1">
      <c r="E171" s="31" t="s">
        <v>1533</v>
      </c>
    </row>
    <row r="172" spans="1:16" ht="12.75" customHeight="1">
      <c r="A172" t="s">
        <v>51</v>
      </c>
      <c s="6" t="s">
        <v>226</v>
      </c>
      <c s="6" t="s">
        <v>1534</v>
      </c>
      <c t="s">
        <v>5</v>
      </c>
      <c s="26" t="s">
        <v>1535</v>
      </c>
      <c s="27" t="s">
        <v>460</v>
      </c>
      <c s="28">
        <v>9.864</v>
      </c>
      <c s="27">
        <v>0</v>
      </c>
      <c s="27">
        <f>ROUND(G172*H172,6)</f>
      </c>
      <c r="L172" s="29">
        <v>0</v>
      </c>
      <c s="24">
        <f>ROUND(ROUND(L172,2)*ROUND(G172,3),2)</f>
      </c>
      <c s="27" t="s">
        <v>56</v>
      </c>
      <c>
        <f>(M172*21)/100</f>
      </c>
      <c t="s">
        <v>27</v>
      </c>
    </row>
    <row r="173" spans="1:5" ht="12.75" customHeight="1">
      <c r="A173" s="30" t="s">
        <v>57</v>
      </c>
      <c r="E173" s="31" t="s">
        <v>5</v>
      </c>
    </row>
    <row r="174" spans="1:5" ht="12.75" customHeight="1">
      <c r="A174" s="30" t="s">
        <v>58</v>
      </c>
      <c r="E174" s="32" t="s">
        <v>1725</v>
      </c>
    </row>
    <row r="175" spans="5:5" ht="178.5" customHeight="1">
      <c r="E175" s="31" t="s">
        <v>1537</v>
      </c>
    </row>
    <row r="176" spans="1:16" ht="12.75" customHeight="1">
      <c r="A176" t="s">
        <v>51</v>
      </c>
      <c s="6" t="s">
        <v>234</v>
      </c>
      <c s="6" t="s">
        <v>1542</v>
      </c>
      <c t="s">
        <v>5</v>
      </c>
      <c s="26" t="s">
        <v>1543</v>
      </c>
      <c s="27" t="s">
        <v>99</v>
      </c>
      <c s="28">
        <v>1</v>
      </c>
      <c s="27">
        <v>0</v>
      </c>
      <c s="27">
        <f>ROUND(G176*H176,6)</f>
      </c>
      <c r="L176" s="29">
        <v>0</v>
      </c>
      <c s="24">
        <f>ROUND(ROUND(L176,2)*ROUND(G176,3),2)</f>
      </c>
      <c s="27" t="s">
        <v>56</v>
      </c>
      <c>
        <f>(M176*21)/100</f>
      </c>
      <c t="s">
        <v>27</v>
      </c>
    </row>
    <row r="177" spans="1:5" ht="12.75" customHeight="1">
      <c r="A177" s="30" t="s">
        <v>57</v>
      </c>
      <c r="E177" s="31" t="s">
        <v>5</v>
      </c>
    </row>
    <row r="178" spans="1:5" ht="12.75" customHeight="1">
      <c r="A178" s="30" t="s">
        <v>58</v>
      </c>
      <c r="E178" s="32" t="s">
        <v>1544</v>
      </c>
    </row>
    <row r="179" spans="5:5" ht="76.5" customHeight="1">
      <c r="E179" s="31" t="s">
        <v>1545</v>
      </c>
    </row>
    <row r="180" spans="1:16" ht="12.75" customHeight="1">
      <c r="A180" t="s">
        <v>51</v>
      </c>
      <c s="6" t="s">
        <v>238</v>
      </c>
      <c s="6" t="s">
        <v>1652</v>
      </c>
      <c t="s">
        <v>5</v>
      </c>
      <c s="26" t="s">
        <v>1653</v>
      </c>
      <c s="27" t="s">
        <v>99</v>
      </c>
      <c s="28">
        <v>4</v>
      </c>
      <c s="27">
        <v>0</v>
      </c>
      <c s="27">
        <f>ROUND(G180*H180,6)</f>
      </c>
      <c r="L180" s="29">
        <v>0</v>
      </c>
      <c s="24">
        <f>ROUND(ROUND(L180,2)*ROUND(G180,3),2)</f>
      </c>
      <c s="27" t="s">
        <v>56</v>
      </c>
      <c>
        <f>(M180*21)/100</f>
      </c>
      <c t="s">
        <v>27</v>
      </c>
    </row>
    <row r="181" spans="1:5" ht="12.75" customHeight="1">
      <c r="A181" s="30" t="s">
        <v>57</v>
      </c>
      <c r="E181" s="31" t="s">
        <v>5</v>
      </c>
    </row>
    <row r="182" spans="1:5" ht="12.75" customHeight="1">
      <c r="A182" s="30" t="s">
        <v>58</v>
      </c>
      <c r="E182" s="32" t="s">
        <v>1462</v>
      </c>
    </row>
    <row r="183" spans="5:5" ht="76.5" customHeight="1">
      <c r="E183" s="31" t="s">
        <v>1545</v>
      </c>
    </row>
    <row r="184" spans="1:16" ht="12.75" customHeight="1">
      <c r="A184" t="s">
        <v>51</v>
      </c>
      <c s="6" t="s">
        <v>242</v>
      </c>
      <c s="6" t="s">
        <v>1550</v>
      </c>
      <c t="s">
        <v>5</v>
      </c>
      <c s="26" t="s">
        <v>1551</v>
      </c>
      <c s="27" t="s">
        <v>464</v>
      </c>
      <c s="28">
        <v>1039.7</v>
      </c>
      <c s="27">
        <v>0</v>
      </c>
      <c s="27">
        <f>ROUND(G184*H184,6)</f>
      </c>
      <c r="L184" s="29">
        <v>0</v>
      </c>
      <c s="24">
        <f>ROUND(ROUND(L184,2)*ROUND(G184,3),2)</f>
      </c>
      <c s="27" t="s">
        <v>56</v>
      </c>
      <c>
        <f>(M184*21)/100</f>
      </c>
      <c t="s">
        <v>27</v>
      </c>
    </row>
    <row r="185" spans="1:5" ht="12.75" customHeight="1">
      <c r="A185" s="30" t="s">
        <v>57</v>
      </c>
      <c r="E185" s="31" t="s">
        <v>5</v>
      </c>
    </row>
    <row r="186" spans="1:5" ht="12.75" customHeight="1">
      <c r="A186" s="30" t="s">
        <v>58</v>
      </c>
      <c r="E186" s="32" t="s">
        <v>1726</v>
      </c>
    </row>
    <row r="187" spans="5:5" ht="102" customHeight="1">
      <c r="E187" s="31" t="s">
        <v>1554</v>
      </c>
    </row>
    <row r="188" spans="1:16" ht="12.75" customHeight="1">
      <c r="A188" t="s">
        <v>51</v>
      </c>
      <c s="6" t="s">
        <v>246</v>
      </c>
      <c s="6" t="s">
        <v>1655</v>
      </c>
      <c t="s">
        <v>5</v>
      </c>
      <c s="26" t="s">
        <v>1656</v>
      </c>
      <c s="27" t="s">
        <v>99</v>
      </c>
      <c s="28">
        <v>8</v>
      </c>
      <c s="27">
        <v>0</v>
      </c>
      <c s="27">
        <f>ROUND(G188*H188,6)</f>
      </c>
      <c r="L188" s="29">
        <v>0</v>
      </c>
      <c s="24">
        <f>ROUND(ROUND(L188,2)*ROUND(G188,3),2)</f>
      </c>
      <c s="27" t="s">
        <v>56</v>
      </c>
      <c>
        <f>(M188*21)/100</f>
      </c>
      <c t="s">
        <v>27</v>
      </c>
    </row>
    <row r="189" spans="1:5" ht="12.75" customHeight="1">
      <c r="A189" s="30" t="s">
        <v>57</v>
      </c>
      <c r="E189" s="31" t="s">
        <v>5</v>
      </c>
    </row>
    <row r="190" spans="1:5" ht="12.75" customHeight="1">
      <c r="A190" s="30" t="s">
        <v>58</v>
      </c>
      <c r="E190" s="32" t="s">
        <v>1727</v>
      </c>
    </row>
    <row r="191" spans="5:5" ht="76.5" customHeight="1">
      <c r="E191" s="31" t="s">
        <v>1545</v>
      </c>
    </row>
    <row r="192" spans="1:16" ht="12.75" customHeight="1">
      <c r="A192" t="s">
        <v>51</v>
      </c>
      <c s="6" t="s">
        <v>254</v>
      </c>
      <c s="6" t="s">
        <v>1658</v>
      </c>
      <c t="s">
        <v>5</v>
      </c>
      <c s="26" t="s">
        <v>1659</v>
      </c>
      <c s="27" t="s">
        <v>537</v>
      </c>
      <c s="28">
        <v>1</v>
      </c>
      <c s="27">
        <v>0</v>
      </c>
      <c s="27">
        <f>ROUND(G192*H192,6)</f>
      </c>
      <c r="L192" s="29">
        <v>0</v>
      </c>
      <c s="24">
        <f>ROUND(ROUND(L192,2)*ROUND(G192,3),2)</f>
      </c>
      <c s="27" t="s">
        <v>56</v>
      </c>
      <c>
        <f>(M192*21)/100</f>
      </c>
      <c t="s">
        <v>27</v>
      </c>
    </row>
    <row r="193" spans="1:5" ht="12.75" customHeight="1">
      <c r="A193" s="30" t="s">
        <v>57</v>
      </c>
      <c r="E193" s="31" t="s">
        <v>1660</v>
      </c>
    </row>
    <row r="194" spans="1:5" ht="12.75" customHeight="1">
      <c r="A194" s="30" t="s">
        <v>58</v>
      </c>
      <c r="E194" s="32" t="s">
        <v>1661</v>
      </c>
    </row>
    <row r="195" spans="5:5" ht="12.75" customHeight="1">
      <c r="E195" s="31" t="s">
        <v>1662</v>
      </c>
    </row>
    <row r="196" spans="1:16" ht="12.75" customHeight="1">
      <c r="A196" t="s">
        <v>51</v>
      </c>
      <c s="6" t="s">
        <v>258</v>
      </c>
      <c s="6" t="s">
        <v>1728</v>
      </c>
      <c t="s">
        <v>5</v>
      </c>
      <c s="26" t="s">
        <v>1729</v>
      </c>
      <c s="27" t="s">
        <v>88</v>
      </c>
      <c s="28">
        <v>169.2</v>
      </c>
      <c s="27">
        <v>0</v>
      </c>
      <c s="27">
        <f>ROUND(G196*H196,6)</f>
      </c>
      <c r="L196" s="29">
        <v>0</v>
      </c>
      <c s="24">
        <f>ROUND(ROUND(L196,2)*ROUND(G196,3),2)</f>
      </c>
      <c s="27" t="s">
        <v>56</v>
      </c>
      <c>
        <f>(M196*21)/100</f>
      </c>
      <c t="s">
        <v>27</v>
      </c>
    </row>
    <row r="197" spans="1:5" ht="12.75" customHeight="1">
      <c r="A197" s="30" t="s">
        <v>57</v>
      </c>
      <c r="E197" s="31" t="s">
        <v>5</v>
      </c>
    </row>
    <row r="198" spans="1:5" ht="12.75" customHeight="1">
      <c r="A198" s="30" t="s">
        <v>58</v>
      </c>
      <c r="E198" s="32" t="s">
        <v>1730</v>
      </c>
    </row>
    <row r="199" spans="5:5" ht="140.25" customHeight="1">
      <c r="E199" s="31" t="s">
        <v>1496</v>
      </c>
    </row>
    <row r="200" spans="1:16" ht="12.75" customHeight="1">
      <c r="A200" t="s">
        <v>51</v>
      </c>
      <c s="6" t="s">
        <v>1394</v>
      </c>
      <c s="6" t="s">
        <v>1287</v>
      </c>
      <c t="s">
        <v>5</v>
      </c>
      <c s="26" t="s">
        <v>1288</v>
      </c>
      <c s="27" t="s">
        <v>464</v>
      </c>
      <c s="28">
        <v>934.375</v>
      </c>
      <c s="27">
        <v>0</v>
      </c>
      <c s="27">
        <f>ROUND(G200*H200,6)</f>
      </c>
      <c r="L200" s="29">
        <v>0</v>
      </c>
      <c s="24">
        <f>ROUND(ROUND(L200,2)*ROUND(G200,3),2)</f>
      </c>
      <c s="27" t="s">
        <v>56</v>
      </c>
      <c>
        <f>(M200*21)/100</f>
      </c>
      <c t="s">
        <v>27</v>
      </c>
    </row>
    <row r="201" spans="1:5" ht="12.75" customHeight="1">
      <c r="A201" s="30" t="s">
        <v>57</v>
      </c>
      <c r="E201" s="31" t="s">
        <v>5</v>
      </c>
    </row>
    <row r="202" spans="1:5" ht="25.5" customHeight="1">
      <c r="A202" s="30" t="s">
        <v>58</v>
      </c>
      <c r="E202" s="32" t="s">
        <v>1731</v>
      </c>
    </row>
    <row r="203" spans="5:5" ht="12.75" customHeight="1">
      <c r="E203" s="31" t="s">
        <v>1157</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4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1732</v>
      </c>
      <c s="33">
        <f>Rekapitulace!C30</f>
      </c>
      <c s="15" t="s">
        <v>15</v>
      </c>
      <c t="s">
        <v>23</v>
      </c>
      <c t="s">
        <v>27</v>
      </c>
    </row>
    <row r="4" spans="1:16" ht="15" customHeight="1">
      <c r="A4" s="18" t="s">
        <v>20</v>
      </c>
      <c s="19" t="s">
        <v>28</v>
      </c>
      <c s="20" t="s">
        <v>1732</v>
      </c>
      <c r="E4" s="19" t="s">
        <v>1733</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COUNTIFS(L8:L459,"=0",A8:A459,"P")+COUNTIFS(L8:L459,"",A8:A459,"P")+SUM(Q8:Q459)</f>
      </c>
    </row>
    <row r="8" spans="1:13" ht="12.75" customHeight="1">
      <c r="A8" t="s">
        <v>45</v>
      </c>
      <c r="C8" s="21" t="s">
        <v>1736</v>
      </c>
      <c r="E8" s="23" t="s">
        <v>1737</v>
      </c>
      <c r="J8" s="22">
        <f>0+J9+J30+J59+J164+J193+J230+J255+J320+J357+J442</f>
      </c>
      <c s="22">
        <f>0+K9+K30+K59+K164+K193+K230+K255+K320+K357+K442</f>
      </c>
      <c s="22">
        <f>0+L9+L30+L59+L164+L193+L230+L255+L320+L357+L442</f>
      </c>
      <c s="22">
        <f>0+M9+M30+M59+M164+M193+M230+M255+M320+M357+M442</f>
      </c>
    </row>
    <row r="9" spans="1:13" ht="12.75" customHeight="1">
      <c r="A9" t="s">
        <v>48</v>
      </c>
      <c r="C9" s="7" t="s">
        <v>49</v>
      </c>
      <c r="E9" s="25" t="s">
        <v>50</v>
      </c>
      <c r="J9" s="24">
        <f>0</f>
      </c>
      <c s="24">
        <f>0</f>
      </c>
      <c s="24">
        <f>0+L10+L14+L18+L22+L26</f>
      </c>
      <c s="24">
        <f>0+M10+M14+M18+M22+M26</f>
      </c>
    </row>
    <row r="10" spans="1:16" ht="12.75" customHeight="1">
      <c r="A10" t="s">
        <v>51</v>
      </c>
      <c s="6" t="s">
        <v>52</v>
      </c>
      <c s="6" t="s">
        <v>1738</v>
      </c>
      <c t="s">
        <v>356</v>
      </c>
      <c s="26" t="s">
        <v>1739</v>
      </c>
      <c s="27" t="s">
        <v>460</v>
      </c>
      <c s="28">
        <v>210</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1740</v>
      </c>
    </row>
    <row r="13" spans="5:5" ht="12.75" customHeight="1">
      <c r="E13" s="31" t="s">
        <v>1741</v>
      </c>
    </row>
    <row r="14" spans="1:16" ht="12.75" customHeight="1">
      <c r="A14" t="s">
        <v>51</v>
      </c>
      <c s="6" t="s">
        <v>27</v>
      </c>
      <c s="6" t="s">
        <v>1742</v>
      </c>
      <c t="s">
        <v>356</v>
      </c>
      <c s="26" t="s">
        <v>1743</v>
      </c>
      <c s="27" t="s">
        <v>834</v>
      </c>
      <c s="28">
        <v>1</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1744</v>
      </c>
    </row>
    <row r="17" spans="5:5" ht="12.75" customHeight="1">
      <c r="E17" s="31" t="s">
        <v>1741</v>
      </c>
    </row>
    <row r="18" spans="1:16" ht="12.75" customHeight="1">
      <c r="A18" t="s">
        <v>51</v>
      </c>
      <c s="6" t="s">
        <v>26</v>
      </c>
      <c s="6" t="s">
        <v>1745</v>
      </c>
      <c t="s">
        <v>356</v>
      </c>
      <c s="26" t="s">
        <v>1746</v>
      </c>
      <c s="27" t="s">
        <v>834</v>
      </c>
      <c s="28">
        <v>1</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1747</v>
      </c>
    </row>
    <row r="21" spans="5:5" ht="12.75" customHeight="1">
      <c r="E21" s="31" t="s">
        <v>1741</v>
      </c>
    </row>
    <row r="22" spans="1:16" ht="12.75" customHeight="1">
      <c r="A22" t="s">
        <v>51</v>
      </c>
      <c s="6" t="s">
        <v>67</v>
      </c>
      <c s="6" t="s">
        <v>1748</v>
      </c>
      <c t="s">
        <v>356</v>
      </c>
      <c s="26" t="s">
        <v>1749</v>
      </c>
      <c s="27" t="s">
        <v>834</v>
      </c>
      <c s="28">
        <v>1</v>
      </c>
      <c s="27">
        <v>0</v>
      </c>
      <c s="27">
        <f>ROUND(G22*H22,6)</f>
      </c>
      <c r="L22" s="29">
        <v>0</v>
      </c>
      <c s="24">
        <f>ROUND(ROUND(L22,2)*ROUND(G22,3),2)</f>
      </c>
      <c s="27" t="s">
        <v>56</v>
      </c>
      <c>
        <f>(M22*21)/100</f>
      </c>
      <c t="s">
        <v>27</v>
      </c>
    </row>
    <row r="23" spans="1:5" ht="12.75" customHeight="1">
      <c r="A23" s="30" t="s">
        <v>57</v>
      </c>
      <c r="E23" s="31" t="s">
        <v>5</v>
      </c>
    </row>
    <row r="24" spans="1:5" ht="12.75" customHeight="1">
      <c r="A24" s="30" t="s">
        <v>58</v>
      </c>
      <c r="E24" s="32" t="s">
        <v>1750</v>
      </c>
    </row>
    <row r="25" spans="5:5" ht="12.75" customHeight="1">
      <c r="E25" s="31" t="s">
        <v>1751</v>
      </c>
    </row>
    <row r="26" spans="1:16" ht="12.75" customHeight="1">
      <c r="A26" t="s">
        <v>51</v>
      </c>
      <c s="6" t="s">
        <v>73</v>
      </c>
      <c s="6" t="s">
        <v>1752</v>
      </c>
      <c t="s">
        <v>356</v>
      </c>
      <c s="26" t="s">
        <v>1753</v>
      </c>
      <c s="27" t="s">
        <v>834</v>
      </c>
      <c s="28">
        <v>1</v>
      </c>
      <c s="27">
        <v>0</v>
      </c>
      <c s="27">
        <f>ROUND(G26*H26,6)</f>
      </c>
      <c r="L26" s="29">
        <v>0</v>
      </c>
      <c s="24">
        <f>ROUND(ROUND(L26,2)*ROUND(G26,3),2)</f>
      </c>
      <c s="27" t="s">
        <v>56</v>
      </c>
      <c>
        <f>(M26*21)/100</f>
      </c>
      <c t="s">
        <v>27</v>
      </c>
    </row>
    <row r="27" spans="1:5" ht="12.75" customHeight="1">
      <c r="A27" s="30" t="s">
        <v>57</v>
      </c>
      <c r="E27" s="31" t="s">
        <v>5</v>
      </c>
    </row>
    <row r="28" spans="1:5" ht="76.5" customHeight="1">
      <c r="A28" s="30" t="s">
        <v>58</v>
      </c>
      <c r="E28" s="32" t="s">
        <v>1754</v>
      </c>
    </row>
    <row r="29" spans="5:5" ht="12.75" customHeight="1">
      <c r="E29" s="31" t="s">
        <v>1755</v>
      </c>
    </row>
    <row r="30" spans="1:13" ht="12.75" customHeight="1">
      <c r="A30" t="s">
        <v>48</v>
      </c>
      <c r="C30" s="7" t="s">
        <v>52</v>
      </c>
      <c r="E30" s="25" t="s">
        <v>72</v>
      </c>
      <c r="J30" s="24">
        <f>0</f>
      </c>
      <c s="24">
        <f>0</f>
      </c>
      <c s="24">
        <f>0+L31+L35+L39+L43+L47+L51+L55</f>
      </c>
      <c s="24">
        <f>0+M31+M35+M39+M43+M47+M51+M55</f>
      </c>
    </row>
    <row r="31" spans="1:16" ht="12.75" customHeight="1">
      <c r="A31" t="s">
        <v>51</v>
      </c>
      <c s="6" t="s">
        <v>80</v>
      </c>
      <c s="6" t="s">
        <v>74</v>
      </c>
      <c t="s">
        <v>1756</v>
      </c>
      <c s="26" t="s">
        <v>1757</v>
      </c>
      <c s="27" t="s">
        <v>76</v>
      </c>
      <c s="28">
        <v>4255.945</v>
      </c>
      <c s="27">
        <v>0</v>
      </c>
      <c s="27">
        <f>ROUND(G31*H31,6)</f>
      </c>
      <c r="L31" s="29">
        <v>0</v>
      </c>
      <c s="24">
        <f>ROUND(ROUND(L31,2)*ROUND(G31,3),2)</f>
      </c>
      <c s="27" t="s">
        <v>56</v>
      </c>
      <c>
        <f>(M31*21)/100</f>
      </c>
      <c t="s">
        <v>27</v>
      </c>
    </row>
    <row r="32" spans="1:5" ht="12.75" customHeight="1">
      <c r="A32" s="30" t="s">
        <v>57</v>
      </c>
      <c r="E32" s="31" t="s">
        <v>5</v>
      </c>
    </row>
    <row r="33" spans="1:5" ht="25.5" customHeight="1">
      <c r="A33" s="30" t="s">
        <v>58</v>
      </c>
      <c r="E33" s="32" t="s">
        <v>1758</v>
      </c>
    </row>
    <row r="34" spans="5:5" ht="267.75" customHeight="1">
      <c r="E34" s="31" t="s">
        <v>1759</v>
      </c>
    </row>
    <row r="35" spans="1:16" ht="12.75" customHeight="1">
      <c r="A35" t="s">
        <v>51</v>
      </c>
      <c s="6" t="s">
        <v>85</v>
      </c>
      <c s="6" t="s">
        <v>1760</v>
      </c>
      <c t="s">
        <v>1756</v>
      </c>
      <c s="26" t="s">
        <v>1761</v>
      </c>
      <c s="27" t="s">
        <v>1018</v>
      </c>
      <c s="28">
        <v>127678.35</v>
      </c>
      <c s="27">
        <v>0</v>
      </c>
      <c s="27">
        <f>ROUND(G35*H35,6)</f>
      </c>
      <c r="L35" s="29">
        <v>0</v>
      </c>
      <c s="24">
        <f>ROUND(ROUND(L35,2)*ROUND(G35,3),2)</f>
      </c>
      <c s="27" t="s">
        <v>56</v>
      </c>
      <c>
        <f>(M35*21)/100</f>
      </c>
      <c t="s">
        <v>27</v>
      </c>
    </row>
    <row r="36" spans="1:5" ht="12.75" customHeight="1">
      <c r="A36" s="30" t="s">
        <v>57</v>
      </c>
      <c r="E36" s="31" t="s">
        <v>5</v>
      </c>
    </row>
    <row r="37" spans="1:5" ht="12.75" customHeight="1">
      <c r="A37" s="30" t="s">
        <v>58</v>
      </c>
      <c r="E37" s="32" t="s">
        <v>1762</v>
      </c>
    </row>
    <row r="38" spans="5:5" ht="12.75" customHeight="1">
      <c r="E38" s="31" t="s">
        <v>1123</v>
      </c>
    </row>
    <row r="39" spans="1:16" ht="12.75" customHeight="1">
      <c r="A39" t="s">
        <v>51</v>
      </c>
      <c s="6" t="s">
        <v>90</v>
      </c>
      <c s="6" t="s">
        <v>81</v>
      </c>
      <c t="s">
        <v>1756</v>
      </c>
      <c s="26" t="s">
        <v>82</v>
      </c>
      <c s="27" t="s">
        <v>76</v>
      </c>
      <c s="28">
        <v>7.105</v>
      </c>
      <c s="27">
        <v>0</v>
      </c>
      <c s="27">
        <f>ROUND(G39*H39,6)</f>
      </c>
      <c r="L39" s="29">
        <v>0</v>
      </c>
      <c s="24">
        <f>ROUND(ROUND(L39,2)*ROUND(G39,3),2)</f>
      </c>
      <c s="27" t="s">
        <v>56</v>
      </c>
      <c>
        <f>(M39*21)/100</f>
      </c>
      <c t="s">
        <v>27</v>
      </c>
    </row>
    <row r="40" spans="1:5" ht="12.75" customHeight="1">
      <c r="A40" s="30" t="s">
        <v>57</v>
      </c>
      <c r="E40" s="31" t="s">
        <v>5</v>
      </c>
    </row>
    <row r="41" spans="1:5" ht="25.5" customHeight="1">
      <c r="A41" s="30" t="s">
        <v>58</v>
      </c>
      <c r="E41" s="32" t="s">
        <v>1763</v>
      </c>
    </row>
    <row r="42" spans="5:5" ht="267.75" customHeight="1">
      <c r="E42" s="31" t="s">
        <v>1764</v>
      </c>
    </row>
    <row r="43" spans="1:16" ht="12.75" customHeight="1">
      <c r="A43" t="s">
        <v>51</v>
      </c>
      <c s="6" t="s">
        <v>96</v>
      </c>
      <c s="6" t="s">
        <v>1120</v>
      </c>
      <c t="s">
        <v>1756</v>
      </c>
      <c s="26" t="s">
        <v>1121</v>
      </c>
      <c s="27" t="s">
        <v>1018</v>
      </c>
      <c s="28">
        <v>213.15</v>
      </c>
      <c s="27">
        <v>0</v>
      </c>
      <c s="27">
        <f>ROUND(G43*H43,6)</f>
      </c>
      <c r="L43" s="29">
        <v>0</v>
      </c>
      <c s="24">
        <f>ROUND(ROUND(L43,2)*ROUND(G43,3),2)</f>
      </c>
      <c s="27" t="s">
        <v>56</v>
      </c>
      <c>
        <f>(M43*21)/100</f>
      </c>
      <c t="s">
        <v>27</v>
      </c>
    </row>
    <row r="44" spans="1:5" ht="12.75" customHeight="1">
      <c r="A44" s="30" t="s">
        <v>57</v>
      </c>
      <c r="E44" s="31" t="s">
        <v>5</v>
      </c>
    </row>
    <row r="45" spans="1:5" ht="12.75" customHeight="1">
      <c r="A45" s="30" t="s">
        <v>58</v>
      </c>
      <c r="E45" s="32" t="s">
        <v>1765</v>
      </c>
    </row>
    <row r="46" spans="5:5" ht="12.75" customHeight="1">
      <c r="E46" s="31" t="s">
        <v>1123</v>
      </c>
    </row>
    <row r="47" spans="1:16" ht="12.75" customHeight="1">
      <c r="A47" t="s">
        <v>51</v>
      </c>
      <c s="6" t="s">
        <v>101</v>
      </c>
      <c s="6" t="s">
        <v>1766</v>
      </c>
      <c t="s">
        <v>1756</v>
      </c>
      <c s="26" t="s">
        <v>1767</v>
      </c>
      <c s="27" t="s">
        <v>76</v>
      </c>
      <c s="28">
        <v>4263.05</v>
      </c>
      <c s="27">
        <v>0</v>
      </c>
      <c s="27">
        <f>ROUND(G47*H47,6)</f>
      </c>
      <c r="L47" s="29">
        <v>0</v>
      </c>
      <c s="24">
        <f>ROUND(ROUND(L47,2)*ROUND(G47,3),2)</f>
      </c>
      <c s="27" t="s">
        <v>56</v>
      </c>
      <c>
        <f>(M47*21)/100</f>
      </c>
      <c t="s">
        <v>27</v>
      </c>
    </row>
    <row r="48" spans="1:5" ht="12.75" customHeight="1">
      <c r="A48" s="30" t="s">
        <v>57</v>
      </c>
      <c r="E48" s="31" t="s">
        <v>5</v>
      </c>
    </row>
    <row r="49" spans="1:5" ht="12.75" customHeight="1">
      <c r="A49" s="30" t="s">
        <v>58</v>
      </c>
      <c r="E49" s="32" t="s">
        <v>1768</v>
      </c>
    </row>
    <row r="50" spans="5:5" ht="165.75" customHeight="1">
      <c r="E50" s="31" t="s">
        <v>1769</v>
      </c>
    </row>
    <row r="51" spans="1:16" ht="12.75" customHeight="1">
      <c r="A51" t="s">
        <v>51</v>
      </c>
      <c s="6" t="s">
        <v>105</v>
      </c>
      <c s="6" t="s">
        <v>1770</v>
      </c>
      <c t="s">
        <v>1756</v>
      </c>
      <c s="26" t="s">
        <v>1771</v>
      </c>
      <c s="27" t="s">
        <v>76</v>
      </c>
      <c s="28">
        <v>2313.22</v>
      </c>
      <c s="27">
        <v>0</v>
      </c>
      <c s="27">
        <f>ROUND(G51*H51,6)</f>
      </c>
      <c r="L51" s="29">
        <v>0</v>
      </c>
      <c s="24">
        <f>ROUND(ROUND(L51,2)*ROUND(G51,3),2)</f>
      </c>
      <c s="27" t="s">
        <v>56</v>
      </c>
      <c>
        <f>(M51*21)/100</f>
      </c>
      <c t="s">
        <v>27</v>
      </c>
    </row>
    <row r="52" spans="1:5" ht="12.75" customHeight="1">
      <c r="A52" s="30" t="s">
        <v>57</v>
      </c>
      <c r="E52" s="31" t="s">
        <v>5</v>
      </c>
    </row>
    <row r="53" spans="1:5" ht="12.75" customHeight="1">
      <c r="A53" s="30" t="s">
        <v>58</v>
      </c>
      <c r="E53" s="32" t="s">
        <v>1772</v>
      </c>
    </row>
    <row r="54" spans="5:5" ht="191.25" customHeight="1">
      <c r="E54" s="31" t="s">
        <v>1773</v>
      </c>
    </row>
    <row r="55" spans="1:16" ht="12.75" customHeight="1">
      <c r="A55" t="s">
        <v>51</v>
      </c>
      <c s="6" t="s">
        <v>109</v>
      </c>
      <c s="6" t="s">
        <v>1774</v>
      </c>
      <c t="s">
        <v>1756</v>
      </c>
      <c s="26" t="s">
        <v>1775</v>
      </c>
      <c s="27" t="s">
        <v>76</v>
      </c>
      <c s="28">
        <v>5.03</v>
      </c>
      <c s="27">
        <v>0</v>
      </c>
      <c s="27">
        <f>ROUND(G55*H55,6)</f>
      </c>
      <c r="L55" s="29">
        <v>0</v>
      </c>
      <c s="24">
        <f>ROUND(ROUND(L55,2)*ROUND(G55,3),2)</f>
      </c>
      <c s="27" t="s">
        <v>56</v>
      </c>
      <c>
        <f>(M55*21)/100</f>
      </c>
      <c t="s">
        <v>27</v>
      </c>
    </row>
    <row r="56" spans="1:5" ht="12.75" customHeight="1">
      <c r="A56" s="30" t="s">
        <v>57</v>
      </c>
      <c r="E56" s="31" t="s">
        <v>5</v>
      </c>
    </row>
    <row r="57" spans="1:5" ht="25.5" customHeight="1">
      <c r="A57" s="30" t="s">
        <v>58</v>
      </c>
      <c r="E57" s="32" t="s">
        <v>1776</v>
      </c>
    </row>
    <row r="58" spans="5:5" ht="255" customHeight="1">
      <c r="E58" s="31" t="s">
        <v>1777</v>
      </c>
    </row>
    <row r="59" spans="1:13" ht="12.75" customHeight="1">
      <c r="A59" t="s">
        <v>48</v>
      </c>
      <c r="C59" s="7" t="s">
        <v>27</v>
      </c>
      <c r="E59" s="25" t="s">
        <v>1185</v>
      </c>
      <c r="J59" s="24">
        <f>0</f>
      </c>
      <c s="24">
        <f>0</f>
      </c>
      <c s="24">
        <f>0+L60+L64+L68+L72+L76+L80+L84+L88+L92+L96+L100+L104+L108+L112+L116+L120+L124+L128+L132+L136+L140+L144+L148+L152+L156+L160</f>
      </c>
      <c s="24">
        <f>0+M60+M64+M68+M72+M76+M80+M84+M88+M92+M96+M100+M104+M108+M112+M116+M120+M124+M128+M132+M136+M140+M144+M148+M152+M156+M160</f>
      </c>
    </row>
    <row r="60" spans="1:16" ht="12.75" customHeight="1">
      <c r="A60" t="s">
        <v>51</v>
      </c>
      <c s="6" t="s">
        <v>113</v>
      </c>
      <c s="6" t="s">
        <v>1778</v>
      </c>
      <c t="s">
        <v>1756</v>
      </c>
      <c s="26" t="s">
        <v>1779</v>
      </c>
      <c s="27" t="s">
        <v>76</v>
      </c>
      <c s="28">
        <v>14.577</v>
      </c>
      <c s="27">
        <v>0</v>
      </c>
      <c s="27">
        <f>ROUND(G60*H60,6)</f>
      </c>
      <c r="L60" s="29">
        <v>0</v>
      </c>
      <c s="24">
        <f>ROUND(ROUND(L60,2)*ROUND(G60,3),2)</f>
      </c>
      <c s="27" t="s">
        <v>56</v>
      </c>
      <c>
        <f>(M60*21)/100</f>
      </c>
      <c t="s">
        <v>27</v>
      </c>
    </row>
    <row r="61" spans="1:5" ht="12.75" customHeight="1">
      <c r="A61" s="30" t="s">
        <v>57</v>
      </c>
      <c r="E61" s="31" t="s">
        <v>5</v>
      </c>
    </row>
    <row r="62" spans="1:5" ht="25.5" customHeight="1">
      <c r="A62" s="30" t="s">
        <v>58</v>
      </c>
      <c r="E62" s="32" t="s">
        <v>1780</v>
      </c>
    </row>
    <row r="63" spans="5:5" ht="357" customHeight="1">
      <c r="E63" s="31" t="s">
        <v>1781</v>
      </c>
    </row>
    <row r="64" spans="1:16" ht="12.75" customHeight="1">
      <c r="A64" t="s">
        <v>51</v>
      </c>
      <c s="6" t="s">
        <v>117</v>
      </c>
      <c s="6" t="s">
        <v>1782</v>
      </c>
      <c t="s">
        <v>1756</v>
      </c>
      <c s="26" t="s">
        <v>1783</v>
      </c>
      <c s="27" t="s">
        <v>55</v>
      </c>
      <c s="28">
        <v>34.721</v>
      </c>
      <c s="27">
        <v>0</v>
      </c>
      <c s="27">
        <f>ROUND(G64*H64,6)</f>
      </c>
      <c r="L64" s="29">
        <v>0</v>
      </c>
      <c s="24">
        <f>ROUND(ROUND(L64,2)*ROUND(G64,3),2)</f>
      </c>
      <c s="27" t="s">
        <v>56</v>
      </c>
      <c>
        <f>(M64*21)/100</f>
      </c>
      <c t="s">
        <v>27</v>
      </c>
    </row>
    <row r="65" spans="1:5" ht="12.75" customHeight="1">
      <c r="A65" s="30" t="s">
        <v>57</v>
      </c>
      <c r="E65" s="31" t="s">
        <v>5</v>
      </c>
    </row>
    <row r="66" spans="1:5" ht="51" customHeight="1">
      <c r="A66" s="30" t="s">
        <v>58</v>
      </c>
      <c r="E66" s="32" t="s">
        <v>1784</v>
      </c>
    </row>
    <row r="67" spans="5:5" ht="25.5" customHeight="1">
      <c r="E67" s="31" t="s">
        <v>1785</v>
      </c>
    </row>
    <row r="68" spans="1:16" ht="12.75" customHeight="1">
      <c r="A68" t="s">
        <v>51</v>
      </c>
      <c s="6" t="s">
        <v>122</v>
      </c>
      <c s="6" t="s">
        <v>1786</v>
      </c>
      <c t="s">
        <v>1756</v>
      </c>
      <c s="26" t="s">
        <v>1787</v>
      </c>
      <c s="27" t="s">
        <v>76</v>
      </c>
      <c s="28">
        <v>8.022</v>
      </c>
      <c s="27">
        <v>0</v>
      </c>
      <c s="27">
        <f>ROUND(G68*H68,6)</f>
      </c>
      <c r="L68" s="29">
        <v>0</v>
      </c>
      <c s="24">
        <f>ROUND(ROUND(L68,2)*ROUND(G68,3),2)</f>
      </c>
      <c s="27" t="s">
        <v>56</v>
      </c>
      <c>
        <f>(M68*21)/100</f>
      </c>
      <c t="s">
        <v>27</v>
      </c>
    </row>
    <row r="69" spans="1:5" ht="12.75" customHeight="1">
      <c r="A69" s="30" t="s">
        <v>57</v>
      </c>
      <c r="E69" s="31" t="s">
        <v>5</v>
      </c>
    </row>
    <row r="70" spans="1:5" ht="25.5" customHeight="1">
      <c r="A70" s="30" t="s">
        <v>58</v>
      </c>
      <c r="E70" s="32" t="s">
        <v>1788</v>
      </c>
    </row>
    <row r="71" spans="5:5" ht="12.75" customHeight="1">
      <c r="E71" s="31" t="s">
        <v>1789</v>
      </c>
    </row>
    <row r="72" spans="1:16" ht="12.75" customHeight="1">
      <c r="A72" t="s">
        <v>51</v>
      </c>
      <c s="6" t="s">
        <v>126</v>
      </c>
      <c s="6" t="s">
        <v>1790</v>
      </c>
      <c t="s">
        <v>1756</v>
      </c>
      <c s="26" t="s">
        <v>1791</v>
      </c>
      <c s="27" t="s">
        <v>88</v>
      </c>
      <c s="28">
        <v>1057.2</v>
      </c>
      <c s="27">
        <v>0</v>
      </c>
      <c s="27">
        <f>ROUND(G72*H72,6)</f>
      </c>
      <c r="L72" s="29">
        <v>0</v>
      </c>
      <c s="24">
        <f>ROUND(ROUND(L72,2)*ROUND(G72,3),2)</f>
      </c>
      <c s="27" t="s">
        <v>56</v>
      </c>
      <c>
        <f>(M72*21)/100</f>
      </c>
      <c t="s">
        <v>27</v>
      </c>
    </row>
    <row r="73" spans="1:5" ht="12.75" customHeight="1">
      <c r="A73" s="30" t="s">
        <v>57</v>
      </c>
      <c r="E73" s="31" t="s">
        <v>5</v>
      </c>
    </row>
    <row r="74" spans="1:5" ht="12.75" customHeight="1">
      <c r="A74" s="30" t="s">
        <v>58</v>
      </c>
      <c r="E74" s="32" t="s">
        <v>1792</v>
      </c>
    </row>
    <row r="75" spans="5:5" ht="38.25" customHeight="1">
      <c r="E75" s="31" t="s">
        <v>1793</v>
      </c>
    </row>
    <row r="76" spans="1:16" ht="12.75" customHeight="1">
      <c r="A76" t="s">
        <v>51</v>
      </c>
      <c s="6" t="s">
        <v>132</v>
      </c>
      <c s="6" t="s">
        <v>1794</v>
      </c>
      <c t="s">
        <v>1756</v>
      </c>
      <c s="26" t="s">
        <v>1795</v>
      </c>
      <c s="27" t="s">
        <v>99</v>
      </c>
      <c s="28">
        <v>159</v>
      </c>
      <c s="27">
        <v>0</v>
      </c>
      <c s="27">
        <f>ROUND(G76*H76,6)</f>
      </c>
      <c r="L76" s="29">
        <v>0</v>
      </c>
      <c s="24">
        <f>ROUND(ROUND(L76,2)*ROUND(G76,3),2)</f>
      </c>
      <c s="27" t="s">
        <v>56</v>
      </c>
      <c>
        <f>(M76*21)/100</f>
      </c>
      <c t="s">
        <v>27</v>
      </c>
    </row>
    <row r="77" spans="1:5" ht="12.75" customHeight="1">
      <c r="A77" s="30" t="s">
        <v>57</v>
      </c>
      <c r="E77" s="31" t="s">
        <v>5</v>
      </c>
    </row>
    <row r="78" spans="1:5" ht="38.25" customHeight="1">
      <c r="A78" s="30" t="s">
        <v>58</v>
      </c>
      <c r="E78" s="32" t="s">
        <v>1796</v>
      </c>
    </row>
    <row r="79" spans="5:5" ht="12.75" customHeight="1">
      <c r="E79" s="31" t="s">
        <v>1797</v>
      </c>
    </row>
    <row r="80" spans="1:16" ht="12.75" customHeight="1">
      <c r="A80" t="s">
        <v>51</v>
      </c>
      <c s="6" t="s">
        <v>136</v>
      </c>
      <c s="6" t="s">
        <v>1798</v>
      </c>
      <c t="s">
        <v>1756</v>
      </c>
      <c s="26" t="s">
        <v>1799</v>
      </c>
      <c s="27" t="s">
        <v>55</v>
      </c>
      <c s="28">
        <v>5.571</v>
      </c>
      <c s="27">
        <v>0</v>
      </c>
      <c s="27">
        <f>ROUND(G80*H80,6)</f>
      </c>
      <c r="L80" s="29">
        <v>0</v>
      </c>
      <c s="24">
        <f>ROUND(ROUND(L80,2)*ROUND(G80,3),2)</f>
      </c>
      <c s="27" t="s">
        <v>56</v>
      </c>
      <c>
        <f>(M80*21)/100</f>
      </c>
      <c t="s">
        <v>27</v>
      </c>
    </row>
    <row r="81" spans="1:5" ht="12.75" customHeight="1">
      <c r="A81" s="30" t="s">
        <v>57</v>
      </c>
      <c r="E81" s="31" t="s">
        <v>5</v>
      </c>
    </row>
    <row r="82" spans="1:5" ht="51" customHeight="1">
      <c r="A82" s="30" t="s">
        <v>58</v>
      </c>
      <c r="E82" s="32" t="s">
        <v>1800</v>
      </c>
    </row>
    <row r="83" spans="5:5" ht="280.5" customHeight="1">
      <c r="E83" s="31" t="s">
        <v>1801</v>
      </c>
    </row>
    <row r="84" spans="1:16" ht="12.75" customHeight="1">
      <c r="A84" t="s">
        <v>51</v>
      </c>
      <c s="6" t="s">
        <v>140</v>
      </c>
      <c s="6" t="s">
        <v>1802</v>
      </c>
      <c t="s">
        <v>1756</v>
      </c>
      <c s="26" t="s">
        <v>1803</v>
      </c>
      <c s="27" t="s">
        <v>55</v>
      </c>
      <c s="28">
        <v>5.571</v>
      </c>
      <c s="27">
        <v>0</v>
      </c>
      <c s="27">
        <f>ROUND(G84*H84,6)</f>
      </c>
      <c r="L84" s="29">
        <v>0</v>
      </c>
      <c s="24">
        <f>ROUND(ROUND(L84,2)*ROUND(G84,3),2)</f>
      </c>
      <c s="27" t="s">
        <v>56</v>
      </c>
      <c>
        <f>(M84*21)/100</f>
      </c>
      <c t="s">
        <v>27</v>
      </c>
    </row>
    <row r="85" spans="1:5" ht="12.75" customHeight="1">
      <c r="A85" s="30" t="s">
        <v>57</v>
      </c>
      <c r="E85" s="31" t="s">
        <v>5</v>
      </c>
    </row>
    <row r="86" spans="1:5" ht="12.75" customHeight="1">
      <c r="A86" s="30" t="s">
        <v>58</v>
      </c>
      <c r="E86" s="32" t="s">
        <v>1804</v>
      </c>
    </row>
    <row r="87" spans="5:5" ht="12.75" customHeight="1">
      <c r="E87" s="31" t="s">
        <v>1805</v>
      </c>
    </row>
    <row r="88" spans="1:16" ht="12.75" customHeight="1">
      <c r="A88" t="s">
        <v>51</v>
      </c>
      <c s="6" t="s">
        <v>144</v>
      </c>
      <c s="6" t="s">
        <v>1806</v>
      </c>
      <c t="s">
        <v>1756</v>
      </c>
      <c s="26" t="s">
        <v>1807</v>
      </c>
      <c s="27" t="s">
        <v>88</v>
      </c>
      <c s="28">
        <v>168.18</v>
      </c>
      <c s="27">
        <v>0</v>
      </c>
      <c s="27">
        <f>ROUND(G88*H88,6)</f>
      </c>
      <c r="L88" s="29">
        <v>0</v>
      </c>
      <c s="24">
        <f>ROUND(ROUND(L88,2)*ROUND(G88,3),2)</f>
      </c>
      <c s="27" t="s">
        <v>56</v>
      </c>
      <c>
        <f>(M88*21)/100</f>
      </c>
      <c t="s">
        <v>27</v>
      </c>
    </row>
    <row r="89" spans="1:5" ht="12.75" customHeight="1">
      <c r="A89" s="30" t="s">
        <v>57</v>
      </c>
      <c r="E89" s="31" t="s">
        <v>5</v>
      </c>
    </row>
    <row r="90" spans="1:5" ht="12.75" customHeight="1">
      <c r="A90" s="30" t="s">
        <v>58</v>
      </c>
      <c r="E90" s="32" t="s">
        <v>1808</v>
      </c>
    </row>
    <row r="91" spans="5:5" ht="63.75" customHeight="1">
      <c r="E91" s="31" t="s">
        <v>1809</v>
      </c>
    </row>
    <row r="92" spans="1:16" ht="12.75" customHeight="1">
      <c r="A92" t="s">
        <v>51</v>
      </c>
      <c s="6" t="s">
        <v>148</v>
      </c>
      <c s="6" t="s">
        <v>1810</v>
      </c>
      <c t="s">
        <v>1756</v>
      </c>
      <c s="26" t="s">
        <v>1811</v>
      </c>
      <c s="27" t="s">
        <v>88</v>
      </c>
      <c s="28">
        <v>1696.7</v>
      </c>
      <c s="27">
        <v>0</v>
      </c>
      <c s="27">
        <f>ROUND(G92*H92,6)</f>
      </c>
      <c r="L92" s="29">
        <v>0</v>
      </c>
      <c s="24">
        <f>ROUND(ROUND(L92,2)*ROUND(G92,3),2)</f>
      </c>
      <c s="27" t="s">
        <v>56</v>
      </c>
      <c>
        <f>(M92*21)/100</f>
      </c>
      <c t="s">
        <v>27</v>
      </c>
    </row>
    <row r="93" spans="1:5" ht="12.75" customHeight="1">
      <c r="A93" s="30" t="s">
        <v>57</v>
      </c>
      <c r="E93" s="31" t="s">
        <v>5</v>
      </c>
    </row>
    <row r="94" spans="1:5" ht="38.25" customHeight="1">
      <c r="A94" s="30" t="s">
        <v>58</v>
      </c>
      <c r="E94" s="32" t="s">
        <v>1812</v>
      </c>
    </row>
    <row r="95" spans="5:5" ht="63.75" customHeight="1">
      <c r="E95" s="31" t="s">
        <v>1809</v>
      </c>
    </row>
    <row r="96" spans="1:16" ht="12.75" customHeight="1">
      <c r="A96" t="s">
        <v>51</v>
      </c>
      <c s="6" t="s">
        <v>152</v>
      </c>
      <c s="6" t="s">
        <v>1813</v>
      </c>
      <c t="s">
        <v>1756</v>
      </c>
      <c s="26" t="s">
        <v>1814</v>
      </c>
      <c s="27" t="s">
        <v>88</v>
      </c>
      <c s="28">
        <v>99.5</v>
      </c>
      <c s="27">
        <v>0</v>
      </c>
      <c s="27">
        <f>ROUND(G96*H96,6)</f>
      </c>
      <c r="L96" s="29">
        <v>0</v>
      </c>
      <c s="24">
        <f>ROUND(ROUND(L96,2)*ROUND(G96,3),2)</f>
      </c>
      <c s="27" t="s">
        <v>56</v>
      </c>
      <c>
        <f>(M96*21)/100</f>
      </c>
      <c t="s">
        <v>27</v>
      </c>
    </row>
    <row r="97" spans="1:5" ht="12.75" customHeight="1">
      <c r="A97" s="30" t="s">
        <v>57</v>
      </c>
      <c r="E97" s="31" t="s">
        <v>5</v>
      </c>
    </row>
    <row r="98" spans="1:5" ht="25.5" customHeight="1">
      <c r="A98" s="30" t="s">
        <v>58</v>
      </c>
      <c r="E98" s="32" t="s">
        <v>1815</v>
      </c>
    </row>
    <row r="99" spans="5:5" ht="153" customHeight="1">
      <c r="E99" s="31" t="s">
        <v>1816</v>
      </c>
    </row>
    <row r="100" spans="1:16" ht="12.75" customHeight="1">
      <c r="A100" t="s">
        <v>51</v>
      </c>
      <c s="6" t="s">
        <v>156</v>
      </c>
      <c s="6" t="s">
        <v>1817</v>
      </c>
      <c t="s">
        <v>1756</v>
      </c>
      <c s="26" t="s">
        <v>1818</v>
      </c>
      <c s="27" t="s">
        <v>88</v>
      </c>
      <c s="28">
        <v>99.5</v>
      </c>
      <c s="27">
        <v>0</v>
      </c>
      <c s="27">
        <f>ROUND(G100*H100,6)</f>
      </c>
      <c r="L100" s="29">
        <v>0</v>
      </c>
      <c s="24">
        <f>ROUND(ROUND(L100,2)*ROUND(G100,3),2)</f>
      </c>
      <c s="27" t="s">
        <v>56</v>
      </c>
      <c>
        <f>(M100*21)/100</f>
      </c>
      <c t="s">
        <v>27</v>
      </c>
    </row>
    <row r="101" spans="1:5" ht="12.75" customHeight="1">
      <c r="A101" s="30" t="s">
        <v>57</v>
      </c>
      <c r="E101" s="31" t="s">
        <v>5</v>
      </c>
    </row>
    <row r="102" spans="1:5" ht="25.5" customHeight="1">
      <c r="A102" s="30" t="s">
        <v>58</v>
      </c>
      <c r="E102" s="32" t="s">
        <v>1815</v>
      </c>
    </row>
    <row r="103" spans="5:5" ht="153" customHeight="1">
      <c r="E103" s="31" t="s">
        <v>1816</v>
      </c>
    </row>
    <row r="104" spans="1:16" ht="12.75" customHeight="1">
      <c r="A104" t="s">
        <v>51</v>
      </c>
      <c s="6" t="s">
        <v>160</v>
      </c>
      <c s="6" t="s">
        <v>1819</v>
      </c>
      <c t="s">
        <v>1756</v>
      </c>
      <c s="26" t="s">
        <v>1820</v>
      </c>
      <c s="27" t="s">
        <v>76</v>
      </c>
      <c s="28">
        <v>112.35</v>
      </c>
      <c s="27">
        <v>0</v>
      </c>
      <c s="27">
        <f>ROUND(G104*H104,6)</f>
      </c>
      <c r="L104" s="29">
        <v>0</v>
      </c>
      <c s="24">
        <f>ROUND(ROUND(L104,2)*ROUND(G104,3),2)</f>
      </c>
      <c s="27" t="s">
        <v>56</v>
      </c>
      <c>
        <f>(M104*21)/100</f>
      </c>
      <c t="s">
        <v>27</v>
      </c>
    </row>
    <row r="105" spans="1:5" ht="12.75" customHeight="1">
      <c r="A105" s="30" t="s">
        <v>57</v>
      </c>
      <c r="E105" s="31" t="s">
        <v>5</v>
      </c>
    </row>
    <row r="106" spans="1:5" ht="102" customHeight="1">
      <c r="A106" s="30" t="s">
        <v>58</v>
      </c>
      <c r="E106" s="32" t="s">
        <v>1821</v>
      </c>
    </row>
    <row r="107" spans="5:5" ht="267.75" customHeight="1">
      <c r="E107" s="31" t="s">
        <v>1822</v>
      </c>
    </row>
    <row r="108" spans="1:16" ht="12.75" customHeight="1">
      <c r="A108" t="s">
        <v>51</v>
      </c>
      <c s="6" t="s">
        <v>164</v>
      </c>
      <c s="6" t="s">
        <v>1823</v>
      </c>
      <c t="s">
        <v>1756</v>
      </c>
      <c s="26" t="s">
        <v>1824</v>
      </c>
      <c s="27" t="s">
        <v>55</v>
      </c>
      <c s="28">
        <v>2.992</v>
      </c>
      <c s="27">
        <v>0</v>
      </c>
      <c s="27">
        <f>ROUND(G108*H108,6)</f>
      </c>
      <c r="L108" s="29">
        <v>0</v>
      </c>
      <c s="24">
        <f>ROUND(ROUND(L108,2)*ROUND(G108,3),2)</f>
      </c>
      <c s="27" t="s">
        <v>56</v>
      </c>
      <c>
        <f>(M108*21)/100</f>
      </c>
      <c t="s">
        <v>27</v>
      </c>
    </row>
    <row r="109" spans="1:5" ht="12.75" customHeight="1">
      <c r="A109" s="30" t="s">
        <v>57</v>
      </c>
      <c r="E109" s="31" t="s">
        <v>5</v>
      </c>
    </row>
    <row r="110" spans="1:5" ht="12.75" customHeight="1">
      <c r="A110" s="30" t="s">
        <v>58</v>
      </c>
      <c r="E110" s="32" t="s">
        <v>1825</v>
      </c>
    </row>
    <row r="111" spans="5:5" ht="216.75" customHeight="1">
      <c r="E111" s="31" t="s">
        <v>1826</v>
      </c>
    </row>
    <row r="112" spans="1:16" ht="12.75" customHeight="1">
      <c r="A112" t="s">
        <v>51</v>
      </c>
      <c s="6" t="s">
        <v>168</v>
      </c>
      <c s="6" t="s">
        <v>1827</v>
      </c>
      <c t="s">
        <v>1756</v>
      </c>
      <c s="26" t="s">
        <v>1828</v>
      </c>
      <c s="27" t="s">
        <v>55</v>
      </c>
      <c s="28">
        <v>6.104</v>
      </c>
      <c s="27">
        <v>0</v>
      </c>
      <c s="27">
        <f>ROUND(G112*H112,6)</f>
      </c>
      <c r="L112" s="29">
        <v>0</v>
      </c>
      <c s="24">
        <f>ROUND(ROUND(L112,2)*ROUND(G112,3),2)</f>
      </c>
      <c s="27" t="s">
        <v>56</v>
      </c>
      <c>
        <f>(M112*21)/100</f>
      </c>
      <c t="s">
        <v>27</v>
      </c>
    </row>
    <row r="113" spans="1:5" ht="12.75" customHeight="1">
      <c r="A113" s="30" t="s">
        <v>57</v>
      </c>
      <c r="E113" s="31" t="s">
        <v>5</v>
      </c>
    </row>
    <row r="114" spans="1:5" ht="12.75" customHeight="1">
      <c r="A114" s="30" t="s">
        <v>58</v>
      </c>
      <c r="E114" s="32" t="s">
        <v>1829</v>
      </c>
    </row>
    <row r="115" spans="5:5" ht="216.75" customHeight="1">
      <c r="E115" s="31" t="s">
        <v>1826</v>
      </c>
    </row>
    <row r="116" spans="1:16" ht="12.75" customHeight="1">
      <c r="A116" t="s">
        <v>51</v>
      </c>
      <c s="6" t="s">
        <v>172</v>
      </c>
      <c s="6" t="s">
        <v>1830</v>
      </c>
      <c t="s">
        <v>1756</v>
      </c>
      <c s="26" t="s">
        <v>1831</v>
      </c>
      <c s="27" t="s">
        <v>76</v>
      </c>
      <c s="28">
        <v>25.325</v>
      </c>
      <c s="27">
        <v>0</v>
      </c>
      <c s="27">
        <f>ROUND(G116*H116,6)</f>
      </c>
      <c r="L116" s="29">
        <v>0</v>
      </c>
      <c s="24">
        <f>ROUND(ROUND(L116,2)*ROUND(G116,3),2)</f>
      </c>
      <c s="27" t="s">
        <v>56</v>
      </c>
      <c>
        <f>(M116*21)/100</f>
      </c>
      <c t="s">
        <v>27</v>
      </c>
    </row>
    <row r="117" spans="1:5" ht="12.75" customHeight="1">
      <c r="A117" s="30" t="s">
        <v>57</v>
      </c>
      <c r="E117" s="31" t="s">
        <v>5</v>
      </c>
    </row>
    <row r="118" spans="1:5" ht="25.5" customHeight="1">
      <c r="A118" s="30" t="s">
        <v>58</v>
      </c>
      <c r="E118" s="32" t="s">
        <v>1832</v>
      </c>
    </row>
    <row r="119" spans="5:5" ht="63.75" customHeight="1">
      <c r="E119" s="31" t="s">
        <v>1833</v>
      </c>
    </row>
    <row r="120" spans="1:16" ht="12.75" customHeight="1">
      <c r="A120" t="s">
        <v>51</v>
      </c>
      <c s="6" t="s">
        <v>176</v>
      </c>
      <c s="6" t="s">
        <v>1834</v>
      </c>
      <c t="s">
        <v>356</v>
      </c>
      <c s="26" t="s">
        <v>1835</v>
      </c>
      <c s="27" t="s">
        <v>99</v>
      </c>
      <c s="28">
        <v>28</v>
      </c>
      <c s="27">
        <v>0</v>
      </c>
      <c s="27">
        <f>ROUND(G120*H120,6)</f>
      </c>
      <c r="L120" s="29">
        <v>0</v>
      </c>
      <c s="24">
        <f>ROUND(ROUND(L120,2)*ROUND(G120,3),2)</f>
      </c>
      <c s="27" t="s">
        <v>56</v>
      </c>
      <c>
        <f>(M120*21)/100</f>
      </c>
      <c t="s">
        <v>27</v>
      </c>
    </row>
    <row r="121" spans="1:5" ht="12.75" customHeight="1">
      <c r="A121" s="30" t="s">
        <v>57</v>
      </c>
      <c r="E121" s="31" t="s">
        <v>5</v>
      </c>
    </row>
    <row r="122" spans="1:5" ht="25.5" customHeight="1">
      <c r="A122" s="30" t="s">
        <v>58</v>
      </c>
      <c r="E122" s="32" t="s">
        <v>1836</v>
      </c>
    </row>
    <row r="123" spans="5:5" ht="38.25" customHeight="1">
      <c r="E123" s="31" t="s">
        <v>1837</v>
      </c>
    </row>
    <row r="124" spans="1:16" ht="12.75" customHeight="1">
      <c r="A124" t="s">
        <v>51</v>
      </c>
      <c s="6" t="s">
        <v>181</v>
      </c>
      <c s="6" t="s">
        <v>1838</v>
      </c>
      <c t="s">
        <v>356</v>
      </c>
      <c s="26" t="s">
        <v>1839</v>
      </c>
      <c s="27" t="s">
        <v>99</v>
      </c>
      <c s="28">
        <v>25</v>
      </c>
      <c s="27">
        <v>0</v>
      </c>
      <c s="27">
        <f>ROUND(G124*H124,6)</f>
      </c>
      <c r="L124" s="29">
        <v>0</v>
      </c>
      <c s="24">
        <f>ROUND(ROUND(L124,2)*ROUND(G124,3),2)</f>
      </c>
      <c s="27" t="s">
        <v>56</v>
      </c>
      <c>
        <f>(M124*21)/100</f>
      </c>
      <c t="s">
        <v>27</v>
      </c>
    </row>
    <row r="125" spans="1:5" ht="12.75" customHeight="1">
      <c r="A125" s="30" t="s">
        <v>57</v>
      </c>
      <c r="E125" s="31" t="s">
        <v>5</v>
      </c>
    </row>
    <row r="126" spans="1:5" ht="25.5" customHeight="1">
      <c r="A126" s="30" t="s">
        <v>58</v>
      </c>
      <c r="E126" s="32" t="s">
        <v>1840</v>
      </c>
    </row>
    <row r="127" spans="5:5" ht="38.25" customHeight="1">
      <c r="E127" s="31" t="s">
        <v>1837</v>
      </c>
    </row>
    <row r="128" spans="1:16" ht="12.75" customHeight="1">
      <c r="A128" t="s">
        <v>51</v>
      </c>
      <c s="6" t="s">
        <v>185</v>
      </c>
      <c s="6" t="s">
        <v>1841</v>
      </c>
      <c t="s">
        <v>1756</v>
      </c>
      <c s="26" t="s">
        <v>1842</v>
      </c>
      <c s="27" t="s">
        <v>99</v>
      </c>
      <c s="28">
        <v>20</v>
      </c>
      <c s="27">
        <v>0</v>
      </c>
      <c s="27">
        <f>ROUND(G128*H128,6)</f>
      </c>
      <c r="L128" s="29">
        <v>0</v>
      </c>
      <c s="24">
        <f>ROUND(ROUND(L128,2)*ROUND(G128,3),2)</f>
      </c>
      <c s="27" t="s">
        <v>56</v>
      </c>
      <c>
        <f>(M128*21)/100</f>
      </c>
      <c t="s">
        <v>27</v>
      </c>
    </row>
    <row r="129" spans="1:5" ht="12.75" customHeight="1">
      <c r="A129" s="30" t="s">
        <v>57</v>
      </c>
      <c r="E129" s="31" t="s">
        <v>5</v>
      </c>
    </row>
    <row r="130" spans="1:5" ht="25.5" customHeight="1">
      <c r="A130" s="30" t="s">
        <v>58</v>
      </c>
      <c r="E130" s="32" t="s">
        <v>1843</v>
      </c>
    </row>
    <row r="131" spans="5:5" ht="38.25" customHeight="1">
      <c r="E131" s="31" t="s">
        <v>1844</v>
      </c>
    </row>
    <row r="132" spans="1:16" ht="12.75" customHeight="1">
      <c r="A132" t="s">
        <v>51</v>
      </c>
      <c s="6" t="s">
        <v>190</v>
      </c>
      <c s="6" t="s">
        <v>1845</v>
      </c>
      <c t="s">
        <v>1756</v>
      </c>
      <c s="26" t="s">
        <v>1846</v>
      </c>
      <c s="27" t="s">
        <v>99</v>
      </c>
      <c s="28">
        <v>22</v>
      </c>
      <c s="27">
        <v>0</v>
      </c>
      <c s="27">
        <f>ROUND(G132*H132,6)</f>
      </c>
      <c r="L132" s="29">
        <v>0</v>
      </c>
      <c s="24">
        <f>ROUND(ROUND(L132,2)*ROUND(G132,3),2)</f>
      </c>
      <c s="27" t="s">
        <v>56</v>
      </c>
      <c>
        <f>(M132*21)/100</f>
      </c>
      <c t="s">
        <v>27</v>
      </c>
    </row>
    <row r="133" spans="1:5" ht="12.75" customHeight="1">
      <c r="A133" s="30" t="s">
        <v>57</v>
      </c>
      <c r="E133" s="31" t="s">
        <v>5</v>
      </c>
    </row>
    <row r="134" spans="1:5" ht="12.75" customHeight="1">
      <c r="A134" s="30" t="s">
        <v>58</v>
      </c>
      <c r="E134" s="32" t="s">
        <v>1847</v>
      </c>
    </row>
    <row r="135" spans="5:5" ht="38.25" customHeight="1">
      <c r="E135" s="31" t="s">
        <v>1844</v>
      </c>
    </row>
    <row r="136" spans="1:16" ht="12.75" customHeight="1">
      <c r="A136" t="s">
        <v>51</v>
      </c>
      <c s="6" t="s">
        <v>194</v>
      </c>
      <c s="6" t="s">
        <v>1848</v>
      </c>
      <c t="s">
        <v>1756</v>
      </c>
      <c s="26" t="s">
        <v>1849</v>
      </c>
      <c s="27" t="s">
        <v>99</v>
      </c>
      <c s="28">
        <v>30</v>
      </c>
      <c s="27">
        <v>0</v>
      </c>
      <c s="27">
        <f>ROUND(G136*H136,6)</f>
      </c>
      <c r="L136" s="29">
        <v>0</v>
      </c>
      <c s="24">
        <f>ROUND(ROUND(L136,2)*ROUND(G136,3),2)</f>
      </c>
      <c s="27" t="s">
        <v>56</v>
      </c>
      <c>
        <f>(M136*21)/100</f>
      </c>
      <c t="s">
        <v>27</v>
      </c>
    </row>
    <row r="137" spans="1:5" ht="12.75" customHeight="1">
      <c r="A137" s="30" t="s">
        <v>57</v>
      </c>
      <c r="E137" s="31" t="s">
        <v>5</v>
      </c>
    </row>
    <row r="138" spans="1:5" ht="12.75" customHeight="1">
      <c r="A138" s="30" t="s">
        <v>58</v>
      </c>
      <c r="E138" s="32" t="s">
        <v>1850</v>
      </c>
    </row>
    <row r="139" spans="5:5" ht="38.25" customHeight="1">
      <c r="E139" s="31" t="s">
        <v>1844</v>
      </c>
    </row>
    <row r="140" spans="1:16" ht="12.75" customHeight="1">
      <c r="A140" t="s">
        <v>51</v>
      </c>
      <c s="6" t="s">
        <v>198</v>
      </c>
      <c s="6" t="s">
        <v>1851</v>
      </c>
      <c t="s">
        <v>1756</v>
      </c>
      <c s="26" t="s">
        <v>1852</v>
      </c>
      <c s="27" t="s">
        <v>99</v>
      </c>
      <c s="28">
        <v>15</v>
      </c>
      <c s="27">
        <v>0</v>
      </c>
      <c s="27">
        <f>ROUND(G140*H140,6)</f>
      </c>
      <c r="L140" s="29">
        <v>0</v>
      </c>
      <c s="24">
        <f>ROUND(ROUND(L140,2)*ROUND(G140,3),2)</f>
      </c>
      <c s="27" t="s">
        <v>56</v>
      </c>
      <c>
        <f>(M140*21)/100</f>
      </c>
      <c t="s">
        <v>27</v>
      </c>
    </row>
    <row r="141" spans="1:5" ht="12.75" customHeight="1">
      <c r="A141" s="30" t="s">
        <v>57</v>
      </c>
      <c r="E141" s="31" t="s">
        <v>5</v>
      </c>
    </row>
    <row r="142" spans="1:5" ht="12.75" customHeight="1">
      <c r="A142" s="30" t="s">
        <v>58</v>
      </c>
      <c r="E142" s="32" t="s">
        <v>1853</v>
      </c>
    </row>
    <row r="143" spans="5:5" ht="38.25" customHeight="1">
      <c r="E143" s="31" t="s">
        <v>1844</v>
      </c>
    </row>
    <row r="144" spans="1:16" ht="12.75" customHeight="1">
      <c r="A144" t="s">
        <v>51</v>
      </c>
      <c s="6" t="s">
        <v>202</v>
      </c>
      <c s="6" t="s">
        <v>1854</v>
      </c>
      <c t="s">
        <v>1756</v>
      </c>
      <c s="26" t="s">
        <v>1855</v>
      </c>
      <c s="27" t="s">
        <v>99</v>
      </c>
      <c s="28">
        <v>8</v>
      </c>
      <c s="27">
        <v>0</v>
      </c>
      <c s="27">
        <f>ROUND(G144*H144,6)</f>
      </c>
      <c r="L144" s="29">
        <v>0</v>
      </c>
      <c s="24">
        <f>ROUND(ROUND(L144,2)*ROUND(G144,3),2)</f>
      </c>
      <c s="27" t="s">
        <v>56</v>
      </c>
      <c>
        <f>(M144*21)/100</f>
      </c>
      <c t="s">
        <v>27</v>
      </c>
    </row>
    <row r="145" spans="1:5" ht="12.75" customHeight="1">
      <c r="A145" s="30" t="s">
        <v>57</v>
      </c>
      <c r="E145" s="31" t="s">
        <v>5</v>
      </c>
    </row>
    <row r="146" spans="1:5" ht="12.75" customHeight="1">
      <c r="A146" s="30" t="s">
        <v>58</v>
      </c>
      <c r="E146" s="32" t="s">
        <v>1856</v>
      </c>
    </row>
    <row r="147" spans="5:5" ht="89.25" customHeight="1">
      <c r="E147" s="31" t="s">
        <v>1857</v>
      </c>
    </row>
    <row r="148" spans="1:16" ht="12.75" customHeight="1">
      <c r="A148" t="s">
        <v>51</v>
      </c>
      <c s="6" t="s">
        <v>206</v>
      </c>
      <c s="6" t="s">
        <v>1858</v>
      </c>
      <c t="s">
        <v>1756</v>
      </c>
      <c s="26" t="s">
        <v>1859</v>
      </c>
      <c s="27" t="s">
        <v>76</v>
      </c>
      <c s="28">
        <v>24.8</v>
      </c>
      <c s="27">
        <v>0</v>
      </c>
      <c s="27">
        <f>ROUND(G148*H148,6)</f>
      </c>
      <c r="L148" s="29">
        <v>0</v>
      </c>
      <c s="24">
        <f>ROUND(ROUND(L148,2)*ROUND(G148,3),2)</f>
      </c>
      <c s="27" t="s">
        <v>56</v>
      </c>
      <c>
        <f>(M148*21)/100</f>
      </c>
      <c t="s">
        <v>27</v>
      </c>
    </row>
    <row r="149" spans="1:5" ht="12.75" customHeight="1">
      <c r="A149" s="30" t="s">
        <v>57</v>
      </c>
      <c r="E149" s="31" t="s">
        <v>5</v>
      </c>
    </row>
    <row r="150" spans="1:5" ht="12.75" customHeight="1">
      <c r="A150" s="30" t="s">
        <v>58</v>
      </c>
      <c r="E150" s="32" t="s">
        <v>1860</v>
      </c>
    </row>
    <row r="151" spans="5:5" ht="12.75" customHeight="1">
      <c r="E151" s="31" t="s">
        <v>1861</v>
      </c>
    </row>
    <row r="152" spans="1:16" ht="12.75" customHeight="1">
      <c r="A152" t="s">
        <v>51</v>
      </c>
      <c s="6" t="s">
        <v>210</v>
      </c>
      <c s="6" t="s">
        <v>1862</v>
      </c>
      <c t="s">
        <v>1756</v>
      </c>
      <c s="26" t="s">
        <v>1863</v>
      </c>
      <c s="27" t="s">
        <v>76</v>
      </c>
      <c s="28">
        <v>32.783</v>
      </c>
      <c s="27">
        <v>0</v>
      </c>
      <c s="27">
        <f>ROUND(G152*H152,6)</f>
      </c>
      <c r="L152" s="29">
        <v>0</v>
      </c>
      <c s="24">
        <f>ROUND(ROUND(L152,2)*ROUND(G152,3),2)</f>
      </c>
      <c s="27" t="s">
        <v>56</v>
      </c>
      <c>
        <f>(M152*21)/100</f>
      </c>
      <c t="s">
        <v>27</v>
      </c>
    </row>
    <row r="153" spans="1:5" ht="12.75" customHeight="1">
      <c r="A153" s="30" t="s">
        <v>57</v>
      </c>
      <c r="E153" s="31" t="s">
        <v>5</v>
      </c>
    </row>
    <row r="154" spans="1:5" ht="12.75" customHeight="1">
      <c r="A154" s="30" t="s">
        <v>58</v>
      </c>
      <c r="E154" s="32" t="s">
        <v>1864</v>
      </c>
    </row>
    <row r="155" spans="5:5" ht="12.75" customHeight="1">
      <c r="E155" s="31" t="s">
        <v>1861</v>
      </c>
    </row>
    <row r="156" spans="1:16" ht="12.75" customHeight="1">
      <c r="A156" t="s">
        <v>51</v>
      </c>
      <c s="6" t="s">
        <v>214</v>
      </c>
      <c s="6" t="s">
        <v>1865</v>
      </c>
      <c t="s">
        <v>1756</v>
      </c>
      <c s="26" t="s">
        <v>1866</v>
      </c>
      <c s="27" t="s">
        <v>76</v>
      </c>
      <c s="28">
        <v>61.98</v>
      </c>
      <c s="27">
        <v>0</v>
      </c>
      <c s="27">
        <f>ROUND(G156*H156,6)</f>
      </c>
      <c r="L156" s="29">
        <v>0</v>
      </c>
      <c s="24">
        <f>ROUND(ROUND(L156,2)*ROUND(G156,3),2)</f>
      </c>
      <c s="27" t="s">
        <v>56</v>
      </c>
      <c>
        <f>(M156*21)/100</f>
      </c>
      <c t="s">
        <v>27</v>
      </c>
    </row>
    <row r="157" spans="1:5" ht="12.75" customHeight="1">
      <c r="A157" s="30" t="s">
        <v>57</v>
      </c>
      <c r="E157" s="31" t="s">
        <v>5</v>
      </c>
    </row>
    <row r="158" spans="1:5" ht="12.75" customHeight="1">
      <c r="A158" s="30" t="s">
        <v>58</v>
      </c>
      <c r="E158" s="32" t="s">
        <v>1867</v>
      </c>
    </row>
    <row r="159" spans="5:5" ht="267.75" customHeight="1">
      <c r="E159" s="31" t="s">
        <v>1822</v>
      </c>
    </row>
    <row r="160" spans="1:16" ht="12.75" customHeight="1">
      <c r="A160" t="s">
        <v>51</v>
      </c>
      <c s="6" t="s">
        <v>218</v>
      </c>
      <c s="6" t="s">
        <v>1868</v>
      </c>
      <c t="s">
        <v>1756</v>
      </c>
      <c s="26" t="s">
        <v>1869</v>
      </c>
      <c s="27" t="s">
        <v>55</v>
      </c>
      <c s="28">
        <v>1.55</v>
      </c>
      <c s="27">
        <v>0</v>
      </c>
      <c s="27">
        <f>ROUND(G160*H160,6)</f>
      </c>
      <c r="L160" s="29">
        <v>0</v>
      </c>
      <c s="24">
        <f>ROUND(ROUND(L160,2)*ROUND(G160,3),2)</f>
      </c>
      <c s="27" t="s">
        <v>56</v>
      </c>
      <c>
        <f>(M160*21)/100</f>
      </c>
      <c t="s">
        <v>27</v>
      </c>
    </row>
    <row r="161" spans="1:5" ht="12.75" customHeight="1">
      <c r="A161" s="30" t="s">
        <v>57</v>
      </c>
      <c r="E161" s="31" t="s">
        <v>5</v>
      </c>
    </row>
    <row r="162" spans="1:5" ht="12.75" customHeight="1">
      <c r="A162" s="30" t="s">
        <v>58</v>
      </c>
      <c r="E162" s="32" t="s">
        <v>1870</v>
      </c>
    </row>
    <row r="163" spans="5:5" ht="229.5" customHeight="1">
      <c r="E163" s="31" t="s">
        <v>1871</v>
      </c>
    </row>
    <row r="164" spans="1:13" ht="12.75" customHeight="1">
      <c r="A164" t="s">
        <v>48</v>
      </c>
      <c r="C164" s="7" t="s">
        <v>26</v>
      </c>
      <c r="E164" s="25" t="s">
        <v>476</v>
      </c>
      <c r="J164" s="24">
        <f>0</f>
      </c>
      <c s="24">
        <f>0</f>
      </c>
      <c s="24">
        <f>0+L165+L169+L173+L177+L181+L185+L189</f>
      </c>
      <c s="24">
        <f>0+M165+M169+M173+M177+M181+M185+M189</f>
      </c>
    </row>
    <row r="165" spans="1:16" ht="12.75" customHeight="1">
      <c r="A165" t="s">
        <v>51</v>
      </c>
      <c s="6" t="s">
        <v>222</v>
      </c>
      <c s="6" t="s">
        <v>1384</v>
      </c>
      <c t="s">
        <v>1756</v>
      </c>
      <c s="26" t="s">
        <v>1872</v>
      </c>
      <c s="27" t="s">
        <v>76</v>
      </c>
      <c s="28">
        <v>0.86</v>
      </c>
      <c s="27">
        <v>0</v>
      </c>
      <c s="27">
        <f>ROUND(G165*H165,6)</f>
      </c>
      <c r="L165" s="29">
        <v>0</v>
      </c>
      <c s="24">
        <f>ROUND(ROUND(L165,2)*ROUND(G165,3),2)</f>
      </c>
      <c s="27" t="s">
        <v>56</v>
      </c>
      <c>
        <f>(M165*21)/100</f>
      </c>
      <c t="s">
        <v>27</v>
      </c>
    </row>
    <row r="166" spans="1:5" ht="12.75" customHeight="1">
      <c r="A166" s="30" t="s">
        <v>57</v>
      </c>
      <c r="E166" s="31" t="s">
        <v>5</v>
      </c>
    </row>
    <row r="167" spans="1:5" ht="38.25" customHeight="1">
      <c r="A167" s="30" t="s">
        <v>58</v>
      </c>
      <c r="E167" s="32" t="s">
        <v>1873</v>
      </c>
    </row>
    <row r="168" spans="5:5" ht="280.5" customHeight="1">
      <c r="E168" s="31" t="s">
        <v>1874</v>
      </c>
    </row>
    <row r="169" spans="1:16" ht="12.75" customHeight="1">
      <c r="A169" t="s">
        <v>51</v>
      </c>
      <c s="6" t="s">
        <v>226</v>
      </c>
      <c s="6" t="s">
        <v>1875</v>
      </c>
      <c t="s">
        <v>1756</v>
      </c>
      <c s="26" t="s">
        <v>1876</v>
      </c>
      <c s="27" t="s">
        <v>55</v>
      </c>
      <c s="28">
        <v>0.099</v>
      </c>
      <c s="27">
        <v>0</v>
      </c>
      <c s="27">
        <f>ROUND(G169*H169,6)</f>
      </c>
      <c r="L169" s="29">
        <v>0</v>
      </c>
      <c s="24">
        <f>ROUND(ROUND(L169,2)*ROUND(G169,3),2)</f>
      </c>
      <c s="27" t="s">
        <v>56</v>
      </c>
      <c>
        <f>(M169*21)/100</f>
      </c>
      <c t="s">
        <v>27</v>
      </c>
    </row>
    <row r="170" spans="1:5" ht="12.75" customHeight="1">
      <c r="A170" s="30" t="s">
        <v>57</v>
      </c>
      <c r="E170" s="31" t="s">
        <v>5</v>
      </c>
    </row>
    <row r="171" spans="1:5" ht="12.75" customHeight="1">
      <c r="A171" s="30" t="s">
        <v>58</v>
      </c>
      <c r="E171" s="32" t="s">
        <v>1877</v>
      </c>
    </row>
    <row r="172" spans="5:5" ht="204" customHeight="1">
      <c r="E172" s="31" t="s">
        <v>1878</v>
      </c>
    </row>
    <row r="173" spans="1:16" ht="12.75" customHeight="1">
      <c r="A173" t="s">
        <v>51</v>
      </c>
      <c s="6" t="s">
        <v>230</v>
      </c>
      <c s="6" t="s">
        <v>1879</v>
      </c>
      <c t="s">
        <v>1756</v>
      </c>
      <c s="26" t="s">
        <v>1880</v>
      </c>
      <c s="27" t="s">
        <v>76</v>
      </c>
      <c s="28">
        <v>2.93</v>
      </c>
      <c s="27">
        <v>0</v>
      </c>
      <c s="27">
        <f>ROUND(G173*H173,6)</f>
      </c>
      <c r="L173" s="29">
        <v>0</v>
      </c>
      <c s="24">
        <f>ROUND(ROUND(L173,2)*ROUND(G173,3),2)</f>
      </c>
      <c s="27" t="s">
        <v>56</v>
      </c>
      <c>
        <f>(M173*21)/100</f>
      </c>
      <c t="s">
        <v>27</v>
      </c>
    </row>
    <row r="174" spans="1:5" ht="12.75" customHeight="1">
      <c r="A174" s="30" t="s">
        <v>57</v>
      </c>
      <c r="E174" s="31" t="s">
        <v>5</v>
      </c>
    </row>
    <row r="175" spans="1:5" ht="12.75" customHeight="1">
      <c r="A175" s="30" t="s">
        <v>58</v>
      </c>
      <c r="E175" s="32" t="s">
        <v>1881</v>
      </c>
    </row>
    <row r="176" spans="5:5" ht="25.5" customHeight="1">
      <c r="E176" s="31" t="s">
        <v>1882</v>
      </c>
    </row>
    <row r="177" spans="1:16" ht="12.75" customHeight="1">
      <c r="A177" t="s">
        <v>51</v>
      </c>
      <c s="6" t="s">
        <v>234</v>
      </c>
      <c s="6" t="s">
        <v>1380</v>
      </c>
      <c t="s">
        <v>1756</v>
      </c>
      <c s="26" t="s">
        <v>1381</v>
      </c>
      <c s="27" t="s">
        <v>388</v>
      </c>
      <c s="28">
        <v>1157.32</v>
      </c>
      <c s="27">
        <v>0</v>
      </c>
      <c s="27">
        <f>ROUND(G177*H177,6)</f>
      </c>
      <c r="L177" s="29">
        <v>0</v>
      </c>
      <c s="24">
        <f>ROUND(ROUND(L177,2)*ROUND(G177,3),2)</f>
      </c>
      <c s="27" t="s">
        <v>56</v>
      </c>
      <c>
        <f>(M177*21)/100</f>
      </c>
      <c t="s">
        <v>27</v>
      </c>
    </row>
    <row r="178" spans="1:5" ht="12.75" customHeight="1">
      <c r="A178" s="30" t="s">
        <v>57</v>
      </c>
      <c r="E178" s="31" t="s">
        <v>5</v>
      </c>
    </row>
    <row r="179" spans="1:5" ht="25.5" customHeight="1">
      <c r="A179" s="30" t="s">
        <v>58</v>
      </c>
      <c r="E179" s="32" t="s">
        <v>1883</v>
      </c>
    </row>
    <row r="180" spans="5:5" ht="242.25" customHeight="1">
      <c r="E180" s="31" t="s">
        <v>1884</v>
      </c>
    </row>
    <row r="181" spans="1:16" ht="12.75" customHeight="1">
      <c r="A181" t="s">
        <v>51</v>
      </c>
      <c s="6" t="s">
        <v>238</v>
      </c>
      <c s="6" t="s">
        <v>1885</v>
      </c>
      <c t="s">
        <v>1756</v>
      </c>
      <c s="26" t="s">
        <v>1886</v>
      </c>
      <c s="27" t="s">
        <v>55</v>
      </c>
      <c s="28">
        <v>0.468</v>
      </c>
      <c s="27">
        <v>0</v>
      </c>
      <c s="27">
        <f>ROUND(G181*H181,6)</f>
      </c>
      <c r="L181" s="29">
        <v>0</v>
      </c>
      <c s="24">
        <f>ROUND(ROUND(L181,2)*ROUND(G181,3),2)</f>
      </c>
      <c s="27" t="s">
        <v>56</v>
      </c>
      <c>
        <f>(M181*21)/100</f>
      </c>
      <c t="s">
        <v>27</v>
      </c>
    </row>
    <row r="182" spans="1:5" ht="12.75" customHeight="1">
      <c r="A182" s="30" t="s">
        <v>57</v>
      </c>
      <c r="E182" s="31" t="s">
        <v>5</v>
      </c>
    </row>
    <row r="183" spans="1:5" ht="38.25" customHeight="1">
      <c r="A183" s="30" t="s">
        <v>58</v>
      </c>
      <c r="E183" s="32" t="s">
        <v>1887</v>
      </c>
    </row>
    <row r="184" spans="5:5" ht="242.25" customHeight="1">
      <c r="E184" s="31" t="s">
        <v>1884</v>
      </c>
    </row>
    <row r="185" spans="1:16" ht="12.75" customHeight="1">
      <c r="A185" t="s">
        <v>51</v>
      </c>
      <c s="6" t="s">
        <v>242</v>
      </c>
      <c s="6" t="s">
        <v>1888</v>
      </c>
      <c t="s">
        <v>1756</v>
      </c>
      <c s="26" t="s">
        <v>1889</v>
      </c>
      <c s="27" t="s">
        <v>76</v>
      </c>
      <c s="28">
        <v>445.84</v>
      </c>
      <c s="27">
        <v>0</v>
      </c>
      <c s="27">
        <f>ROUND(G185*H185,6)</f>
      </c>
      <c r="L185" s="29">
        <v>0</v>
      </c>
      <c s="24">
        <f>ROUND(ROUND(L185,2)*ROUND(G185,3),2)</f>
      </c>
      <c s="27" t="s">
        <v>56</v>
      </c>
      <c>
        <f>(M185*21)/100</f>
      </c>
      <c t="s">
        <v>27</v>
      </c>
    </row>
    <row r="186" spans="1:5" ht="12.75" customHeight="1">
      <c r="A186" s="30" t="s">
        <v>57</v>
      </c>
      <c r="E186" s="31" t="s">
        <v>5</v>
      </c>
    </row>
    <row r="187" spans="1:5" ht="102" customHeight="1">
      <c r="A187" s="30" t="s">
        <v>58</v>
      </c>
      <c r="E187" s="32" t="s">
        <v>1890</v>
      </c>
    </row>
    <row r="188" spans="5:5" ht="267.75" customHeight="1">
      <c r="E188" s="31" t="s">
        <v>1891</v>
      </c>
    </row>
    <row r="189" spans="1:16" ht="12.75" customHeight="1">
      <c r="A189" t="s">
        <v>51</v>
      </c>
      <c s="6" t="s">
        <v>246</v>
      </c>
      <c s="6" t="s">
        <v>1892</v>
      </c>
      <c t="s">
        <v>1756</v>
      </c>
      <c s="26" t="s">
        <v>1893</v>
      </c>
      <c s="27" t="s">
        <v>55</v>
      </c>
      <c s="28">
        <v>67.161</v>
      </c>
      <c s="27">
        <v>0</v>
      </c>
      <c s="27">
        <f>ROUND(G189*H189,6)</f>
      </c>
      <c r="L189" s="29">
        <v>0</v>
      </c>
      <c s="24">
        <f>ROUND(ROUND(L189,2)*ROUND(G189,3),2)</f>
      </c>
      <c s="27" t="s">
        <v>56</v>
      </c>
      <c>
        <f>(M189*21)/100</f>
      </c>
      <c t="s">
        <v>27</v>
      </c>
    </row>
    <row r="190" spans="1:5" ht="12.75" customHeight="1">
      <c r="A190" s="30" t="s">
        <v>57</v>
      </c>
      <c r="E190" s="31" t="s">
        <v>5</v>
      </c>
    </row>
    <row r="191" spans="1:5" ht="12.75" customHeight="1">
      <c r="A191" s="30" t="s">
        <v>58</v>
      </c>
      <c r="E191" s="32" t="s">
        <v>1894</v>
      </c>
    </row>
    <row r="192" spans="5:5" ht="216.75" customHeight="1">
      <c r="E192" s="31" t="s">
        <v>1826</v>
      </c>
    </row>
    <row r="193" spans="1:13" ht="12.75" customHeight="1">
      <c r="A193" t="s">
        <v>48</v>
      </c>
      <c r="C193" s="7" t="s">
        <v>67</v>
      </c>
      <c r="E193" s="25" t="s">
        <v>1194</v>
      </c>
      <c r="J193" s="24">
        <f>0</f>
      </c>
      <c s="24">
        <f>0</f>
      </c>
      <c s="24">
        <f>0+L194+L198+L202+L206+L210+L214+L218+L222+L226</f>
      </c>
      <c s="24">
        <f>0+M194+M198+M202+M206+M210+M214+M218+M222+M226</f>
      </c>
    </row>
    <row r="194" spans="1:16" ht="12.75" customHeight="1">
      <c r="A194" t="s">
        <v>51</v>
      </c>
      <c s="6" t="s">
        <v>250</v>
      </c>
      <c s="6" t="s">
        <v>1895</v>
      </c>
      <c t="s">
        <v>1756</v>
      </c>
      <c s="26" t="s">
        <v>1896</v>
      </c>
      <c s="27" t="s">
        <v>76</v>
      </c>
      <c s="28">
        <v>17.13</v>
      </c>
      <c s="27">
        <v>0</v>
      </c>
      <c s="27">
        <f>ROUND(G194*H194,6)</f>
      </c>
      <c r="L194" s="29">
        <v>0</v>
      </c>
      <c s="24">
        <f>ROUND(ROUND(L194,2)*ROUND(G194,3),2)</f>
      </c>
      <c s="27" t="s">
        <v>56</v>
      </c>
      <c>
        <f>(M194*21)/100</f>
      </c>
      <c t="s">
        <v>27</v>
      </c>
    </row>
    <row r="195" spans="1:5" ht="12.75" customHeight="1">
      <c r="A195" s="30" t="s">
        <v>57</v>
      </c>
      <c r="E195" s="31" t="s">
        <v>5</v>
      </c>
    </row>
    <row r="196" spans="1:5" ht="38.25" customHeight="1">
      <c r="A196" s="30" t="s">
        <v>58</v>
      </c>
      <c r="E196" s="32" t="s">
        <v>1897</v>
      </c>
    </row>
    <row r="197" spans="5:5" ht="267.75" customHeight="1">
      <c r="E197" s="31" t="s">
        <v>1891</v>
      </c>
    </row>
    <row r="198" spans="1:16" ht="12.75" customHeight="1">
      <c r="A198" t="s">
        <v>51</v>
      </c>
      <c s="6" t="s">
        <v>254</v>
      </c>
      <c s="6" t="s">
        <v>1898</v>
      </c>
      <c t="s">
        <v>1756</v>
      </c>
      <c s="26" t="s">
        <v>1899</v>
      </c>
      <c s="27" t="s">
        <v>55</v>
      </c>
      <c s="28">
        <v>2.369</v>
      </c>
      <c s="27">
        <v>0</v>
      </c>
      <c s="27">
        <f>ROUND(G198*H198,6)</f>
      </c>
      <c r="L198" s="29">
        <v>0</v>
      </c>
      <c s="24">
        <f>ROUND(ROUND(L198,2)*ROUND(G198,3),2)</f>
      </c>
      <c s="27" t="s">
        <v>56</v>
      </c>
      <c>
        <f>(M198*21)/100</f>
      </c>
      <c t="s">
        <v>27</v>
      </c>
    </row>
    <row r="199" spans="1:5" ht="12.75" customHeight="1">
      <c r="A199" s="30" t="s">
        <v>57</v>
      </c>
      <c r="E199" s="31" t="s">
        <v>5</v>
      </c>
    </row>
    <row r="200" spans="1:5" ht="12.75" customHeight="1">
      <c r="A200" s="30" t="s">
        <v>58</v>
      </c>
      <c r="E200" s="32" t="s">
        <v>1900</v>
      </c>
    </row>
    <row r="201" spans="5:5" ht="216.75" customHeight="1">
      <c r="E201" s="31" t="s">
        <v>1826</v>
      </c>
    </row>
    <row r="202" spans="1:16" ht="12.75" customHeight="1">
      <c r="A202" t="s">
        <v>51</v>
      </c>
      <c s="6" t="s">
        <v>258</v>
      </c>
      <c s="6" t="s">
        <v>1901</v>
      </c>
      <c t="s">
        <v>1756</v>
      </c>
      <c s="26" t="s">
        <v>1902</v>
      </c>
      <c s="27" t="s">
        <v>76</v>
      </c>
      <c s="28">
        <v>111.334</v>
      </c>
      <c s="27">
        <v>0</v>
      </c>
      <c s="27">
        <f>ROUND(G202*H202,6)</f>
      </c>
      <c r="L202" s="29">
        <v>0</v>
      </c>
      <c s="24">
        <f>ROUND(ROUND(L202,2)*ROUND(G202,3),2)</f>
      </c>
      <c s="27" t="s">
        <v>56</v>
      </c>
      <c>
        <f>(M202*21)/100</f>
      </c>
      <c t="s">
        <v>27</v>
      </c>
    </row>
    <row r="203" spans="1:5" ht="12.75" customHeight="1">
      <c r="A203" s="30" t="s">
        <v>57</v>
      </c>
      <c r="E203" s="31" t="s">
        <v>5</v>
      </c>
    </row>
    <row r="204" spans="1:5" ht="12.75" customHeight="1">
      <c r="A204" s="30" t="s">
        <v>58</v>
      </c>
      <c r="E204" s="32" t="s">
        <v>1903</v>
      </c>
    </row>
    <row r="205" spans="5:5" ht="267.75" customHeight="1">
      <c r="E205" s="31" t="s">
        <v>1891</v>
      </c>
    </row>
    <row r="206" spans="1:16" ht="12.75" customHeight="1">
      <c r="A206" t="s">
        <v>51</v>
      </c>
      <c s="6" t="s">
        <v>262</v>
      </c>
      <c s="6" t="s">
        <v>1904</v>
      </c>
      <c t="s">
        <v>1756</v>
      </c>
      <c s="26" t="s">
        <v>1905</v>
      </c>
      <c s="27" t="s">
        <v>76</v>
      </c>
      <c s="28">
        <v>114.49</v>
      </c>
      <c s="27">
        <v>0</v>
      </c>
      <c s="27">
        <f>ROUND(G206*H206,6)</f>
      </c>
      <c r="L206" s="29">
        <v>0</v>
      </c>
      <c s="24">
        <f>ROUND(ROUND(L206,2)*ROUND(G206,3),2)</f>
      </c>
      <c s="27" t="s">
        <v>56</v>
      </c>
      <c>
        <f>(M206*21)/100</f>
      </c>
      <c t="s">
        <v>27</v>
      </c>
    </row>
    <row r="207" spans="1:5" ht="12.75" customHeight="1">
      <c r="A207" s="30" t="s">
        <v>57</v>
      </c>
      <c r="E207" s="31" t="s">
        <v>5</v>
      </c>
    </row>
    <row r="208" spans="1:5" ht="25.5" customHeight="1">
      <c r="A208" s="30" t="s">
        <v>58</v>
      </c>
      <c r="E208" s="32" t="s">
        <v>1906</v>
      </c>
    </row>
    <row r="209" spans="5:5" ht="267.75" customHeight="1">
      <c r="E209" s="31" t="s">
        <v>1891</v>
      </c>
    </row>
    <row r="210" spans="1:16" ht="12.75" customHeight="1">
      <c r="A210" t="s">
        <v>51</v>
      </c>
      <c s="6" t="s">
        <v>266</v>
      </c>
      <c s="6" t="s">
        <v>1907</v>
      </c>
      <c t="s">
        <v>1756</v>
      </c>
      <c s="26" t="s">
        <v>1908</v>
      </c>
      <c s="27" t="s">
        <v>76</v>
      </c>
      <c s="28">
        <v>0.15</v>
      </c>
      <c s="27">
        <v>0</v>
      </c>
      <c s="27">
        <f>ROUND(G210*H210,6)</f>
      </c>
      <c r="L210" s="29">
        <v>0</v>
      </c>
      <c s="24">
        <f>ROUND(ROUND(L210,2)*ROUND(G210,3),2)</f>
      </c>
      <c s="27" t="s">
        <v>56</v>
      </c>
      <c>
        <f>(M210*21)/100</f>
      </c>
      <c t="s">
        <v>27</v>
      </c>
    </row>
    <row r="211" spans="1:5" ht="12.75" customHeight="1">
      <c r="A211" s="30" t="s">
        <v>57</v>
      </c>
      <c r="E211" s="31" t="s">
        <v>5</v>
      </c>
    </row>
    <row r="212" spans="1:5" ht="12.75" customHeight="1">
      <c r="A212" s="30" t="s">
        <v>58</v>
      </c>
      <c r="E212" s="32" t="s">
        <v>1909</v>
      </c>
    </row>
    <row r="213" spans="5:5" ht="25.5" customHeight="1">
      <c r="E213" s="31" t="s">
        <v>1417</v>
      </c>
    </row>
    <row r="214" spans="1:16" ht="12.75" customHeight="1">
      <c r="A214" t="s">
        <v>51</v>
      </c>
      <c s="6" t="s">
        <v>270</v>
      </c>
      <c s="6" t="s">
        <v>1414</v>
      </c>
      <c t="s">
        <v>1756</v>
      </c>
      <c s="26" t="s">
        <v>1415</v>
      </c>
      <c s="27" t="s">
        <v>76</v>
      </c>
      <c s="28">
        <v>4.862</v>
      </c>
      <c s="27">
        <v>0</v>
      </c>
      <c s="27">
        <f>ROUND(G214*H214,6)</f>
      </c>
      <c r="L214" s="29">
        <v>0</v>
      </c>
      <c s="24">
        <f>ROUND(ROUND(L214,2)*ROUND(G214,3),2)</f>
      </c>
      <c s="27" t="s">
        <v>56</v>
      </c>
      <c>
        <f>(M214*21)/100</f>
      </c>
      <c t="s">
        <v>27</v>
      </c>
    </row>
    <row r="215" spans="1:5" ht="12.75" customHeight="1">
      <c r="A215" s="30" t="s">
        <v>57</v>
      </c>
      <c r="E215" s="31" t="s">
        <v>5</v>
      </c>
    </row>
    <row r="216" spans="1:5" ht="25.5" customHeight="1">
      <c r="A216" s="30" t="s">
        <v>58</v>
      </c>
      <c r="E216" s="32" t="s">
        <v>1910</v>
      </c>
    </row>
    <row r="217" spans="5:5" ht="25.5" customHeight="1">
      <c r="E217" s="31" t="s">
        <v>1417</v>
      </c>
    </row>
    <row r="218" spans="1:16" ht="12.75" customHeight="1">
      <c r="A218" t="s">
        <v>51</v>
      </c>
      <c s="6" t="s">
        <v>274</v>
      </c>
      <c s="6" t="s">
        <v>1911</v>
      </c>
      <c t="s">
        <v>1756</v>
      </c>
      <c s="26" t="s">
        <v>1912</v>
      </c>
      <c s="27" t="s">
        <v>76</v>
      </c>
      <c s="28">
        <v>52.768</v>
      </c>
      <c s="27">
        <v>0</v>
      </c>
      <c s="27">
        <f>ROUND(G218*H218,6)</f>
      </c>
      <c r="L218" s="29">
        <v>0</v>
      </c>
      <c s="24">
        <f>ROUND(ROUND(L218,2)*ROUND(G218,3),2)</f>
      </c>
      <c s="27" t="s">
        <v>56</v>
      </c>
      <c>
        <f>(M218*21)/100</f>
      </c>
      <c t="s">
        <v>27</v>
      </c>
    </row>
    <row r="219" spans="1:5" ht="12.75" customHeight="1">
      <c r="A219" s="30" t="s">
        <v>57</v>
      </c>
      <c r="E219" s="31" t="s">
        <v>5</v>
      </c>
    </row>
    <row r="220" spans="1:5" ht="102" customHeight="1">
      <c r="A220" s="30" t="s">
        <v>58</v>
      </c>
      <c r="E220" s="32" t="s">
        <v>1913</v>
      </c>
    </row>
    <row r="221" spans="5:5" ht="267.75" customHeight="1">
      <c r="E221" s="31" t="s">
        <v>1891</v>
      </c>
    </row>
    <row r="222" spans="1:16" ht="12.75" customHeight="1">
      <c r="A222" t="s">
        <v>51</v>
      </c>
      <c s="6" t="s">
        <v>278</v>
      </c>
      <c s="6" t="s">
        <v>1914</v>
      </c>
      <c t="s">
        <v>1756</v>
      </c>
      <c s="26" t="s">
        <v>1915</v>
      </c>
      <c s="27" t="s">
        <v>76</v>
      </c>
      <c s="28">
        <v>36.436</v>
      </c>
      <c s="27">
        <v>0</v>
      </c>
      <c s="27">
        <f>ROUND(G222*H222,6)</f>
      </c>
      <c r="L222" s="29">
        <v>0</v>
      </c>
      <c s="24">
        <f>ROUND(ROUND(L222,2)*ROUND(G222,3),2)</f>
      </c>
      <c s="27" t="s">
        <v>56</v>
      </c>
      <c>
        <f>(M222*21)/100</f>
      </c>
      <c t="s">
        <v>27</v>
      </c>
    </row>
    <row r="223" spans="1:5" ht="12.75" customHeight="1">
      <c r="A223" s="30" t="s">
        <v>57</v>
      </c>
      <c r="E223" s="31" t="s">
        <v>5</v>
      </c>
    </row>
    <row r="224" spans="1:5" ht="191.25" customHeight="1">
      <c r="A224" s="30" t="s">
        <v>58</v>
      </c>
      <c r="E224" s="32" t="s">
        <v>1916</v>
      </c>
    </row>
    <row r="225" spans="5:5" ht="382.5" customHeight="1">
      <c r="E225" s="31" t="s">
        <v>1917</v>
      </c>
    </row>
    <row r="226" spans="1:16" ht="12.75" customHeight="1">
      <c r="A226" t="s">
        <v>51</v>
      </c>
      <c s="6" t="s">
        <v>282</v>
      </c>
      <c s="6" t="s">
        <v>1918</v>
      </c>
      <c t="s">
        <v>1756</v>
      </c>
      <c s="26" t="s">
        <v>1919</v>
      </c>
      <c s="27" t="s">
        <v>76</v>
      </c>
      <c s="28">
        <v>199.325</v>
      </c>
      <c s="27">
        <v>0</v>
      </c>
      <c s="27">
        <f>ROUND(G226*H226,6)</f>
      </c>
      <c r="L226" s="29">
        <v>0</v>
      </c>
      <c s="24">
        <f>ROUND(ROUND(L226,2)*ROUND(G226,3),2)</f>
      </c>
      <c s="27" t="s">
        <v>56</v>
      </c>
      <c>
        <f>(M226*21)/100</f>
      </c>
      <c t="s">
        <v>27</v>
      </c>
    </row>
    <row r="227" spans="1:5" ht="12.75" customHeight="1">
      <c r="A227" s="30" t="s">
        <v>57</v>
      </c>
      <c r="E227" s="31" t="s">
        <v>5</v>
      </c>
    </row>
    <row r="228" spans="1:5" ht="12.75" customHeight="1">
      <c r="A228" s="30" t="s">
        <v>58</v>
      </c>
      <c r="E228" s="32" t="s">
        <v>1920</v>
      </c>
    </row>
    <row r="229" spans="5:5" ht="38.25" customHeight="1">
      <c r="E229" s="31" t="s">
        <v>1921</v>
      </c>
    </row>
    <row r="230" spans="1:13" ht="12.75" customHeight="1">
      <c r="A230" t="s">
        <v>48</v>
      </c>
      <c r="C230" s="7" t="s">
        <v>80</v>
      </c>
      <c r="E230" s="25" t="s">
        <v>1922</v>
      </c>
      <c r="J230" s="24">
        <f>0</f>
      </c>
      <c s="24">
        <f>0</f>
      </c>
      <c s="24">
        <f>0+L231+L235+L239+L243+L247+L251</f>
      </c>
      <c s="24">
        <f>0+M231+M235+M239+M243+M247+M251</f>
      </c>
    </row>
    <row r="231" spans="1:16" ht="12.75" customHeight="1">
      <c r="A231" t="s">
        <v>51</v>
      </c>
      <c s="6" t="s">
        <v>286</v>
      </c>
      <c s="6" t="s">
        <v>1923</v>
      </c>
      <c t="s">
        <v>1756</v>
      </c>
      <c s="26" t="s">
        <v>1924</v>
      </c>
      <c s="27" t="s">
        <v>460</v>
      </c>
      <c s="28">
        <v>182.3</v>
      </c>
      <c s="27">
        <v>0</v>
      </c>
      <c s="27">
        <f>ROUND(G231*H231,6)</f>
      </c>
      <c r="L231" s="29">
        <v>0</v>
      </c>
      <c s="24">
        <f>ROUND(ROUND(L231,2)*ROUND(G231,3),2)</f>
      </c>
      <c s="27" t="s">
        <v>56</v>
      </c>
      <c>
        <f>(M231*21)/100</f>
      </c>
      <c t="s">
        <v>27</v>
      </c>
    </row>
    <row r="232" spans="1:5" ht="12.75" customHeight="1">
      <c r="A232" s="30" t="s">
        <v>57</v>
      </c>
      <c r="E232" s="31" t="s">
        <v>5</v>
      </c>
    </row>
    <row r="233" spans="1:5" ht="12.75" customHeight="1">
      <c r="A233" s="30" t="s">
        <v>58</v>
      </c>
      <c r="E233" s="32" t="s">
        <v>1925</v>
      </c>
    </row>
    <row r="234" spans="5:5" ht="63.75" customHeight="1">
      <c r="E234" s="31" t="s">
        <v>1428</v>
      </c>
    </row>
    <row r="235" spans="1:16" ht="12.75" customHeight="1">
      <c r="A235" t="s">
        <v>51</v>
      </c>
      <c s="6" t="s">
        <v>290</v>
      </c>
      <c s="6" t="s">
        <v>1926</v>
      </c>
      <c t="s">
        <v>1756</v>
      </c>
      <c s="26" t="s">
        <v>1927</v>
      </c>
      <c s="27" t="s">
        <v>460</v>
      </c>
      <c s="28">
        <v>182.3</v>
      </c>
      <c s="27">
        <v>0</v>
      </c>
      <c s="27">
        <f>ROUND(G235*H235,6)</f>
      </c>
      <c r="L235" s="29">
        <v>0</v>
      </c>
      <c s="24">
        <f>ROUND(ROUND(L235,2)*ROUND(G235,3),2)</f>
      </c>
      <c s="27" t="s">
        <v>56</v>
      </c>
      <c>
        <f>(M235*21)/100</f>
      </c>
      <c t="s">
        <v>27</v>
      </c>
    </row>
    <row r="236" spans="1:5" ht="12.75" customHeight="1">
      <c r="A236" s="30" t="s">
        <v>57</v>
      </c>
      <c r="E236" s="31" t="s">
        <v>5</v>
      </c>
    </row>
    <row r="237" spans="1:5" ht="12.75" customHeight="1">
      <c r="A237" s="30" t="s">
        <v>58</v>
      </c>
      <c r="E237" s="32" t="s">
        <v>1925</v>
      </c>
    </row>
    <row r="238" spans="5:5" ht="63.75" customHeight="1">
      <c r="E238" s="31" t="s">
        <v>1428</v>
      </c>
    </row>
    <row r="239" spans="1:16" ht="12.75" customHeight="1">
      <c r="A239" t="s">
        <v>51</v>
      </c>
      <c s="6" t="s">
        <v>294</v>
      </c>
      <c s="6" t="s">
        <v>1928</v>
      </c>
      <c t="s">
        <v>1756</v>
      </c>
      <c s="26" t="s">
        <v>1929</v>
      </c>
      <c s="27" t="s">
        <v>460</v>
      </c>
      <c s="28">
        <v>13.32</v>
      </c>
      <c s="27">
        <v>0</v>
      </c>
      <c s="27">
        <f>ROUND(G239*H239,6)</f>
      </c>
      <c r="L239" s="29">
        <v>0</v>
      </c>
      <c s="24">
        <f>ROUND(ROUND(L239,2)*ROUND(G239,3),2)</f>
      </c>
      <c s="27" t="s">
        <v>56</v>
      </c>
      <c>
        <f>(M239*21)/100</f>
      </c>
      <c t="s">
        <v>27</v>
      </c>
    </row>
    <row r="240" spans="1:5" ht="12.75" customHeight="1">
      <c r="A240" s="30" t="s">
        <v>57</v>
      </c>
      <c r="E240" s="31" t="s">
        <v>5</v>
      </c>
    </row>
    <row r="241" spans="1:5" ht="12.75" customHeight="1">
      <c r="A241" s="30" t="s">
        <v>58</v>
      </c>
      <c r="E241" s="32" t="s">
        <v>1930</v>
      </c>
    </row>
    <row r="242" spans="5:5" ht="63.75" customHeight="1">
      <c r="E242" s="31" t="s">
        <v>1428</v>
      </c>
    </row>
    <row r="243" spans="1:16" ht="12.75" customHeight="1">
      <c r="A243" t="s">
        <v>51</v>
      </c>
      <c s="6" t="s">
        <v>298</v>
      </c>
      <c s="6" t="s">
        <v>1931</v>
      </c>
      <c t="s">
        <v>1756</v>
      </c>
      <c s="26" t="s">
        <v>1932</v>
      </c>
      <c s="27" t="s">
        <v>460</v>
      </c>
      <c s="28">
        <v>13.32</v>
      </c>
      <c s="27">
        <v>0</v>
      </c>
      <c s="27">
        <f>ROUND(G243*H243,6)</f>
      </c>
      <c r="L243" s="29">
        <v>0</v>
      </c>
      <c s="24">
        <f>ROUND(ROUND(L243,2)*ROUND(G243,3),2)</f>
      </c>
      <c s="27" t="s">
        <v>56</v>
      </c>
      <c>
        <f>(M243*21)/100</f>
      </c>
      <c t="s">
        <v>27</v>
      </c>
    </row>
    <row r="244" spans="1:5" ht="12.75" customHeight="1">
      <c r="A244" s="30" t="s">
        <v>57</v>
      </c>
      <c r="E244" s="31" t="s">
        <v>5</v>
      </c>
    </row>
    <row r="245" spans="1:5" ht="12.75" customHeight="1">
      <c r="A245" s="30" t="s">
        <v>58</v>
      </c>
      <c r="E245" s="32" t="s">
        <v>1930</v>
      </c>
    </row>
    <row r="246" spans="5:5" ht="63.75" customHeight="1">
      <c r="E246" s="31" t="s">
        <v>1428</v>
      </c>
    </row>
    <row r="247" spans="1:16" ht="12.75" customHeight="1">
      <c r="A247" t="s">
        <v>51</v>
      </c>
      <c s="6" t="s">
        <v>302</v>
      </c>
      <c s="6" t="s">
        <v>1933</v>
      </c>
      <c t="s">
        <v>1756</v>
      </c>
      <c s="26" t="s">
        <v>1934</v>
      </c>
      <c s="27" t="s">
        <v>460</v>
      </c>
      <c s="28">
        <v>15.047</v>
      </c>
      <c s="27">
        <v>0</v>
      </c>
      <c s="27">
        <f>ROUND(G247*H247,6)</f>
      </c>
      <c r="L247" s="29">
        <v>0</v>
      </c>
      <c s="24">
        <f>ROUND(ROUND(L247,2)*ROUND(G247,3),2)</f>
      </c>
      <c s="27" t="s">
        <v>56</v>
      </c>
      <c>
        <f>(M247*21)/100</f>
      </c>
      <c t="s">
        <v>27</v>
      </c>
    </row>
    <row r="248" spans="1:5" ht="12.75" customHeight="1">
      <c r="A248" s="30" t="s">
        <v>57</v>
      </c>
      <c r="E248" s="31" t="s">
        <v>5</v>
      </c>
    </row>
    <row r="249" spans="1:5" ht="25.5" customHeight="1">
      <c r="A249" s="30" t="s">
        <v>58</v>
      </c>
      <c r="E249" s="32" t="s">
        <v>1935</v>
      </c>
    </row>
    <row r="250" spans="5:5" ht="63.75" customHeight="1">
      <c r="E250" s="31" t="s">
        <v>1428</v>
      </c>
    </row>
    <row r="251" spans="1:16" ht="12.75" customHeight="1">
      <c r="A251" t="s">
        <v>51</v>
      </c>
      <c s="6" t="s">
        <v>306</v>
      </c>
      <c s="6" t="s">
        <v>1936</v>
      </c>
      <c t="s">
        <v>1756</v>
      </c>
      <c s="26" t="s">
        <v>1937</v>
      </c>
      <c s="27" t="s">
        <v>460</v>
      </c>
      <c s="28">
        <v>273.94</v>
      </c>
      <c s="27">
        <v>0</v>
      </c>
      <c s="27">
        <f>ROUND(G251*H251,6)</f>
      </c>
      <c r="L251" s="29">
        <v>0</v>
      </c>
      <c s="24">
        <f>ROUND(ROUND(L251,2)*ROUND(G251,3),2)</f>
      </c>
      <c s="27" t="s">
        <v>56</v>
      </c>
      <c>
        <f>(M251*21)/100</f>
      </c>
      <c t="s">
        <v>27</v>
      </c>
    </row>
    <row r="252" spans="1:5" ht="12.75" customHeight="1">
      <c r="A252" s="30" t="s">
        <v>57</v>
      </c>
      <c r="E252" s="31" t="s">
        <v>5</v>
      </c>
    </row>
    <row r="253" spans="1:5" ht="38.25" customHeight="1">
      <c r="A253" s="30" t="s">
        <v>58</v>
      </c>
      <c r="E253" s="32" t="s">
        <v>1938</v>
      </c>
    </row>
    <row r="254" spans="5:5" ht="51" customHeight="1">
      <c r="E254" s="31" t="s">
        <v>1939</v>
      </c>
    </row>
    <row r="255" spans="1:13" ht="12.75" customHeight="1">
      <c r="A255" t="s">
        <v>48</v>
      </c>
      <c r="C255" s="7" t="s">
        <v>85</v>
      </c>
      <c r="E255" s="25" t="s">
        <v>95</v>
      </c>
      <c r="J255" s="24">
        <f>0</f>
      </c>
      <c s="24">
        <f>0</f>
      </c>
      <c s="24">
        <f>0+L256+L260+L264+L268+L272+L276+L280+L284+L288+L292+L296+L300+L304+L308+L312+L316</f>
      </c>
      <c s="24">
        <f>0+M256+M260+M264+M268+M272+M276+M280+M284+M288+M292+M296+M300+M304+M308+M312+M316</f>
      </c>
    </row>
    <row r="256" spans="1:16" ht="12.75" customHeight="1">
      <c r="A256" t="s">
        <v>51</v>
      </c>
      <c s="6" t="s">
        <v>310</v>
      </c>
      <c s="6" t="s">
        <v>1940</v>
      </c>
      <c t="s">
        <v>1756</v>
      </c>
      <c s="26" t="s">
        <v>1941</v>
      </c>
      <c s="27" t="s">
        <v>99</v>
      </c>
      <c s="28">
        <v>3</v>
      </c>
      <c s="27">
        <v>0</v>
      </c>
      <c s="27">
        <f>ROUND(G256*H256,6)</f>
      </c>
      <c r="L256" s="29">
        <v>0</v>
      </c>
      <c s="24">
        <f>ROUND(ROUND(L256,2)*ROUND(G256,3),2)</f>
      </c>
      <c s="27" t="s">
        <v>56</v>
      </c>
      <c>
        <f>(M256*21)/100</f>
      </c>
      <c t="s">
        <v>27</v>
      </c>
    </row>
    <row r="257" spans="1:5" ht="12.75" customHeight="1">
      <c r="A257" s="30" t="s">
        <v>57</v>
      </c>
      <c r="E257" s="31" t="s">
        <v>5</v>
      </c>
    </row>
    <row r="258" spans="1:5" ht="25.5" customHeight="1">
      <c r="A258" s="30" t="s">
        <v>58</v>
      </c>
      <c r="E258" s="32" t="s">
        <v>1942</v>
      </c>
    </row>
    <row r="259" spans="5:5" ht="102" customHeight="1">
      <c r="E259" s="31" t="s">
        <v>1943</v>
      </c>
    </row>
    <row r="260" spans="1:16" ht="12.75" customHeight="1">
      <c r="A260" t="s">
        <v>51</v>
      </c>
      <c s="6" t="s">
        <v>314</v>
      </c>
      <c s="6" t="s">
        <v>1944</v>
      </c>
      <c t="s">
        <v>1756</v>
      </c>
      <c s="26" t="s">
        <v>1945</v>
      </c>
      <c s="27" t="s">
        <v>99</v>
      </c>
      <c s="28">
        <v>2</v>
      </c>
      <c s="27">
        <v>0</v>
      </c>
      <c s="27">
        <f>ROUND(G260*H260,6)</f>
      </c>
      <c r="L260" s="29">
        <v>0</v>
      </c>
      <c s="24">
        <f>ROUND(ROUND(L260,2)*ROUND(G260,3),2)</f>
      </c>
      <c s="27" t="s">
        <v>56</v>
      </c>
      <c>
        <f>(M260*21)/100</f>
      </c>
      <c t="s">
        <v>27</v>
      </c>
    </row>
    <row r="261" spans="1:5" ht="12.75" customHeight="1">
      <c r="A261" s="30" t="s">
        <v>57</v>
      </c>
      <c r="E261" s="31" t="s">
        <v>5</v>
      </c>
    </row>
    <row r="262" spans="1:5" ht="12.75" customHeight="1">
      <c r="A262" s="30" t="s">
        <v>58</v>
      </c>
      <c r="E262" s="32" t="s">
        <v>1946</v>
      </c>
    </row>
    <row r="263" spans="5:5" ht="102" customHeight="1">
      <c r="E263" s="31" t="s">
        <v>1947</v>
      </c>
    </row>
    <row r="264" spans="1:16" ht="12.75" customHeight="1">
      <c r="A264" t="s">
        <v>51</v>
      </c>
      <c s="6" t="s">
        <v>318</v>
      </c>
      <c s="6" t="s">
        <v>1948</v>
      </c>
      <c t="s">
        <v>1756</v>
      </c>
      <c s="26" t="s">
        <v>1949</v>
      </c>
      <c s="27" t="s">
        <v>99</v>
      </c>
      <c s="28">
        <v>47</v>
      </c>
      <c s="27">
        <v>0</v>
      </c>
      <c s="27">
        <f>ROUND(G264*H264,6)</f>
      </c>
      <c r="L264" s="29">
        <v>0</v>
      </c>
      <c s="24">
        <f>ROUND(ROUND(L264,2)*ROUND(G264,3),2)</f>
      </c>
      <c s="27" t="s">
        <v>56</v>
      </c>
      <c>
        <f>(M264*21)/100</f>
      </c>
      <c t="s">
        <v>27</v>
      </c>
    </row>
    <row r="265" spans="1:5" ht="12.75" customHeight="1">
      <c r="A265" s="30" t="s">
        <v>57</v>
      </c>
      <c r="E265" s="31" t="s">
        <v>5</v>
      </c>
    </row>
    <row r="266" spans="1:5" ht="38.25" customHeight="1">
      <c r="A266" s="30" t="s">
        <v>58</v>
      </c>
      <c r="E266" s="32" t="s">
        <v>1950</v>
      </c>
    </row>
    <row r="267" spans="5:5" ht="102" customHeight="1">
      <c r="E267" s="31" t="s">
        <v>1947</v>
      </c>
    </row>
    <row r="268" spans="1:16" ht="12.75" customHeight="1">
      <c r="A268" t="s">
        <v>51</v>
      </c>
      <c s="6" t="s">
        <v>322</v>
      </c>
      <c s="6" t="s">
        <v>1951</v>
      </c>
      <c t="s">
        <v>356</v>
      </c>
      <c s="26" t="s">
        <v>1952</v>
      </c>
      <c s="27" t="s">
        <v>460</v>
      </c>
      <c s="28">
        <v>192.61</v>
      </c>
      <c s="27">
        <v>0</v>
      </c>
      <c s="27">
        <f>ROUND(G268*H268,6)</f>
      </c>
      <c r="L268" s="29">
        <v>0</v>
      </c>
      <c s="24">
        <f>ROUND(ROUND(L268,2)*ROUND(G268,3),2)</f>
      </c>
      <c s="27" t="s">
        <v>56</v>
      </c>
      <c>
        <f>(M268*21)/100</f>
      </c>
      <c t="s">
        <v>27</v>
      </c>
    </row>
    <row r="269" spans="1:5" ht="12.75" customHeight="1">
      <c r="A269" s="30" t="s">
        <v>57</v>
      </c>
      <c r="E269" s="31" t="s">
        <v>5</v>
      </c>
    </row>
    <row r="270" spans="1:5" ht="89.25" customHeight="1">
      <c r="A270" s="30" t="s">
        <v>58</v>
      </c>
      <c r="E270" s="32" t="s">
        <v>1953</v>
      </c>
    </row>
    <row r="271" spans="5:5" ht="293.25" customHeight="1">
      <c r="E271" s="31" t="s">
        <v>1954</v>
      </c>
    </row>
    <row r="272" spans="1:16" ht="12.75" customHeight="1">
      <c r="A272" t="s">
        <v>51</v>
      </c>
      <c s="6" t="s">
        <v>326</v>
      </c>
      <c s="6" t="s">
        <v>1955</v>
      </c>
      <c t="s">
        <v>356</v>
      </c>
      <c s="26" t="s">
        <v>1956</v>
      </c>
      <c s="27" t="s">
        <v>460</v>
      </c>
      <c s="28">
        <v>136.27</v>
      </c>
      <c s="27">
        <v>0</v>
      </c>
      <c s="27">
        <f>ROUND(G272*H272,6)</f>
      </c>
      <c r="L272" s="29">
        <v>0</v>
      </c>
      <c s="24">
        <f>ROUND(ROUND(L272,2)*ROUND(G272,3),2)</f>
      </c>
      <c s="27" t="s">
        <v>56</v>
      </c>
      <c>
        <f>(M272*21)/100</f>
      </c>
      <c t="s">
        <v>27</v>
      </c>
    </row>
    <row r="273" spans="1:5" ht="12.75" customHeight="1">
      <c r="A273" s="30" t="s">
        <v>57</v>
      </c>
      <c r="E273" s="31" t="s">
        <v>5</v>
      </c>
    </row>
    <row r="274" spans="1:5" ht="51" customHeight="1">
      <c r="A274" s="30" t="s">
        <v>58</v>
      </c>
      <c r="E274" s="32" t="s">
        <v>1957</v>
      </c>
    </row>
    <row r="275" spans="5:5" ht="267.75" customHeight="1">
      <c r="E275" s="31" t="s">
        <v>1958</v>
      </c>
    </row>
    <row r="276" spans="1:16" ht="12.75" customHeight="1">
      <c r="A276" t="s">
        <v>51</v>
      </c>
      <c s="6" t="s">
        <v>331</v>
      </c>
      <c s="6" t="s">
        <v>1959</v>
      </c>
      <c t="s">
        <v>356</v>
      </c>
      <c s="26" t="s">
        <v>1960</v>
      </c>
      <c s="27" t="s">
        <v>460</v>
      </c>
      <c s="28">
        <v>523.23</v>
      </c>
      <c s="27">
        <v>0</v>
      </c>
      <c s="27">
        <f>ROUND(G276*H276,6)</f>
      </c>
      <c r="L276" s="29">
        <v>0</v>
      </c>
      <c s="24">
        <f>ROUND(ROUND(L276,2)*ROUND(G276,3),2)</f>
      </c>
      <c s="27" t="s">
        <v>56</v>
      </c>
      <c>
        <f>(M276*21)/100</f>
      </c>
      <c t="s">
        <v>27</v>
      </c>
    </row>
    <row r="277" spans="1:5" ht="12.75" customHeight="1">
      <c r="A277" s="30" t="s">
        <v>57</v>
      </c>
      <c r="E277" s="31" t="s">
        <v>5</v>
      </c>
    </row>
    <row r="278" spans="1:5" ht="89.25" customHeight="1">
      <c r="A278" s="30" t="s">
        <v>58</v>
      </c>
      <c r="E278" s="32" t="s">
        <v>1961</v>
      </c>
    </row>
    <row r="279" spans="5:5" ht="267.75" customHeight="1">
      <c r="E279" s="31" t="s">
        <v>1962</v>
      </c>
    </row>
    <row r="280" spans="1:16" ht="12.75" customHeight="1">
      <c r="A280" t="s">
        <v>51</v>
      </c>
      <c s="6" t="s">
        <v>335</v>
      </c>
      <c s="6" t="s">
        <v>1963</v>
      </c>
      <c t="s">
        <v>356</v>
      </c>
      <c s="26" t="s">
        <v>1964</v>
      </c>
      <c s="27" t="s">
        <v>460</v>
      </c>
      <c s="28">
        <v>433.24</v>
      </c>
      <c s="27">
        <v>0</v>
      </c>
      <c s="27">
        <f>ROUND(G280*H280,6)</f>
      </c>
      <c r="L280" s="29">
        <v>0</v>
      </c>
      <c s="24">
        <f>ROUND(ROUND(L280,2)*ROUND(G280,3),2)</f>
      </c>
      <c s="27" t="s">
        <v>56</v>
      </c>
      <c>
        <f>(M280*21)/100</f>
      </c>
      <c t="s">
        <v>27</v>
      </c>
    </row>
    <row r="281" spans="1:5" ht="12.75" customHeight="1">
      <c r="A281" s="30" t="s">
        <v>57</v>
      </c>
      <c r="E281" s="31" t="s">
        <v>5</v>
      </c>
    </row>
    <row r="282" spans="1:5" ht="89.25" customHeight="1">
      <c r="A282" s="30" t="s">
        <v>58</v>
      </c>
      <c r="E282" s="32" t="s">
        <v>1965</v>
      </c>
    </row>
    <row r="283" spans="5:5" ht="293.25" customHeight="1">
      <c r="E283" s="31" t="s">
        <v>1966</v>
      </c>
    </row>
    <row r="284" spans="1:16" ht="12.75" customHeight="1">
      <c r="A284" t="s">
        <v>51</v>
      </c>
      <c s="6" t="s">
        <v>339</v>
      </c>
      <c s="6" t="s">
        <v>1967</v>
      </c>
      <c t="s">
        <v>356</v>
      </c>
      <c s="26" t="s">
        <v>1968</v>
      </c>
      <c s="27" t="s">
        <v>460</v>
      </c>
      <c s="28">
        <v>19.5</v>
      </c>
      <c s="27">
        <v>0</v>
      </c>
      <c s="27">
        <f>ROUND(G284*H284,6)</f>
      </c>
      <c r="L284" s="29">
        <v>0</v>
      </c>
      <c s="24">
        <f>ROUND(ROUND(L284,2)*ROUND(G284,3),2)</f>
      </c>
      <c s="27" t="s">
        <v>56</v>
      </c>
      <c>
        <f>(M284*21)/100</f>
      </c>
      <c t="s">
        <v>27</v>
      </c>
    </row>
    <row r="285" spans="1:5" ht="12.75" customHeight="1">
      <c r="A285" s="30" t="s">
        <v>57</v>
      </c>
      <c r="E285" s="31" t="s">
        <v>5</v>
      </c>
    </row>
    <row r="286" spans="1:5" ht="12.75" customHeight="1">
      <c r="A286" s="30" t="s">
        <v>58</v>
      </c>
      <c r="E286" s="32" t="s">
        <v>1969</v>
      </c>
    </row>
    <row r="287" spans="5:5" ht="267.75" customHeight="1">
      <c r="E287" s="31" t="s">
        <v>1970</v>
      </c>
    </row>
    <row r="288" spans="1:16" ht="12.75" customHeight="1">
      <c r="A288" t="s">
        <v>51</v>
      </c>
      <c s="6" t="s">
        <v>343</v>
      </c>
      <c s="6" t="s">
        <v>1971</v>
      </c>
      <c t="s">
        <v>356</v>
      </c>
      <c s="26" t="s">
        <v>1972</v>
      </c>
      <c s="27" t="s">
        <v>460</v>
      </c>
      <c s="28">
        <v>13.52</v>
      </c>
      <c s="27">
        <v>0</v>
      </c>
      <c s="27">
        <f>ROUND(G288*H288,6)</f>
      </c>
      <c r="L288" s="29">
        <v>0</v>
      </c>
      <c s="24">
        <f>ROUND(ROUND(L288,2)*ROUND(G288,3),2)</f>
      </c>
      <c s="27" t="s">
        <v>56</v>
      </c>
      <c>
        <f>(M288*21)/100</f>
      </c>
      <c t="s">
        <v>27</v>
      </c>
    </row>
    <row r="289" spans="1:5" ht="12.75" customHeight="1">
      <c r="A289" s="30" t="s">
        <v>57</v>
      </c>
      <c r="E289" s="31" t="s">
        <v>5</v>
      </c>
    </row>
    <row r="290" spans="1:5" ht="12.75" customHeight="1">
      <c r="A290" s="30" t="s">
        <v>58</v>
      </c>
      <c r="E290" s="32" t="s">
        <v>1973</v>
      </c>
    </row>
    <row r="291" spans="5:5" ht="293.25" customHeight="1">
      <c r="E291" s="31" t="s">
        <v>1974</v>
      </c>
    </row>
    <row r="292" spans="1:16" ht="12.75" customHeight="1">
      <c r="A292" t="s">
        <v>51</v>
      </c>
      <c s="6" t="s">
        <v>347</v>
      </c>
      <c s="6" t="s">
        <v>1975</v>
      </c>
      <c t="s">
        <v>1756</v>
      </c>
      <c s="26" t="s">
        <v>1976</v>
      </c>
      <c s="27" t="s">
        <v>460</v>
      </c>
      <c s="28">
        <v>93.923</v>
      </c>
      <c s="27">
        <v>0</v>
      </c>
      <c s="27">
        <f>ROUND(G292*H292,6)</f>
      </c>
      <c r="L292" s="29">
        <v>0</v>
      </c>
      <c s="24">
        <f>ROUND(ROUND(L292,2)*ROUND(G292,3),2)</f>
      </c>
      <c s="27" t="s">
        <v>56</v>
      </c>
      <c>
        <f>(M292*21)/100</f>
      </c>
      <c t="s">
        <v>27</v>
      </c>
    </row>
    <row r="293" spans="1:5" ht="12.75" customHeight="1">
      <c r="A293" s="30" t="s">
        <v>57</v>
      </c>
      <c r="E293" s="31" t="s">
        <v>5</v>
      </c>
    </row>
    <row r="294" spans="1:5" ht="25.5" customHeight="1">
      <c r="A294" s="30" t="s">
        <v>58</v>
      </c>
      <c r="E294" s="32" t="s">
        <v>1977</v>
      </c>
    </row>
    <row r="295" spans="5:5" ht="178.5" customHeight="1">
      <c r="E295" s="31" t="s">
        <v>1978</v>
      </c>
    </row>
    <row r="296" spans="1:16" ht="12.75" customHeight="1">
      <c r="A296" t="s">
        <v>51</v>
      </c>
      <c s="6" t="s">
        <v>351</v>
      </c>
      <c s="6" t="s">
        <v>1979</v>
      </c>
      <c t="s">
        <v>356</v>
      </c>
      <c s="26" t="s">
        <v>1980</v>
      </c>
      <c s="27" t="s">
        <v>460</v>
      </c>
      <c s="28">
        <v>93.923</v>
      </c>
      <c s="27">
        <v>0</v>
      </c>
      <c s="27">
        <f>ROUND(G296*H296,6)</f>
      </c>
      <c r="L296" s="29">
        <v>0</v>
      </c>
      <c s="24">
        <f>ROUND(ROUND(L296,2)*ROUND(G296,3),2)</f>
      </c>
      <c s="27" t="s">
        <v>56</v>
      </c>
      <c>
        <f>(M296*21)/100</f>
      </c>
      <c t="s">
        <v>27</v>
      </c>
    </row>
    <row r="297" spans="1:5" ht="12.75" customHeight="1">
      <c r="A297" s="30" t="s">
        <v>57</v>
      </c>
      <c r="E297" s="31" t="s">
        <v>5</v>
      </c>
    </row>
    <row r="298" spans="1:5" ht="12.75" customHeight="1">
      <c r="A298" s="30" t="s">
        <v>58</v>
      </c>
      <c r="E298" s="32" t="s">
        <v>1981</v>
      </c>
    </row>
    <row r="299" spans="5:5" ht="38.25" customHeight="1">
      <c r="E299" s="31" t="s">
        <v>1982</v>
      </c>
    </row>
    <row r="300" spans="1:16" ht="12.75" customHeight="1">
      <c r="A300" t="s">
        <v>51</v>
      </c>
      <c s="6" t="s">
        <v>355</v>
      </c>
      <c s="6" t="s">
        <v>1983</v>
      </c>
      <c t="s">
        <v>1756</v>
      </c>
      <c s="26" t="s">
        <v>1984</v>
      </c>
      <c s="27" t="s">
        <v>99</v>
      </c>
      <c s="28">
        <v>3</v>
      </c>
      <c s="27">
        <v>0</v>
      </c>
      <c s="27">
        <f>ROUND(G300*H300,6)</f>
      </c>
      <c r="L300" s="29">
        <v>0</v>
      </c>
      <c s="24">
        <f>ROUND(ROUND(L300,2)*ROUND(G300,3),2)</f>
      </c>
      <c s="27" t="s">
        <v>56</v>
      </c>
      <c>
        <f>(M300*21)/100</f>
      </c>
      <c t="s">
        <v>27</v>
      </c>
    </row>
    <row r="301" spans="1:5" ht="12.75" customHeight="1">
      <c r="A301" s="30" t="s">
        <v>57</v>
      </c>
      <c r="E301" s="31" t="s">
        <v>5</v>
      </c>
    </row>
    <row r="302" spans="1:5" ht="12.75" customHeight="1">
      <c r="A302" s="30" t="s">
        <v>58</v>
      </c>
      <c r="E302" s="32" t="s">
        <v>1985</v>
      </c>
    </row>
    <row r="303" spans="5:5" ht="76.5" customHeight="1">
      <c r="E303" s="31" t="s">
        <v>1986</v>
      </c>
    </row>
    <row r="304" spans="1:16" ht="12.75" customHeight="1">
      <c r="A304" t="s">
        <v>51</v>
      </c>
      <c s="6" t="s">
        <v>1180</v>
      </c>
      <c s="6" t="s">
        <v>1987</v>
      </c>
      <c t="s">
        <v>356</v>
      </c>
      <c s="26" t="s">
        <v>1988</v>
      </c>
      <c s="27" t="s">
        <v>834</v>
      </c>
      <c s="28">
        <v>1</v>
      </c>
      <c s="27">
        <v>0</v>
      </c>
      <c s="27">
        <f>ROUND(G304*H304,6)</f>
      </c>
      <c r="L304" s="29">
        <v>0</v>
      </c>
      <c s="24">
        <f>ROUND(ROUND(L304,2)*ROUND(G304,3),2)</f>
      </c>
      <c s="27" t="s">
        <v>56</v>
      </c>
      <c>
        <f>(M304*21)/100</f>
      </c>
      <c t="s">
        <v>27</v>
      </c>
    </row>
    <row r="305" spans="1:5" ht="12.75" customHeight="1">
      <c r="A305" s="30" t="s">
        <v>57</v>
      </c>
      <c r="E305" s="31" t="s">
        <v>5</v>
      </c>
    </row>
    <row r="306" spans="1:5" ht="12.75" customHeight="1">
      <c r="A306" s="30" t="s">
        <v>58</v>
      </c>
      <c r="E306" s="32" t="s">
        <v>1989</v>
      </c>
    </row>
    <row r="307" spans="5:5" ht="12.75" customHeight="1">
      <c r="E307" s="31" t="s">
        <v>1990</v>
      </c>
    </row>
    <row r="308" spans="1:16" ht="12.75" customHeight="1">
      <c r="A308" t="s">
        <v>51</v>
      </c>
      <c s="6" t="s">
        <v>1103</v>
      </c>
      <c s="6" t="s">
        <v>1991</v>
      </c>
      <c t="s">
        <v>356</v>
      </c>
      <c s="26" t="s">
        <v>1992</v>
      </c>
      <c s="27" t="s">
        <v>99</v>
      </c>
      <c s="28">
        <v>13</v>
      </c>
      <c s="27">
        <v>0</v>
      </c>
      <c s="27">
        <f>ROUND(G308*H308,6)</f>
      </c>
      <c r="L308" s="29">
        <v>0</v>
      </c>
      <c s="24">
        <f>ROUND(ROUND(L308,2)*ROUND(G308,3),2)</f>
      </c>
      <c s="27" t="s">
        <v>56</v>
      </c>
      <c>
        <f>(M308*21)/100</f>
      </c>
      <c t="s">
        <v>27</v>
      </c>
    </row>
    <row r="309" spans="1:5" ht="12.75" customHeight="1">
      <c r="A309" s="30" t="s">
        <v>57</v>
      </c>
      <c r="E309" s="31" t="s">
        <v>5</v>
      </c>
    </row>
    <row r="310" spans="1:5" ht="12.75" customHeight="1">
      <c r="A310" s="30" t="s">
        <v>58</v>
      </c>
      <c r="E310" s="32" t="s">
        <v>1993</v>
      </c>
    </row>
    <row r="311" spans="5:5" ht="76.5" customHeight="1">
      <c r="E311" s="31" t="s">
        <v>1994</v>
      </c>
    </row>
    <row r="312" spans="1:16" ht="12.75" customHeight="1">
      <c r="A312" t="s">
        <v>51</v>
      </c>
      <c s="6" t="s">
        <v>1464</v>
      </c>
      <c s="6" t="s">
        <v>1995</v>
      </c>
      <c t="s">
        <v>1756</v>
      </c>
      <c s="26" t="s">
        <v>1996</v>
      </c>
      <c s="27" t="s">
        <v>460</v>
      </c>
      <c s="28">
        <v>385.21</v>
      </c>
      <c s="27">
        <v>0</v>
      </c>
      <c s="27">
        <f>ROUND(G312*H312,6)</f>
      </c>
      <c r="L312" s="29">
        <v>0</v>
      </c>
      <c s="24">
        <f>ROUND(ROUND(L312,2)*ROUND(G312,3),2)</f>
      </c>
      <c s="27" t="s">
        <v>56</v>
      </c>
      <c>
        <f>(M312*21)/100</f>
      </c>
      <c t="s">
        <v>27</v>
      </c>
    </row>
    <row r="313" spans="1:5" ht="12.75" customHeight="1">
      <c r="A313" s="30" t="s">
        <v>57</v>
      </c>
      <c r="E313" s="31" t="s">
        <v>5</v>
      </c>
    </row>
    <row r="314" spans="1:5" ht="25.5" customHeight="1">
      <c r="A314" s="30" t="s">
        <v>58</v>
      </c>
      <c r="E314" s="32" t="s">
        <v>1997</v>
      </c>
    </row>
    <row r="315" spans="5:5" ht="25.5" customHeight="1">
      <c r="E315" s="31" t="s">
        <v>1998</v>
      </c>
    </row>
    <row r="316" spans="1:16" ht="12.75" customHeight="1">
      <c r="A316" t="s">
        <v>51</v>
      </c>
      <c s="6" t="s">
        <v>1394</v>
      </c>
      <c s="6" t="s">
        <v>1999</v>
      </c>
      <c t="s">
        <v>1756</v>
      </c>
      <c s="26" t="s">
        <v>2000</v>
      </c>
      <c s="27" t="s">
        <v>460</v>
      </c>
      <c s="28">
        <v>15.153</v>
      </c>
      <c s="27">
        <v>0</v>
      </c>
      <c s="27">
        <f>ROUND(G316*H316,6)</f>
      </c>
      <c r="L316" s="29">
        <v>0</v>
      </c>
      <c s="24">
        <f>ROUND(ROUND(L316,2)*ROUND(G316,3),2)</f>
      </c>
      <c s="27" t="s">
        <v>56</v>
      </c>
      <c>
        <f>(M316*21)/100</f>
      </c>
      <c t="s">
        <v>27</v>
      </c>
    </row>
    <row r="317" spans="1:5" ht="12.75" customHeight="1">
      <c r="A317" s="30" t="s">
        <v>57</v>
      </c>
      <c r="E317" s="31" t="s">
        <v>5</v>
      </c>
    </row>
    <row r="318" spans="1:5" ht="25.5" customHeight="1">
      <c r="A318" s="30" t="s">
        <v>58</v>
      </c>
      <c r="E318" s="32" t="s">
        <v>2001</v>
      </c>
    </row>
    <row r="319" spans="5:5" ht="38.25" customHeight="1">
      <c r="E319" s="31" t="s">
        <v>2002</v>
      </c>
    </row>
    <row r="320" spans="1:13" ht="12.75" customHeight="1">
      <c r="A320" t="s">
        <v>48</v>
      </c>
      <c r="C320" s="7" t="s">
        <v>90</v>
      </c>
      <c r="E320" s="25" t="s">
        <v>1234</v>
      </c>
      <c r="J320" s="24">
        <f>0</f>
      </c>
      <c s="24">
        <f>0</f>
      </c>
      <c s="24">
        <f>0+L321+L325+L329+L333+L337+L341+L345+L349+L353</f>
      </c>
      <c s="24">
        <f>0+M321+M325+M329+M333+M337+M341+M345+M349+M353</f>
      </c>
    </row>
    <row r="321" spans="1:16" ht="12.75" customHeight="1">
      <c r="A321" t="s">
        <v>51</v>
      </c>
      <c s="6" t="s">
        <v>1399</v>
      </c>
      <c s="6" t="s">
        <v>2003</v>
      </c>
      <c t="s">
        <v>1756</v>
      </c>
      <c s="26" t="s">
        <v>2004</v>
      </c>
      <c s="27" t="s">
        <v>88</v>
      </c>
      <c s="28">
        <v>1.27</v>
      </c>
      <c s="27">
        <v>0</v>
      </c>
      <c s="27">
        <f>ROUND(G321*H321,6)</f>
      </c>
      <c r="L321" s="29">
        <v>0</v>
      </c>
      <c s="24">
        <f>ROUND(ROUND(L321,2)*ROUND(G321,3),2)</f>
      </c>
      <c s="27" t="s">
        <v>56</v>
      </c>
      <c>
        <f>(M321*21)/100</f>
      </c>
      <c t="s">
        <v>27</v>
      </c>
    </row>
    <row r="322" spans="1:5" ht="12.75" customHeight="1">
      <c r="A322" s="30" t="s">
        <v>57</v>
      </c>
      <c r="E322" s="31" t="s">
        <v>5</v>
      </c>
    </row>
    <row r="323" spans="1:5" ht="38.25" customHeight="1">
      <c r="A323" s="30" t="s">
        <v>58</v>
      </c>
      <c r="E323" s="32" t="s">
        <v>2005</v>
      </c>
    </row>
    <row r="324" spans="5:5" ht="191.25" customHeight="1">
      <c r="E324" s="31" t="s">
        <v>2006</v>
      </c>
    </row>
    <row r="325" spans="1:16" ht="12.75" customHeight="1">
      <c r="A325" t="s">
        <v>51</v>
      </c>
      <c s="6" t="s">
        <v>1469</v>
      </c>
      <c s="6" t="s">
        <v>1267</v>
      </c>
      <c t="s">
        <v>1756</v>
      </c>
      <c s="26" t="s">
        <v>1268</v>
      </c>
      <c s="27" t="s">
        <v>88</v>
      </c>
      <c s="28">
        <v>1.27</v>
      </c>
      <c s="27">
        <v>0</v>
      </c>
      <c s="27">
        <f>ROUND(G325*H325,6)</f>
      </c>
      <c r="L325" s="29">
        <v>0</v>
      </c>
      <c s="24">
        <f>ROUND(ROUND(L325,2)*ROUND(G325,3),2)</f>
      </c>
      <c s="27" t="s">
        <v>56</v>
      </c>
      <c>
        <f>(M325*21)/100</f>
      </c>
      <c t="s">
        <v>27</v>
      </c>
    </row>
    <row r="326" spans="1:5" ht="12.75" customHeight="1">
      <c r="A326" s="30" t="s">
        <v>57</v>
      </c>
      <c r="E326" s="31" t="s">
        <v>5</v>
      </c>
    </row>
    <row r="327" spans="1:5" ht="25.5" customHeight="1">
      <c r="A327" s="30" t="s">
        <v>58</v>
      </c>
      <c r="E327" s="32" t="s">
        <v>2007</v>
      </c>
    </row>
    <row r="328" spans="5:5" ht="191.25" customHeight="1">
      <c r="E328" s="31" t="s">
        <v>2006</v>
      </c>
    </row>
    <row r="329" spans="1:16" ht="12.75" customHeight="1">
      <c r="A329" t="s">
        <v>51</v>
      </c>
      <c s="6" t="s">
        <v>1475</v>
      </c>
      <c s="6" t="s">
        <v>2008</v>
      </c>
      <c t="s">
        <v>1756</v>
      </c>
      <c s="26" t="s">
        <v>2009</v>
      </c>
      <c s="27" t="s">
        <v>88</v>
      </c>
      <c s="28">
        <v>695</v>
      </c>
      <c s="27">
        <v>0</v>
      </c>
      <c s="27">
        <f>ROUND(G329*H329,6)</f>
      </c>
      <c r="L329" s="29">
        <v>0</v>
      </c>
      <c s="24">
        <f>ROUND(ROUND(L329,2)*ROUND(G329,3),2)</f>
      </c>
      <c s="27" t="s">
        <v>56</v>
      </c>
      <c>
        <f>(M329*21)/100</f>
      </c>
      <c t="s">
        <v>27</v>
      </c>
    </row>
    <row r="330" spans="1:5" ht="12.75" customHeight="1">
      <c r="A330" s="30" t="s">
        <v>57</v>
      </c>
      <c r="E330" s="31" t="s">
        <v>5</v>
      </c>
    </row>
    <row r="331" spans="1:5" ht="76.5" customHeight="1">
      <c r="A331" s="30" t="s">
        <v>58</v>
      </c>
      <c r="E331" s="32" t="s">
        <v>2010</v>
      </c>
    </row>
    <row r="332" spans="5:5" ht="178.5" customHeight="1">
      <c r="E332" s="31" t="s">
        <v>2011</v>
      </c>
    </row>
    <row r="333" spans="1:16" ht="12.75" customHeight="1">
      <c r="A333" t="s">
        <v>51</v>
      </c>
      <c s="6" t="s">
        <v>1586</v>
      </c>
      <c s="6" t="s">
        <v>2012</v>
      </c>
      <c t="s">
        <v>1756</v>
      </c>
      <c s="26" t="s">
        <v>2013</v>
      </c>
      <c s="27" t="s">
        <v>88</v>
      </c>
      <c s="28">
        <v>33.08</v>
      </c>
      <c s="27">
        <v>0</v>
      </c>
      <c s="27">
        <f>ROUND(G333*H333,6)</f>
      </c>
      <c r="L333" s="29">
        <v>0</v>
      </c>
      <c s="24">
        <f>ROUND(ROUND(L333,2)*ROUND(G333,3),2)</f>
      </c>
      <c s="27" t="s">
        <v>56</v>
      </c>
      <c>
        <f>(M333*21)/100</f>
      </c>
      <c t="s">
        <v>27</v>
      </c>
    </row>
    <row r="334" spans="1:5" ht="12.75" customHeight="1">
      <c r="A334" s="30" t="s">
        <v>57</v>
      </c>
      <c r="E334" s="31" t="s">
        <v>5</v>
      </c>
    </row>
    <row r="335" spans="1:5" ht="12.75" customHeight="1">
      <c r="A335" s="30" t="s">
        <v>58</v>
      </c>
      <c r="E335" s="32" t="s">
        <v>2014</v>
      </c>
    </row>
    <row r="336" spans="5:5" ht="140.25" customHeight="1">
      <c r="E336" s="31" t="s">
        <v>2015</v>
      </c>
    </row>
    <row r="337" spans="1:16" ht="12.75" customHeight="1">
      <c r="A337" t="s">
        <v>51</v>
      </c>
      <c s="6" t="s">
        <v>1437</v>
      </c>
      <c s="6" t="s">
        <v>2016</v>
      </c>
      <c t="s">
        <v>1756</v>
      </c>
      <c s="26" t="s">
        <v>2017</v>
      </c>
      <c s="27" t="s">
        <v>88</v>
      </c>
      <c s="28">
        <v>1.82</v>
      </c>
      <c s="27">
        <v>0</v>
      </c>
      <c s="27">
        <f>ROUND(G337*H337,6)</f>
      </c>
      <c r="L337" s="29">
        <v>0</v>
      </c>
      <c s="24">
        <f>ROUND(ROUND(L337,2)*ROUND(G337,3),2)</f>
      </c>
      <c s="27" t="s">
        <v>56</v>
      </c>
      <c>
        <f>(M337*21)/100</f>
      </c>
      <c t="s">
        <v>27</v>
      </c>
    </row>
    <row r="338" spans="1:5" ht="12.75" customHeight="1">
      <c r="A338" s="30" t="s">
        <v>57</v>
      </c>
      <c r="E338" s="31" t="s">
        <v>5</v>
      </c>
    </row>
    <row r="339" spans="1:5" ht="12.75" customHeight="1">
      <c r="A339" s="30" t="s">
        <v>58</v>
      </c>
      <c r="E339" s="32" t="s">
        <v>2018</v>
      </c>
    </row>
    <row r="340" spans="5:5" ht="140.25" customHeight="1">
      <c r="E340" s="31" t="s">
        <v>2019</v>
      </c>
    </row>
    <row r="341" spans="1:16" ht="12.75" customHeight="1">
      <c r="A341" t="s">
        <v>51</v>
      </c>
      <c s="6" t="s">
        <v>1481</v>
      </c>
      <c s="6" t="s">
        <v>2020</v>
      </c>
      <c t="s">
        <v>1756</v>
      </c>
      <c s="26" t="s">
        <v>2021</v>
      </c>
      <c s="27" t="s">
        <v>99</v>
      </c>
      <c s="28">
        <v>6</v>
      </c>
      <c s="27">
        <v>0</v>
      </c>
      <c s="27">
        <f>ROUND(G341*H341,6)</f>
      </c>
      <c r="L341" s="29">
        <v>0</v>
      </c>
      <c s="24">
        <f>ROUND(ROUND(L341,2)*ROUND(G341,3),2)</f>
      </c>
      <c s="27" t="s">
        <v>56</v>
      </c>
      <c>
        <f>(M341*21)/100</f>
      </c>
      <c t="s">
        <v>27</v>
      </c>
    </row>
    <row r="342" spans="1:5" ht="12.75" customHeight="1">
      <c r="A342" s="30" t="s">
        <v>57</v>
      </c>
      <c r="E342" s="31" t="s">
        <v>5</v>
      </c>
    </row>
    <row r="343" spans="1:5" ht="12.75" customHeight="1">
      <c r="A343" s="30" t="s">
        <v>58</v>
      </c>
      <c r="E343" s="32" t="s">
        <v>2022</v>
      </c>
    </row>
    <row r="344" spans="5:5" ht="12.75" customHeight="1">
      <c r="E344" s="31" t="s">
        <v>2023</v>
      </c>
    </row>
    <row r="345" spans="1:16" ht="12.75" customHeight="1">
      <c r="A345" t="s">
        <v>51</v>
      </c>
      <c s="6" t="s">
        <v>1423</v>
      </c>
      <c s="6" t="s">
        <v>2024</v>
      </c>
      <c t="s">
        <v>1756</v>
      </c>
      <c s="26" t="s">
        <v>1453</v>
      </c>
      <c s="27" t="s">
        <v>99</v>
      </c>
      <c s="28">
        <v>2</v>
      </c>
      <c s="27">
        <v>0</v>
      </c>
      <c s="27">
        <f>ROUND(G345*H345,6)</f>
      </c>
      <c r="L345" s="29">
        <v>0</v>
      </c>
      <c s="24">
        <f>ROUND(ROUND(L345,2)*ROUND(G345,3),2)</f>
      </c>
      <c s="27" t="s">
        <v>56</v>
      </c>
      <c>
        <f>(M345*21)/100</f>
      </c>
      <c t="s">
        <v>27</v>
      </c>
    </row>
    <row r="346" spans="1:5" ht="12.75" customHeight="1">
      <c r="A346" s="30" t="s">
        <v>57</v>
      </c>
      <c r="E346" s="31" t="s">
        <v>5</v>
      </c>
    </row>
    <row r="347" spans="1:5" ht="12.75" customHeight="1">
      <c r="A347" s="30" t="s">
        <v>58</v>
      </c>
      <c r="E347" s="32" t="s">
        <v>2025</v>
      </c>
    </row>
    <row r="348" spans="5:5" ht="25.5" customHeight="1">
      <c r="E348" s="31" t="s">
        <v>1455</v>
      </c>
    </row>
    <row r="349" spans="1:16" ht="12.75" customHeight="1">
      <c r="A349" t="s">
        <v>51</v>
      </c>
      <c s="6" t="s">
        <v>1589</v>
      </c>
      <c s="6" t="s">
        <v>2026</v>
      </c>
      <c t="s">
        <v>1756</v>
      </c>
      <c s="26" t="s">
        <v>2027</v>
      </c>
      <c s="27" t="s">
        <v>99</v>
      </c>
      <c s="28">
        <v>4</v>
      </c>
      <c s="27">
        <v>0</v>
      </c>
      <c s="27">
        <f>ROUND(G349*H349,6)</f>
      </c>
      <c r="L349" s="29">
        <v>0</v>
      </c>
      <c s="24">
        <f>ROUND(ROUND(L349,2)*ROUND(G349,3),2)</f>
      </c>
      <c s="27" t="s">
        <v>56</v>
      </c>
      <c>
        <f>(M349*21)/100</f>
      </c>
      <c t="s">
        <v>27</v>
      </c>
    </row>
    <row r="350" spans="1:5" ht="12.75" customHeight="1">
      <c r="A350" s="30" t="s">
        <v>57</v>
      </c>
      <c r="E350" s="31" t="s">
        <v>5</v>
      </c>
    </row>
    <row r="351" spans="1:5" ht="38.25" customHeight="1">
      <c r="A351" s="30" t="s">
        <v>58</v>
      </c>
      <c r="E351" s="32" t="s">
        <v>2028</v>
      </c>
    </row>
    <row r="352" spans="5:5" ht="12.75" customHeight="1">
      <c r="E352" s="31" t="s">
        <v>1468</v>
      </c>
    </row>
    <row r="353" spans="1:16" ht="12.75" customHeight="1">
      <c r="A353" t="s">
        <v>51</v>
      </c>
      <c s="6" t="s">
        <v>1323</v>
      </c>
      <c s="6" t="s">
        <v>2029</v>
      </c>
      <c t="s">
        <v>1756</v>
      </c>
      <c s="26" t="s">
        <v>2030</v>
      </c>
      <c s="27" t="s">
        <v>76</v>
      </c>
      <c s="28">
        <v>1.5</v>
      </c>
      <c s="27">
        <v>0</v>
      </c>
      <c s="27">
        <f>ROUND(G353*H353,6)</f>
      </c>
      <c r="L353" s="29">
        <v>0</v>
      </c>
      <c s="24">
        <f>ROUND(ROUND(L353,2)*ROUND(G353,3),2)</f>
      </c>
      <c s="27" t="s">
        <v>56</v>
      </c>
      <c>
        <f>(M353*21)/100</f>
      </c>
      <c t="s">
        <v>27</v>
      </c>
    </row>
    <row r="354" spans="1:5" ht="12.75" customHeight="1">
      <c r="A354" s="30" t="s">
        <v>57</v>
      </c>
      <c r="E354" s="31" t="s">
        <v>5</v>
      </c>
    </row>
    <row r="355" spans="1:5" ht="12.75" customHeight="1">
      <c r="A355" s="30" t="s">
        <v>58</v>
      </c>
      <c r="E355" s="32" t="s">
        <v>2031</v>
      </c>
    </row>
    <row r="356" spans="5:5" ht="267.75" customHeight="1">
      <c r="E356" s="31" t="s">
        <v>1891</v>
      </c>
    </row>
    <row r="357" spans="1:13" ht="12.75" customHeight="1">
      <c r="A357" t="s">
        <v>48</v>
      </c>
      <c r="C357" s="7" t="s">
        <v>96</v>
      </c>
      <c r="E357" s="25" t="s">
        <v>454</v>
      </c>
      <c r="J357" s="24">
        <f>0</f>
      </c>
      <c s="24">
        <f>0</f>
      </c>
      <c s="24">
        <f>0+L358+L362+L366+L370+L374+L378+L382+L386+L390+L394+L398+L402+L406+L410+L414+L418+L422+L426+L430+L434+L438</f>
      </c>
      <c s="24">
        <f>0+M358+M362+M366+M370+M374+M378+M382+M386+M390+M394+M398+M402+M406+M410+M414+M418+M422+M426+M430+M434+M438</f>
      </c>
    </row>
    <row r="358" spans="1:16" ht="12.75" customHeight="1">
      <c r="A358" t="s">
        <v>51</v>
      </c>
      <c s="6" t="s">
        <v>1443</v>
      </c>
      <c s="6" t="s">
        <v>2032</v>
      </c>
      <c t="s">
        <v>356</v>
      </c>
      <c s="26" t="s">
        <v>2033</v>
      </c>
      <c s="27" t="s">
        <v>88</v>
      </c>
      <c s="28">
        <v>2.2</v>
      </c>
      <c s="27">
        <v>0</v>
      </c>
      <c s="27">
        <f>ROUND(G358*H358,6)</f>
      </c>
      <c r="L358" s="29">
        <v>0</v>
      </c>
      <c s="24">
        <f>ROUND(ROUND(L358,2)*ROUND(G358,3),2)</f>
      </c>
      <c s="27" t="s">
        <v>56</v>
      </c>
      <c>
        <f>(M358*21)/100</f>
      </c>
      <c t="s">
        <v>27</v>
      </c>
    </row>
    <row r="359" spans="1:5" ht="12.75" customHeight="1">
      <c r="A359" s="30" t="s">
        <v>57</v>
      </c>
      <c r="E359" s="31" t="s">
        <v>5</v>
      </c>
    </row>
    <row r="360" spans="1:5" ht="12.75" customHeight="1">
      <c r="A360" s="30" t="s">
        <v>58</v>
      </c>
      <c r="E360" s="32" t="s">
        <v>2034</v>
      </c>
    </row>
    <row r="361" spans="5:5" ht="12.75" customHeight="1">
      <c r="E361" s="31" t="s">
        <v>2035</v>
      </c>
    </row>
    <row r="362" spans="1:16" ht="12.75" customHeight="1">
      <c r="A362" t="s">
        <v>51</v>
      </c>
      <c s="6" t="s">
        <v>1429</v>
      </c>
      <c s="6" t="s">
        <v>1509</v>
      </c>
      <c t="s">
        <v>1756</v>
      </c>
      <c s="26" t="s">
        <v>1510</v>
      </c>
      <c s="27" t="s">
        <v>88</v>
      </c>
      <c s="28">
        <v>80.34</v>
      </c>
      <c s="27">
        <v>0</v>
      </c>
      <c s="27">
        <f>ROUND(G362*H362,6)</f>
      </c>
      <c r="L362" s="29">
        <v>0</v>
      </c>
      <c s="24">
        <f>ROUND(ROUND(L362,2)*ROUND(G362,3),2)</f>
      </c>
      <c s="27" t="s">
        <v>56</v>
      </c>
      <c>
        <f>(M362*21)/100</f>
      </c>
      <c t="s">
        <v>27</v>
      </c>
    </row>
    <row r="363" spans="1:5" ht="12.75" customHeight="1">
      <c r="A363" s="30" t="s">
        <v>57</v>
      </c>
      <c r="E363" s="31" t="s">
        <v>5</v>
      </c>
    </row>
    <row r="364" spans="1:5" ht="12.75" customHeight="1">
      <c r="A364" s="30" t="s">
        <v>58</v>
      </c>
      <c r="E364" s="32" t="s">
        <v>2036</v>
      </c>
    </row>
    <row r="365" spans="5:5" ht="63.75" customHeight="1">
      <c r="E365" s="31" t="s">
        <v>1512</v>
      </c>
    </row>
    <row r="366" spans="1:16" ht="12.75" customHeight="1">
      <c r="A366" t="s">
        <v>51</v>
      </c>
      <c s="6" t="s">
        <v>1487</v>
      </c>
      <c s="6" t="s">
        <v>2037</v>
      </c>
      <c t="s">
        <v>1756</v>
      </c>
      <c s="26" t="s">
        <v>2038</v>
      </c>
      <c s="27" t="s">
        <v>388</v>
      </c>
      <c s="28">
        <v>860.659</v>
      </c>
      <c s="27">
        <v>0</v>
      </c>
      <c s="27">
        <f>ROUND(G366*H366,6)</f>
      </c>
      <c r="L366" s="29">
        <v>0</v>
      </c>
      <c s="24">
        <f>ROUND(ROUND(L366,2)*ROUND(G366,3),2)</f>
      </c>
      <c s="27" t="s">
        <v>56</v>
      </c>
      <c>
        <f>(M366*21)/100</f>
      </c>
      <c t="s">
        <v>27</v>
      </c>
    </row>
    <row r="367" spans="1:5" ht="12.75" customHeight="1">
      <c r="A367" s="30" t="s">
        <v>57</v>
      </c>
      <c r="E367" s="31" t="s">
        <v>5</v>
      </c>
    </row>
    <row r="368" spans="1:5" ht="38.25" customHeight="1">
      <c r="A368" s="30" t="s">
        <v>58</v>
      </c>
      <c r="E368" s="32" t="s">
        <v>2039</v>
      </c>
    </row>
    <row r="369" spans="5:5" ht="267.75" customHeight="1">
      <c r="E369" s="31" t="s">
        <v>2040</v>
      </c>
    </row>
    <row r="370" spans="1:16" ht="12.75" customHeight="1">
      <c r="A370" t="s">
        <v>51</v>
      </c>
      <c s="6" t="s">
        <v>2041</v>
      </c>
      <c s="6" t="s">
        <v>2042</v>
      </c>
      <c t="s">
        <v>1756</v>
      </c>
      <c s="26" t="s">
        <v>2043</v>
      </c>
      <c s="27" t="s">
        <v>388</v>
      </c>
      <c s="28">
        <v>177.449</v>
      </c>
      <c s="27">
        <v>0</v>
      </c>
      <c s="27">
        <f>ROUND(G370*H370,6)</f>
      </c>
      <c r="L370" s="29">
        <v>0</v>
      </c>
      <c s="24">
        <f>ROUND(ROUND(L370,2)*ROUND(G370,3),2)</f>
      </c>
      <c s="27" t="s">
        <v>56</v>
      </c>
      <c>
        <f>(M370*21)/100</f>
      </c>
      <c t="s">
        <v>27</v>
      </c>
    </row>
    <row r="371" spans="1:5" ht="12.75" customHeight="1">
      <c r="A371" s="30" t="s">
        <v>57</v>
      </c>
      <c r="E371" s="31" t="s">
        <v>5</v>
      </c>
    </row>
    <row r="372" spans="1:5" ht="25.5" customHeight="1">
      <c r="A372" s="30" t="s">
        <v>58</v>
      </c>
      <c r="E372" s="32" t="s">
        <v>2044</v>
      </c>
    </row>
    <row r="373" spans="5:5" ht="229.5" customHeight="1">
      <c r="E373" s="31" t="s">
        <v>2045</v>
      </c>
    </row>
    <row r="374" spans="1:16" ht="12.75" customHeight="1">
      <c r="A374" t="s">
        <v>51</v>
      </c>
      <c s="6" t="s">
        <v>2046</v>
      </c>
      <c s="6" t="s">
        <v>2047</v>
      </c>
      <c t="s">
        <v>356</v>
      </c>
      <c s="26" t="s">
        <v>2048</v>
      </c>
      <c s="27" t="s">
        <v>460</v>
      </c>
      <c s="28">
        <v>16.4</v>
      </c>
      <c s="27">
        <v>0</v>
      </c>
      <c s="27">
        <f>ROUND(G374*H374,6)</f>
      </c>
      <c r="L374" s="29">
        <v>0</v>
      </c>
      <c s="24">
        <f>ROUND(ROUND(L374,2)*ROUND(G374,3),2)</f>
      </c>
      <c s="27" t="s">
        <v>56</v>
      </c>
      <c>
        <f>(M374*21)/100</f>
      </c>
      <c t="s">
        <v>27</v>
      </c>
    </row>
    <row r="375" spans="1:5" ht="12.75" customHeight="1">
      <c r="A375" s="30" t="s">
        <v>57</v>
      </c>
      <c r="E375" s="31" t="s">
        <v>5</v>
      </c>
    </row>
    <row r="376" spans="1:5" ht="102" customHeight="1">
      <c r="A376" s="30" t="s">
        <v>58</v>
      </c>
      <c r="E376" s="32" t="s">
        <v>2049</v>
      </c>
    </row>
    <row r="377" spans="5:5" ht="25.5" customHeight="1">
      <c r="E377" s="31" t="s">
        <v>2050</v>
      </c>
    </row>
    <row r="378" spans="1:16" ht="12.75" customHeight="1">
      <c r="A378" t="s">
        <v>51</v>
      </c>
      <c s="6" t="s">
        <v>2051</v>
      </c>
      <c s="6" t="s">
        <v>2052</v>
      </c>
      <c t="s">
        <v>1756</v>
      </c>
      <c s="26" t="s">
        <v>2053</v>
      </c>
      <c s="27" t="s">
        <v>55</v>
      </c>
      <c s="28">
        <v>1</v>
      </c>
      <c s="27">
        <v>0</v>
      </c>
      <c s="27">
        <f>ROUND(G378*H378,6)</f>
      </c>
      <c r="L378" s="29">
        <v>0</v>
      </c>
      <c s="24">
        <f>ROUND(ROUND(L378,2)*ROUND(G378,3),2)</f>
      </c>
      <c s="27" t="s">
        <v>56</v>
      </c>
      <c>
        <f>(M378*21)/100</f>
      </c>
      <c t="s">
        <v>27</v>
      </c>
    </row>
    <row r="379" spans="1:5" ht="12.75" customHeight="1">
      <c r="A379" s="30" t="s">
        <v>57</v>
      </c>
      <c r="E379" s="31" t="s">
        <v>5</v>
      </c>
    </row>
    <row r="380" spans="1:5" ht="12.75" customHeight="1">
      <c r="A380" s="30" t="s">
        <v>58</v>
      </c>
      <c r="E380" s="32" t="s">
        <v>2054</v>
      </c>
    </row>
    <row r="381" spans="5:5" ht="12.75" customHeight="1">
      <c r="E381" s="31" t="s">
        <v>2055</v>
      </c>
    </row>
    <row r="382" spans="1:16" ht="12.75" customHeight="1">
      <c r="A382" t="s">
        <v>51</v>
      </c>
      <c s="6" t="s">
        <v>2056</v>
      </c>
      <c s="6" t="s">
        <v>2057</v>
      </c>
      <c t="s">
        <v>1756</v>
      </c>
      <c s="26" t="s">
        <v>2058</v>
      </c>
      <c s="27" t="s">
        <v>76</v>
      </c>
      <c s="28">
        <v>37.661</v>
      </c>
      <c s="27">
        <v>0</v>
      </c>
      <c s="27">
        <f>ROUND(G382*H382,6)</f>
      </c>
      <c r="L382" s="29">
        <v>0</v>
      </c>
      <c s="24">
        <f>ROUND(ROUND(L382,2)*ROUND(G382,3),2)</f>
      </c>
      <c s="27" t="s">
        <v>56</v>
      </c>
      <c>
        <f>(M382*21)/100</f>
      </c>
      <c t="s">
        <v>27</v>
      </c>
    </row>
    <row r="383" spans="1:5" ht="12.75" customHeight="1">
      <c r="A383" s="30" t="s">
        <v>57</v>
      </c>
      <c r="E383" s="31" t="s">
        <v>5</v>
      </c>
    </row>
    <row r="384" spans="1:5" ht="12.75" customHeight="1">
      <c r="A384" s="30" t="s">
        <v>58</v>
      </c>
      <c r="E384" s="32" t="s">
        <v>2059</v>
      </c>
    </row>
    <row r="385" spans="5:5" ht="89.25" customHeight="1">
      <c r="E385" s="31" t="s">
        <v>2060</v>
      </c>
    </row>
    <row r="386" spans="1:16" ht="12.75" customHeight="1">
      <c r="A386" t="s">
        <v>51</v>
      </c>
      <c s="6" t="s">
        <v>2061</v>
      </c>
      <c s="6" t="s">
        <v>2062</v>
      </c>
      <c t="s">
        <v>1756</v>
      </c>
      <c s="26" t="s">
        <v>2063</v>
      </c>
      <c s="27" t="s">
        <v>464</v>
      </c>
      <c s="28">
        <v>2937.558</v>
      </c>
      <c s="27">
        <v>0</v>
      </c>
      <c s="27">
        <f>ROUND(G386*H386,6)</f>
      </c>
      <c r="L386" s="29">
        <v>0</v>
      </c>
      <c s="24">
        <f>ROUND(ROUND(L386,2)*ROUND(G386,3),2)</f>
      </c>
      <c s="27" t="s">
        <v>56</v>
      </c>
      <c>
        <f>(M386*21)/100</f>
      </c>
      <c t="s">
        <v>27</v>
      </c>
    </row>
    <row r="387" spans="1:5" ht="12.75" customHeight="1">
      <c r="A387" s="30" t="s">
        <v>57</v>
      </c>
      <c r="E387" s="31" t="s">
        <v>5</v>
      </c>
    </row>
    <row r="388" spans="1:5" ht="12.75" customHeight="1">
      <c r="A388" s="30" t="s">
        <v>58</v>
      </c>
      <c r="E388" s="32" t="s">
        <v>2064</v>
      </c>
    </row>
    <row r="389" spans="5:5" ht="25.5" customHeight="1">
      <c r="E389" s="31" t="s">
        <v>2065</v>
      </c>
    </row>
    <row r="390" spans="1:16" ht="12.75" customHeight="1">
      <c r="A390" t="s">
        <v>51</v>
      </c>
      <c s="6" t="s">
        <v>2066</v>
      </c>
      <c s="6" t="s">
        <v>2067</v>
      </c>
      <c t="s">
        <v>1756</v>
      </c>
      <c s="26" t="s">
        <v>2068</v>
      </c>
      <c s="27" t="s">
        <v>76</v>
      </c>
      <c s="28">
        <v>52.052</v>
      </c>
      <c s="27">
        <v>0</v>
      </c>
      <c s="27">
        <f>ROUND(G390*H390,6)</f>
      </c>
      <c r="L390" s="29">
        <v>0</v>
      </c>
      <c s="24">
        <f>ROUND(ROUND(L390,2)*ROUND(G390,3),2)</f>
      </c>
      <c s="27" t="s">
        <v>56</v>
      </c>
      <c>
        <f>(M390*21)/100</f>
      </c>
      <c t="s">
        <v>27</v>
      </c>
    </row>
    <row r="391" spans="1:5" ht="12.75" customHeight="1">
      <c r="A391" s="30" t="s">
        <v>57</v>
      </c>
      <c r="E391" s="31" t="s">
        <v>5</v>
      </c>
    </row>
    <row r="392" spans="1:5" ht="51" customHeight="1">
      <c r="A392" s="30" t="s">
        <v>58</v>
      </c>
      <c r="E392" s="32" t="s">
        <v>2069</v>
      </c>
    </row>
    <row r="393" spans="5:5" ht="76.5" customHeight="1">
      <c r="E393" s="31" t="s">
        <v>2070</v>
      </c>
    </row>
    <row r="394" spans="1:16" ht="12.75" customHeight="1">
      <c r="A394" t="s">
        <v>51</v>
      </c>
      <c s="6" t="s">
        <v>2071</v>
      </c>
      <c s="6" t="s">
        <v>1281</v>
      </c>
      <c t="s">
        <v>1756</v>
      </c>
      <c s="26" t="s">
        <v>1282</v>
      </c>
      <c s="27" t="s">
        <v>464</v>
      </c>
      <c s="28">
        <v>3747.744</v>
      </c>
      <c s="27">
        <v>0</v>
      </c>
      <c s="27">
        <f>ROUND(G394*H394,6)</f>
      </c>
      <c r="L394" s="29">
        <v>0</v>
      </c>
      <c s="24">
        <f>ROUND(ROUND(L394,2)*ROUND(G394,3),2)</f>
      </c>
      <c s="27" t="s">
        <v>56</v>
      </c>
      <c>
        <f>(M394*21)/100</f>
      </c>
      <c t="s">
        <v>27</v>
      </c>
    </row>
    <row r="395" spans="1:5" ht="12.75" customHeight="1">
      <c r="A395" s="30" t="s">
        <v>57</v>
      </c>
      <c r="E395" s="31" t="s">
        <v>5</v>
      </c>
    </row>
    <row r="396" spans="1:5" ht="12.75" customHeight="1">
      <c r="A396" s="30" t="s">
        <v>58</v>
      </c>
      <c r="E396" s="32" t="s">
        <v>2072</v>
      </c>
    </row>
    <row r="397" spans="5:5" ht="25.5" customHeight="1">
      <c r="E397" s="31" t="s">
        <v>2065</v>
      </c>
    </row>
    <row r="398" spans="1:16" ht="12.75" customHeight="1">
      <c r="A398" t="s">
        <v>51</v>
      </c>
      <c s="6" t="s">
        <v>2073</v>
      </c>
      <c s="6" t="s">
        <v>1717</v>
      </c>
      <c t="s">
        <v>1756</v>
      </c>
      <c s="26" t="s">
        <v>1718</v>
      </c>
      <c s="27" t="s">
        <v>76</v>
      </c>
      <c s="28">
        <v>312.791</v>
      </c>
      <c s="27">
        <v>0</v>
      </c>
      <c s="27">
        <f>ROUND(G398*H398,6)</f>
      </c>
      <c r="L398" s="29">
        <v>0</v>
      </c>
      <c s="24">
        <f>ROUND(ROUND(L398,2)*ROUND(G398,3),2)</f>
      </c>
      <c s="27" t="s">
        <v>56</v>
      </c>
      <c>
        <f>(M398*21)/100</f>
      </c>
      <c t="s">
        <v>27</v>
      </c>
    </row>
    <row r="399" spans="1:5" ht="12.75" customHeight="1">
      <c r="A399" s="30" t="s">
        <v>57</v>
      </c>
      <c r="E399" s="31" t="s">
        <v>5</v>
      </c>
    </row>
    <row r="400" spans="1:5" ht="76.5" customHeight="1">
      <c r="A400" s="30" t="s">
        <v>58</v>
      </c>
      <c r="E400" s="32" t="s">
        <v>2074</v>
      </c>
    </row>
    <row r="401" spans="5:5" ht="89.25" customHeight="1">
      <c r="E401" s="31" t="s">
        <v>2060</v>
      </c>
    </row>
    <row r="402" spans="1:16" ht="12.75" customHeight="1">
      <c r="A402" t="s">
        <v>51</v>
      </c>
      <c s="6" t="s">
        <v>2075</v>
      </c>
      <c s="6" t="s">
        <v>1287</v>
      </c>
      <c t="s">
        <v>1756</v>
      </c>
      <c s="26" t="s">
        <v>1288</v>
      </c>
      <c s="27" t="s">
        <v>464</v>
      </c>
      <c s="28">
        <v>23459.325</v>
      </c>
      <c s="27">
        <v>0</v>
      </c>
      <c s="27">
        <f>ROUND(G402*H402,6)</f>
      </c>
      <c r="L402" s="29">
        <v>0</v>
      </c>
      <c s="24">
        <f>ROUND(ROUND(L402,2)*ROUND(G402,3),2)</f>
      </c>
      <c s="27" t="s">
        <v>56</v>
      </c>
      <c>
        <f>(M402*21)/100</f>
      </c>
      <c t="s">
        <v>27</v>
      </c>
    </row>
    <row r="403" spans="1:5" ht="12.75" customHeight="1">
      <c r="A403" s="30" t="s">
        <v>57</v>
      </c>
      <c r="E403" s="31" t="s">
        <v>5</v>
      </c>
    </row>
    <row r="404" spans="1:5" ht="12.75" customHeight="1">
      <c r="A404" s="30" t="s">
        <v>58</v>
      </c>
      <c r="E404" s="32" t="s">
        <v>2076</v>
      </c>
    </row>
    <row r="405" spans="5:5" ht="25.5" customHeight="1">
      <c r="E405" s="31" t="s">
        <v>2065</v>
      </c>
    </row>
    <row r="406" spans="1:16" ht="12.75" customHeight="1">
      <c r="A406" t="s">
        <v>51</v>
      </c>
      <c s="6" t="s">
        <v>2077</v>
      </c>
      <c s="6" t="s">
        <v>2078</v>
      </c>
      <c t="s">
        <v>1756</v>
      </c>
      <c s="26" t="s">
        <v>2079</v>
      </c>
      <c s="27" t="s">
        <v>55</v>
      </c>
      <c s="28">
        <v>3.747</v>
      </c>
      <c s="27">
        <v>0</v>
      </c>
      <c s="27">
        <f>ROUND(G406*H406,6)</f>
      </c>
      <c r="L406" s="29">
        <v>0</v>
      </c>
      <c s="24">
        <f>ROUND(ROUND(L406,2)*ROUND(G406,3),2)</f>
      </c>
      <c s="27" t="s">
        <v>56</v>
      </c>
      <c>
        <f>(M406*21)/100</f>
      </c>
      <c t="s">
        <v>27</v>
      </c>
    </row>
    <row r="407" spans="1:5" ht="12.75" customHeight="1">
      <c r="A407" s="30" t="s">
        <v>57</v>
      </c>
      <c r="E407" s="31" t="s">
        <v>5</v>
      </c>
    </row>
    <row r="408" spans="1:5" ht="51" customHeight="1">
      <c r="A408" s="30" t="s">
        <v>58</v>
      </c>
      <c r="E408" s="32" t="s">
        <v>2080</v>
      </c>
    </row>
    <row r="409" spans="5:5" ht="89.25" customHeight="1">
      <c r="E409" s="31" t="s">
        <v>2081</v>
      </c>
    </row>
    <row r="410" spans="1:16" ht="12.75" customHeight="1">
      <c r="A410" t="s">
        <v>51</v>
      </c>
      <c s="6" t="s">
        <v>2082</v>
      </c>
      <c s="6" t="s">
        <v>2083</v>
      </c>
      <c t="s">
        <v>1756</v>
      </c>
      <c s="26" t="s">
        <v>2084</v>
      </c>
      <c s="27" t="s">
        <v>464</v>
      </c>
      <c s="28">
        <v>112.41</v>
      </c>
      <c s="27">
        <v>0</v>
      </c>
      <c s="27">
        <f>ROUND(G410*H410,6)</f>
      </c>
      <c r="L410" s="29">
        <v>0</v>
      </c>
      <c s="24">
        <f>ROUND(ROUND(L410,2)*ROUND(G410,3),2)</f>
      </c>
      <c s="27" t="s">
        <v>56</v>
      </c>
      <c>
        <f>(M410*21)/100</f>
      </c>
      <c t="s">
        <v>27</v>
      </c>
    </row>
    <row r="411" spans="1:5" ht="12.75" customHeight="1">
      <c r="A411" s="30" t="s">
        <v>57</v>
      </c>
      <c r="E411" s="31" t="s">
        <v>5</v>
      </c>
    </row>
    <row r="412" spans="1:5" ht="12.75" customHeight="1">
      <c r="A412" s="30" t="s">
        <v>58</v>
      </c>
      <c r="E412" s="32" t="s">
        <v>2085</v>
      </c>
    </row>
    <row r="413" spans="5:5" ht="25.5" customHeight="1">
      <c r="E413" s="31" t="s">
        <v>2065</v>
      </c>
    </row>
    <row r="414" spans="1:16" ht="12.75" customHeight="1">
      <c r="A414" t="s">
        <v>51</v>
      </c>
      <c s="6" t="s">
        <v>2086</v>
      </c>
      <c s="6" t="s">
        <v>2087</v>
      </c>
      <c t="s">
        <v>1756</v>
      </c>
      <c s="26" t="s">
        <v>2088</v>
      </c>
      <c s="27" t="s">
        <v>99</v>
      </c>
      <c s="28">
        <v>1</v>
      </c>
      <c s="27">
        <v>0</v>
      </c>
      <c s="27">
        <f>ROUND(G414*H414,6)</f>
      </c>
      <c r="L414" s="29">
        <v>0</v>
      </c>
      <c s="24">
        <f>ROUND(ROUND(L414,2)*ROUND(G414,3),2)</f>
      </c>
      <c s="27" t="s">
        <v>56</v>
      </c>
      <c>
        <f>(M414*21)/100</f>
      </c>
      <c t="s">
        <v>27</v>
      </c>
    </row>
    <row r="415" spans="1:5" ht="12.75" customHeight="1">
      <c r="A415" s="30" t="s">
        <v>57</v>
      </c>
      <c r="E415" s="31" t="s">
        <v>5</v>
      </c>
    </row>
    <row r="416" spans="1:5" ht="12.75" customHeight="1">
      <c r="A416" s="30" t="s">
        <v>58</v>
      </c>
      <c r="E416" s="32" t="s">
        <v>2089</v>
      </c>
    </row>
    <row r="417" spans="5:5" ht="89.25" customHeight="1">
      <c r="E417" s="31" t="s">
        <v>2090</v>
      </c>
    </row>
    <row r="418" spans="1:16" ht="12.75" customHeight="1">
      <c r="A418" t="s">
        <v>51</v>
      </c>
      <c s="6" t="s">
        <v>2091</v>
      </c>
      <c s="6" t="s">
        <v>2092</v>
      </c>
      <c t="s">
        <v>1756</v>
      </c>
      <c s="26" t="s">
        <v>2093</v>
      </c>
      <c s="27" t="s">
        <v>99</v>
      </c>
      <c s="28">
        <v>1</v>
      </c>
      <c s="27">
        <v>0</v>
      </c>
      <c s="27">
        <f>ROUND(G418*H418,6)</f>
      </c>
      <c r="L418" s="29">
        <v>0</v>
      </c>
      <c s="24">
        <f>ROUND(ROUND(L418,2)*ROUND(G418,3),2)</f>
      </c>
      <c s="27" t="s">
        <v>56</v>
      </c>
      <c>
        <f>(M418*21)/100</f>
      </c>
      <c t="s">
        <v>27</v>
      </c>
    </row>
    <row r="419" spans="1:5" ht="12.75" customHeight="1">
      <c r="A419" s="30" t="s">
        <v>57</v>
      </c>
      <c r="E419" s="31" t="s">
        <v>5</v>
      </c>
    </row>
    <row r="420" spans="1:5" ht="12.75" customHeight="1">
      <c r="A420" s="30" t="s">
        <v>58</v>
      </c>
      <c r="E420" s="32" t="s">
        <v>2094</v>
      </c>
    </row>
    <row r="421" spans="5:5" ht="89.25" customHeight="1">
      <c r="E421" s="31" t="s">
        <v>2090</v>
      </c>
    </row>
    <row r="422" spans="1:16" ht="12.75" customHeight="1">
      <c r="A422" t="s">
        <v>51</v>
      </c>
      <c s="6" t="s">
        <v>2095</v>
      </c>
      <c s="6" t="s">
        <v>1497</v>
      </c>
      <c t="s">
        <v>1756</v>
      </c>
      <c s="26" t="s">
        <v>1498</v>
      </c>
      <c s="27" t="s">
        <v>88</v>
      </c>
      <c s="28">
        <v>55.75</v>
      </c>
      <c s="27">
        <v>0</v>
      </c>
      <c s="27">
        <f>ROUND(G422*H422,6)</f>
      </c>
      <c r="L422" s="29">
        <v>0</v>
      </c>
      <c s="24">
        <f>ROUND(ROUND(L422,2)*ROUND(G422,3),2)</f>
      </c>
      <c s="27" t="s">
        <v>56</v>
      </c>
      <c>
        <f>(M422*21)/100</f>
      </c>
      <c t="s">
        <v>27</v>
      </c>
    </row>
    <row r="423" spans="1:5" ht="12.75" customHeight="1">
      <c r="A423" s="30" t="s">
        <v>57</v>
      </c>
      <c r="E423" s="31" t="s">
        <v>5</v>
      </c>
    </row>
    <row r="424" spans="1:5" ht="38.25" customHeight="1">
      <c r="A424" s="30" t="s">
        <v>58</v>
      </c>
      <c r="E424" s="32" t="s">
        <v>2096</v>
      </c>
    </row>
    <row r="425" spans="5:5" ht="51" customHeight="1">
      <c r="E425" s="31" t="s">
        <v>2097</v>
      </c>
    </row>
    <row r="426" spans="1:16" ht="12.75" customHeight="1">
      <c r="A426" t="s">
        <v>51</v>
      </c>
      <c s="6" t="s">
        <v>2098</v>
      </c>
      <c s="6" t="s">
        <v>1590</v>
      </c>
      <c t="s">
        <v>1756</v>
      </c>
      <c s="26" t="s">
        <v>1591</v>
      </c>
      <c s="27" t="s">
        <v>460</v>
      </c>
      <c s="28">
        <v>145.448</v>
      </c>
      <c s="27">
        <v>0</v>
      </c>
      <c s="27">
        <f>ROUND(G426*H426,6)</f>
      </c>
      <c r="L426" s="29">
        <v>0</v>
      </c>
      <c s="24">
        <f>ROUND(ROUND(L426,2)*ROUND(G426,3),2)</f>
      </c>
      <c s="27" t="s">
        <v>56</v>
      </c>
      <c>
        <f>(M426*21)/100</f>
      </c>
      <c t="s">
        <v>27</v>
      </c>
    </row>
    <row r="427" spans="1:5" ht="12.75" customHeight="1">
      <c r="A427" s="30" t="s">
        <v>57</v>
      </c>
      <c r="E427" s="31" t="s">
        <v>5</v>
      </c>
    </row>
    <row r="428" spans="1:5" ht="12.75" customHeight="1">
      <c r="A428" s="30" t="s">
        <v>58</v>
      </c>
      <c r="E428" s="32" t="s">
        <v>2099</v>
      </c>
    </row>
    <row r="429" spans="5:5" ht="51" customHeight="1">
      <c r="E429" s="31" t="s">
        <v>2097</v>
      </c>
    </row>
    <row r="430" spans="1:16" ht="12.75" customHeight="1">
      <c r="A430" t="s">
        <v>51</v>
      </c>
      <c s="6" t="s">
        <v>2100</v>
      </c>
      <c s="6" t="s">
        <v>2101</v>
      </c>
      <c t="s">
        <v>1756</v>
      </c>
      <c s="26" t="s">
        <v>2102</v>
      </c>
      <c s="27" t="s">
        <v>460</v>
      </c>
      <c s="28">
        <v>438.68</v>
      </c>
      <c s="27">
        <v>0</v>
      </c>
      <c s="27">
        <f>ROUND(G430*H430,6)</f>
      </c>
      <c r="L430" s="29">
        <v>0</v>
      </c>
      <c s="24">
        <f>ROUND(ROUND(L430,2)*ROUND(G430,3),2)</f>
      </c>
      <c s="27" t="s">
        <v>56</v>
      </c>
      <c>
        <f>(M430*21)/100</f>
      </c>
      <c t="s">
        <v>27</v>
      </c>
    </row>
    <row r="431" spans="1:5" ht="12.75" customHeight="1">
      <c r="A431" s="30" t="s">
        <v>57</v>
      </c>
      <c r="E431" s="31" t="s">
        <v>5</v>
      </c>
    </row>
    <row r="432" spans="1:5" ht="25.5" customHeight="1">
      <c r="A432" s="30" t="s">
        <v>58</v>
      </c>
      <c r="E432" s="32" t="s">
        <v>2103</v>
      </c>
    </row>
    <row r="433" spans="5:5" ht="51" customHeight="1">
      <c r="E433" s="31" t="s">
        <v>2097</v>
      </c>
    </row>
    <row r="434" spans="1:16" ht="12.75" customHeight="1">
      <c r="A434" t="s">
        <v>51</v>
      </c>
      <c s="6" t="s">
        <v>2104</v>
      </c>
      <c s="6" t="s">
        <v>2105</v>
      </c>
      <c t="s">
        <v>1756</v>
      </c>
      <c s="26" t="s">
        <v>2106</v>
      </c>
      <c s="27" t="s">
        <v>76</v>
      </c>
      <c s="28">
        <v>24.341</v>
      </c>
      <c s="27">
        <v>0</v>
      </c>
      <c s="27">
        <f>ROUND(G434*H434,6)</f>
      </c>
      <c r="L434" s="29">
        <v>0</v>
      </c>
      <c s="24">
        <f>ROUND(ROUND(L434,2)*ROUND(G434,3),2)</f>
      </c>
      <c s="27" t="s">
        <v>56</v>
      </c>
      <c>
        <f>(M434*21)/100</f>
      </c>
      <c t="s">
        <v>27</v>
      </c>
    </row>
    <row r="435" spans="1:5" ht="12.75" customHeight="1">
      <c r="A435" s="30" t="s">
        <v>57</v>
      </c>
      <c r="E435" s="31" t="s">
        <v>5</v>
      </c>
    </row>
    <row r="436" spans="1:5" ht="25.5" customHeight="1">
      <c r="A436" s="30" t="s">
        <v>58</v>
      </c>
      <c r="E436" s="32" t="s">
        <v>2107</v>
      </c>
    </row>
    <row r="437" spans="5:5" ht="51" customHeight="1">
      <c r="E437" s="31" t="s">
        <v>2097</v>
      </c>
    </row>
    <row r="438" spans="1:16" ht="12.75" customHeight="1">
      <c r="A438" t="s">
        <v>51</v>
      </c>
      <c s="6" t="s">
        <v>2108</v>
      </c>
      <c s="6" t="s">
        <v>2109</v>
      </c>
      <c t="s">
        <v>1756</v>
      </c>
      <c s="26" t="s">
        <v>2110</v>
      </c>
      <c s="27" t="s">
        <v>460</v>
      </c>
      <c s="28">
        <v>1059.1</v>
      </c>
      <c s="27">
        <v>0</v>
      </c>
      <c s="27">
        <f>ROUND(G438*H438,6)</f>
      </c>
      <c r="L438" s="29">
        <v>0</v>
      </c>
      <c s="24">
        <f>ROUND(ROUND(L438,2)*ROUND(G438,3),2)</f>
      </c>
      <c s="27" t="s">
        <v>56</v>
      </c>
      <c>
        <f>(M438*21)/100</f>
      </c>
      <c t="s">
        <v>27</v>
      </c>
    </row>
    <row r="439" spans="1:5" ht="12.75" customHeight="1">
      <c r="A439" s="30" t="s">
        <v>57</v>
      </c>
      <c r="E439" s="31" t="s">
        <v>5</v>
      </c>
    </row>
    <row r="440" spans="1:5" ht="51" customHeight="1">
      <c r="A440" s="30" t="s">
        <v>58</v>
      </c>
      <c r="E440" s="32" t="s">
        <v>2111</v>
      </c>
    </row>
    <row r="441" spans="5:5" ht="51" customHeight="1">
      <c r="E441" s="31" t="s">
        <v>2097</v>
      </c>
    </row>
    <row r="442" spans="1:13" ht="12.75" customHeight="1">
      <c r="A442" t="s">
        <v>48</v>
      </c>
      <c r="C442" s="7" t="s">
        <v>2112</v>
      </c>
      <c r="E442" s="25" t="s">
        <v>2113</v>
      </c>
      <c r="J442" s="24">
        <f>0</f>
      </c>
      <c s="24">
        <f>0</f>
      </c>
      <c s="24">
        <f>0+L443+L447+L451+L455+L459</f>
      </c>
      <c s="24">
        <f>0+M443+M447+M451+M455+M459</f>
      </c>
    </row>
    <row r="443" spans="1:16" ht="12.75" customHeight="1">
      <c r="A443" t="s">
        <v>51</v>
      </c>
      <c s="6" t="s">
        <v>2114</v>
      </c>
      <c s="6" t="s">
        <v>871</v>
      </c>
      <c t="s">
        <v>1756</v>
      </c>
      <c s="26" t="s">
        <v>872</v>
      </c>
      <c s="27" t="s">
        <v>55</v>
      </c>
      <c s="28">
        <v>6820.88</v>
      </c>
      <c s="27">
        <v>0</v>
      </c>
      <c s="27">
        <f>ROUND(G443*H443,6)</f>
      </c>
      <c r="L443" s="29">
        <v>0</v>
      </c>
      <c s="24">
        <f>ROUND(ROUND(L443,2)*ROUND(G443,3),2)</f>
      </c>
      <c s="27" t="s">
        <v>56</v>
      </c>
      <c>
        <f>(M443*21)/100</f>
      </c>
      <c t="s">
        <v>27</v>
      </c>
    </row>
    <row r="444" spans="1:5" ht="12.75" customHeight="1">
      <c r="A444" s="30" t="s">
        <v>57</v>
      </c>
      <c r="E444" s="31" t="s">
        <v>2115</v>
      </c>
    </row>
    <row r="445" spans="1:5" ht="12.75" customHeight="1">
      <c r="A445" s="30" t="s">
        <v>58</v>
      </c>
      <c r="E445" s="32" t="s">
        <v>2116</v>
      </c>
    </row>
    <row r="446" spans="5:5" ht="63.75" customHeight="1">
      <c r="E446" s="31" t="s">
        <v>2117</v>
      </c>
    </row>
    <row r="447" spans="1:16" ht="12.75" customHeight="1">
      <c r="A447" t="s">
        <v>51</v>
      </c>
      <c s="6" t="s">
        <v>2118</v>
      </c>
      <c s="6" t="s">
        <v>2119</v>
      </c>
      <c t="s">
        <v>1756</v>
      </c>
      <c s="26" t="s">
        <v>872</v>
      </c>
      <c s="27" t="s">
        <v>55</v>
      </c>
      <c s="28">
        <v>1705.22</v>
      </c>
      <c s="27">
        <v>0</v>
      </c>
      <c s="27">
        <f>ROUND(G447*H447,6)</f>
      </c>
      <c r="L447" s="29">
        <v>0</v>
      </c>
      <c s="24">
        <f>ROUND(ROUND(L447,2)*ROUND(G447,3),2)</f>
      </c>
      <c s="27" t="s">
        <v>56</v>
      </c>
      <c>
        <f>(M447*21)/100</f>
      </c>
      <c t="s">
        <v>27</v>
      </c>
    </row>
    <row r="448" spans="1:5" ht="12.75" customHeight="1">
      <c r="A448" s="30" t="s">
        <v>57</v>
      </c>
      <c r="E448" s="31" t="s">
        <v>2120</v>
      </c>
    </row>
    <row r="449" spans="1:5" ht="12.75" customHeight="1">
      <c r="A449" s="30" t="s">
        <v>58</v>
      </c>
      <c r="E449" s="32" t="s">
        <v>2121</v>
      </c>
    </row>
    <row r="450" spans="5:5" ht="63.75" customHeight="1">
      <c r="E450" s="31" t="s">
        <v>2117</v>
      </c>
    </row>
    <row r="451" spans="1:16" ht="12.75" customHeight="1">
      <c r="A451" t="s">
        <v>51</v>
      </c>
      <c s="6" t="s">
        <v>2122</v>
      </c>
      <c s="6" t="s">
        <v>2123</v>
      </c>
      <c t="s">
        <v>1756</v>
      </c>
      <c s="26" t="s">
        <v>2124</v>
      </c>
      <c s="27" t="s">
        <v>55</v>
      </c>
      <c s="28">
        <v>135.887</v>
      </c>
      <c s="27">
        <v>0</v>
      </c>
      <c s="27">
        <f>ROUND(G451*H451,6)</f>
      </c>
      <c r="L451" s="29">
        <v>0</v>
      </c>
      <c s="24">
        <f>ROUND(ROUND(L451,2)*ROUND(G451,3),2)</f>
      </c>
      <c s="27" t="s">
        <v>56</v>
      </c>
      <c>
        <f>(M451*21)/100</f>
      </c>
      <c t="s">
        <v>27</v>
      </c>
    </row>
    <row r="452" spans="1:5" ht="12.75" customHeight="1">
      <c r="A452" s="30" t="s">
        <v>57</v>
      </c>
      <c r="E452" s="31" t="s">
        <v>5</v>
      </c>
    </row>
    <row r="453" spans="1:5" ht="12.75" customHeight="1">
      <c r="A453" s="30" t="s">
        <v>58</v>
      </c>
      <c r="E453" s="32" t="s">
        <v>2125</v>
      </c>
    </row>
    <row r="454" spans="5:5" ht="63.75" customHeight="1">
      <c r="E454" s="31" t="s">
        <v>2117</v>
      </c>
    </row>
    <row r="455" spans="1:16" ht="12.75" customHeight="1">
      <c r="A455" t="s">
        <v>51</v>
      </c>
      <c s="6" t="s">
        <v>2126</v>
      </c>
      <c s="6" t="s">
        <v>862</v>
      </c>
      <c t="s">
        <v>1756</v>
      </c>
      <c s="26" t="s">
        <v>863</v>
      </c>
      <c s="27" t="s">
        <v>55</v>
      </c>
      <c s="28">
        <v>967.755</v>
      </c>
      <c s="27">
        <v>0</v>
      </c>
      <c s="27">
        <f>ROUND(G455*H455,6)</f>
      </c>
      <c r="L455" s="29">
        <v>0</v>
      </c>
      <c s="24">
        <f>ROUND(ROUND(L455,2)*ROUND(G455,3),2)</f>
      </c>
      <c s="27" t="s">
        <v>56</v>
      </c>
      <c>
        <f>(M455*21)/100</f>
      </c>
      <c t="s">
        <v>27</v>
      </c>
    </row>
    <row r="456" spans="1:5" ht="12.75" customHeight="1">
      <c r="A456" s="30" t="s">
        <v>57</v>
      </c>
      <c r="E456" s="31" t="s">
        <v>5</v>
      </c>
    </row>
    <row r="457" spans="1:5" ht="12.75" customHeight="1">
      <c r="A457" s="30" t="s">
        <v>58</v>
      </c>
      <c r="E457" s="32" t="s">
        <v>2127</v>
      </c>
    </row>
    <row r="458" spans="5:5" ht="63.75" customHeight="1">
      <c r="E458" s="31" t="s">
        <v>2117</v>
      </c>
    </row>
    <row r="459" spans="1:16" ht="12.75" customHeight="1">
      <c r="A459" t="s">
        <v>51</v>
      </c>
      <c s="6" t="s">
        <v>2128</v>
      </c>
      <c s="6" t="s">
        <v>2129</v>
      </c>
      <c t="s">
        <v>1756</v>
      </c>
      <c s="26" t="s">
        <v>2130</v>
      </c>
      <c s="27" t="s">
        <v>55</v>
      </c>
      <c s="28">
        <v>5.296</v>
      </c>
      <c s="27">
        <v>0</v>
      </c>
      <c s="27">
        <f>ROUND(G459*H459,6)</f>
      </c>
      <c r="L459" s="29">
        <v>0</v>
      </c>
      <c s="24">
        <f>ROUND(ROUND(L459,2)*ROUND(G459,3),2)</f>
      </c>
      <c s="27" t="s">
        <v>56</v>
      </c>
      <c>
        <f>(M459*21)/100</f>
      </c>
      <c t="s">
        <v>27</v>
      </c>
    </row>
    <row r="460" spans="1:5" ht="12.75" customHeight="1">
      <c r="A460" s="30" t="s">
        <v>57</v>
      </c>
      <c r="E460" s="31" t="s">
        <v>5</v>
      </c>
    </row>
    <row r="461" spans="1:5" ht="12.75" customHeight="1">
      <c r="A461" s="30" t="s">
        <v>58</v>
      </c>
      <c r="E461" s="32" t="s">
        <v>2131</v>
      </c>
    </row>
    <row r="462" spans="5:5" ht="63.75" customHeight="1">
      <c r="E462" s="31" t="s">
        <v>2117</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1732</v>
      </c>
      <c s="33">
        <f>Rekapitulace!C30</f>
      </c>
      <c s="15" t="s">
        <v>15</v>
      </c>
      <c t="s">
        <v>23</v>
      </c>
      <c t="s">
        <v>27</v>
      </c>
    </row>
    <row r="4" spans="1:16" ht="15" customHeight="1">
      <c r="A4" s="18" t="s">
        <v>20</v>
      </c>
      <c s="19" t="s">
        <v>28</v>
      </c>
      <c s="20" t="s">
        <v>1732</v>
      </c>
      <c r="E4" s="19" t="s">
        <v>1733</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COUNTIFS(L8:L173,"=0",A8:A173,"P")+COUNTIFS(L8:L173,"",A8:A173,"P")+SUM(Q8:Q173)</f>
      </c>
    </row>
    <row r="8" spans="1:13" ht="12.75" customHeight="1">
      <c r="A8" t="s">
        <v>45</v>
      </c>
      <c r="C8" s="21" t="s">
        <v>2134</v>
      </c>
      <c r="E8" s="23" t="s">
        <v>2135</v>
      </c>
      <c r="J8" s="22">
        <f>0+J9+J26+J51+J68+J93+J102+J131+J164</f>
      </c>
      <c s="22">
        <f>0+K9+K26+K51+K68+K93+K102+K131+K164</f>
      </c>
      <c s="22">
        <f>0+L9+L26+L51+L68+L93+L102+L131+L164</f>
      </c>
      <c s="22">
        <f>0+M9+M26+M51+M68+M93+M102+M131+M164</f>
      </c>
    </row>
    <row r="9" spans="1:13" ht="12.75" customHeight="1">
      <c r="A9" t="s">
        <v>48</v>
      </c>
      <c r="C9" s="7" t="s">
        <v>49</v>
      </c>
      <c r="E9" s="25" t="s">
        <v>50</v>
      </c>
      <c r="J9" s="24">
        <f>0</f>
      </c>
      <c s="24">
        <f>0</f>
      </c>
      <c s="24">
        <f>0+L10+L14+L18+L22</f>
      </c>
      <c s="24">
        <f>0+M10+M14+M18+M22</f>
      </c>
    </row>
    <row r="10" spans="1:16" ht="12.75" customHeight="1">
      <c r="A10" t="s">
        <v>51</v>
      </c>
      <c s="6" t="s">
        <v>52</v>
      </c>
      <c s="6" t="s">
        <v>2136</v>
      </c>
      <c t="s">
        <v>356</v>
      </c>
      <c s="26" t="s">
        <v>1743</v>
      </c>
      <c s="27" t="s">
        <v>834</v>
      </c>
      <c s="28">
        <v>1</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1744</v>
      </c>
    </row>
    <row r="13" spans="5:5" ht="12.75" customHeight="1">
      <c r="E13" s="31" t="s">
        <v>1741</v>
      </c>
    </row>
    <row r="14" spans="1:16" ht="12.75" customHeight="1">
      <c r="A14" t="s">
        <v>51</v>
      </c>
      <c s="6" t="s">
        <v>27</v>
      </c>
      <c s="6" t="s">
        <v>2137</v>
      </c>
      <c t="s">
        <v>356</v>
      </c>
      <c s="26" t="s">
        <v>1746</v>
      </c>
      <c s="27" t="s">
        <v>834</v>
      </c>
      <c s="28">
        <v>1</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1747</v>
      </c>
    </row>
    <row r="17" spans="5:5" ht="12.75" customHeight="1">
      <c r="E17" s="31" t="s">
        <v>1741</v>
      </c>
    </row>
    <row r="18" spans="1:16" ht="12.75" customHeight="1">
      <c r="A18" t="s">
        <v>51</v>
      </c>
      <c s="6" t="s">
        <v>26</v>
      </c>
      <c s="6" t="s">
        <v>2138</v>
      </c>
      <c t="s">
        <v>356</v>
      </c>
      <c s="26" t="s">
        <v>1749</v>
      </c>
      <c s="27" t="s">
        <v>834</v>
      </c>
      <c s="28">
        <v>1</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1750</v>
      </c>
    </row>
    <row r="21" spans="5:5" ht="12.75" customHeight="1">
      <c r="E21" s="31" t="s">
        <v>1751</v>
      </c>
    </row>
    <row r="22" spans="1:16" ht="12.75" customHeight="1">
      <c r="A22" t="s">
        <v>51</v>
      </c>
      <c s="6" t="s">
        <v>67</v>
      </c>
      <c s="6" t="s">
        <v>2139</v>
      </c>
      <c t="s">
        <v>356</v>
      </c>
      <c s="26" t="s">
        <v>1753</v>
      </c>
      <c s="27" t="s">
        <v>834</v>
      </c>
      <c s="28">
        <v>1</v>
      </c>
      <c s="27">
        <v>0</v>
      </c>
      <c s="27">
        <f>ROUND(G22*H22,6)</f>
      </c>
      <c r="L22" s="29">
        <v>0</v>
      </c>
      <c s="24">
        <f>ROUND(ROUND(L22,2)*ROUND(G22,3),2)</f>
      </c>
      <c s="27" t="s">
        <v>56</v>
      </c>
      <c>
        <f>(M22*21)/100</f>
      </c>
      <c t="s">
        <v>27</v>
      </c>
    </row>
    <row r="23" spans="1:5" ht="12.75" customHeight="1">
      <c r="A23" s="30" t="s">
        <v>57</v>
      </c>
      <c r="E23" s="31" t="s">
        <v>5</v>
      </c>
    </row>
    <row r="24" spans="1:5" ht="12.75" customHeight="1">
      <c r="A24" s="30" t="s">
        <v>58</v>
      </c>
      <c r="E24" s="32" t="s">
        <v>2140</v>
      </c>
    </row>
    <row r="25" spans="5:5" ht="12.75" customHeight="1">
      <c r="E25" s="31" t="s">
        <v>1755</v>
      </c>
    </row>
    <row r="26" spans="1:13" ht="12.75" customHeight="1">
      <c r="A26" t="s">
        <v>48</v>
      </c>
      <c r="C26" s="7" t="s">
        <v>52</v>
      </c>
      <c r="E26" s="25" t="s">
        <v>72</v>
      </c>
      <c r="J26" s="24">
        <f>0</f>
      </c>
      <c s="24">
        <f>0</f>
      </c>
      <c s="24">
        <f>0+L27+L31+L35+L39+L43+L47</f>
      </c>
      <c s="24">
        <f>0+M27+M31+M35+M39+M43+M47</f>
      </c>
    </row>
    <row r="27" spans="1:16" ht="12.75" customHeight="1">
      <c r="A27" t="s">
        <v>51</v>
      </c>
      <c s="6" t="s">
        <v>73</v>
      </c>
      <c s="6" t="s">
        <v>74</v>
      </c>
      <c t="s">
        <v>1756</v>
      </c>
      <c s="26" t="s">
        <v>1757</v>
      </c>
      <c s="27" t="s">
        <v>76</v>
      </c>
      <c s="28">
        <v>1491.675</v>
      </c>
      <c s="27">
        <v>0</v>
      </c>
      <c s="27">
        <f>ROUND(G27*H27,6)</f>
      </c>
      <c r="L27" s="29">
        <v>0</v>
      </c>
      <c s="24">
        <f>ROUND(ROUND(L27,2)*ROUND(G27,3),2)</f>
      </c>
      <c s="27" t="s">
        <v>56</v>
      </c>
      <c>
        <f>(M27*21)/100</f>
      </c>
      <c t="s">
        <v>27</v>
      </c>
    </row>
    <row r="28" spans="1:5" ht="12.75" customHeight="1">
      <c r="A28" s="30" t="s">
        <v>57</v>
      </c>
      <c r="E28" s="31" t="s">
        <v>5</v>
      </c>
    </row>
    <row r="29" spans="1:5" ht="51" customHeight="1">
      <c r="A29" s="30" t="s">
        <v>58</v>
      </c>
      <c r="E29" s="32" t="s">
        <v>2141</v>
      </c>
    </row>
    <row r="30" spans="5:5" ht="267.75" customHeight="1">
      <c r="E30" s="31" t="s">
        <v>1759</v>
      </c>
    </row>
    <row r="31" spans="1:16" ht="12.75" customHeight="1">
      <c r="A31" t="s">
        <v>51</v>
      </c>
      <c s="6" t="s">
        <v>80</v>
      </c>
      <c s="6" t="s">
        <v>1760</v>
      </c>
      <c t="s">
        <v>1756</v>
      </c>
      <c s="26" t="s">
        <v>1761</v>
      </c>
      <c s="27" t="s">
        <v>1018</v>
      </c>
      <c s="28">
        <v>44750.25</v>
      </c>
      <c s="27">
        <v>0</v>
      </c>
      <c s="27">
        <f>ROUND(G31*H31,6)</f>
      </c>
      <c r="L31" s="29">
        <v>0</v>
      </c>
      <c s="24">
        <f>ROUND(ROUND(L31,2)*ROUND(G31,3),2)</f>
      </c>
      <c s="27" t="s">
        <v>56</v>
      </c>
      <c>
        <f>(M31*21)/100</f>
      </c>
      <c t="s">
        <v>27</v>
      </c>
    </row>
    <row r="32" spans="1:5" ht="12.75" customHeight="1">
      <c r="A32" s="30" t="s">
        <v>57</v>
      </c>
      <c r="E32" s="31" t="s">
        <v>5</v>
      </c>
    </row>
    <row r="33" spans="1:5" ht="12.75" customHeight="1">
      <c r="A33" s="30" t="s">
        <v>58</v>
      </c>
      <c r="E33" s="32" t="s">
        <v>1762</v>
      </c>
    </row>
    <row r="34" spans="5:5" ht="12.75" customHeight="1">
      <c r="E34" s="31" t="s">
        <v>1123</v>
      </c>
    </row>
    <row r="35" spans="1:16" ht="12.75" customHeight="1">
      <c r="A35" t="s">
        <v>51</v>
      </c>
      <c s="6" t="s">
        <v>85</v>
      </c>
      <c s="6" t="s">
        <v>1766</v>
      </c>
      <c t="s">
        <v>1756</v>
      </c>
      <c s="26" t="s">
        <v>1767</v>
      </c>
      <c s="27" t="s">
        <v>76</v>
      </c>
      <c s="28">
        <v>1491.675</v>
      </c>
      <c s="27">
        <v>0</v>
      </c>
      <c s="27">
        <f>ROUND(G35*H35,6)</f>
      </c>
      <c r="L35" s="29">
        <v>0</v>
      </c>
      <c s="24">
        <f>ROUND(ROUND(L35,2)*ROUND(G35,3),2)</f>
      </c>
      <c s="27" t="s">
        <v>56</v>
      </c>
      <c>
        <f>(M35*21)/100</f>
      </c>
      <c t="s">
        <v>27</v>
      </c>
    </row>
    <row r="36" spans="1:5" ht="12.75" customHeight="1">
      <c r="A36" s="30" t="s">
        <v>57</v>
      </c>
      <c r="E36" s="31" t="s">
        <v>5</v>
      </c>
    </row>
    <row r="37" spans="1:5" ht="12.75" customHeight="1">
      <c r="A37" s="30" t="s">
        <v>58</v>
      </c>
      <c r="E37" s="32" t="s">
        <v>2142</v>
      </c>
    </row>
    <row r="38" spans="5:5" ht="165.75" customHeight="1">
      <c r="E38" s="31" t="s">
        <v>1769</v>
      </c>
    </row>
    <row r="39" spans="1:16" ht="12.75" customHeight="1">
      <c r="A39" t="s">
        <v>51</v>
      </c>
      <c s="6" t="s">
        <v>90</v>
      </c>
      <c s="6" t="s">
        <v>1770</v>
      </c>
      <c t="s">
        <v>1756</v>
      </c>
      <c s="26" t="s">
        <v>1771</v>
      </c>
      <c s="27" t="s">
        <v>76</v>
      </c>
      <c s="28">
        <v>747.99</v>
      </c>
      <c s="27">
        <v>0</v>
      </c>
      <c s="27">
        <f>ROUND(G39*H39,6)</f>
      </c>
      <c r="L39" s="29">
        <v>0</v>
      </c>
      <c s="24">
        <f>ROUND(ROUND(L39,2)*ROUND(G39,3),2)</f>
      </c>
      <c s="27" t="s">
        <v>56</v>
      </c>
      <c>
        <f>(M39*21)/100</f>
      </c>
      <c t="s">
        <v>27</v>
      </c>
    </row>
    <row r="40" spans="1:5" ht="12.75" customHeight="1">
      <c r="A40" s="30" t="s">
        <v>57</v>
      </c>
      <c r="E40" s="31" t="s">
        <v>5</v>
      </c>
    </row>
    <row r="41" spans="1:5" ht="25.5" customHeight="1">
      <c r="A41" s="30" t="s">
        <v>58</v>
      </c>
      <c r="E41" s="32" t="s">
        <v>2143</v>
      </c>
    </row>
    <row r="42" spans="5:5" ht="191.25" customHeight="1">
      <c r="E42" s="31" t="s">
        <v>1773</v>
      </c>
    </row>
    <row r="43" spans="1:16" ht="12.75" customHeight="1">
      <c r="A43" t="s">
        <v>51</v>
      </c>
      <c s="6" t="s">
        <v>96</v>
      </c>
      <c s="6" t="s">
        <v>2144</v>
      </c>
      <c t="s">
        <v>1756</v>
      </c>
      <c s="26" t="s">
        <v>2145</v>
      </c>
      <c s="27" t="s">
        <v>460</v>
      </c>
      <c s="28">
        <v>901.388</v>
      </c>
      <c s="27">
        <v>0</v>
      </c>
      <c s="27">
        <f>ROUND(G43*H43,6)</f>
      </c>
      <c r="L43" s="29">
        <v>0</v>
      </c>
      <c s="24">
        <f>ROUND(ROUND(L43,2)*ROUND(G43,3),2)</f>
      </c>
      <c s="27" t="s">
        <v>56</v>
      </c>
      <c>
        <f>(M43*21)/100</f>
      </c>
      <c t="s">
        <v>27</v>
      </c>
    </row>
    <row r="44" spans="1:5" ht="12.75" customHeight="1">
      <c r="A44" s="30" t="s">
        <v>57</v>
      </c>
      <c r="E44" s="31" t="s">
        <v>5</v>
      </c>
    </row>
    <row r="45" spans="1:5" ht="12.75" customHeight="1">
      <c r="A45" s="30" t="s">
        <v>58</v>
      </c>
      <c r="E45" s="32" t="s">
        <v>2146</v>
      </c>
    </row>
    <row r="46" spans="5:5" ht="38.25" customHeight="1">
      <c r="E46" s="31" t="s">
        <v>2147</v>
      </c>
    </row>
    <row r="47" spans="1:16" ht="12.75" customHeight="1">
      <c r="A47" t="s">
        <v>51</v>
      </c>
      <c s="6" t="s">
        <v>101</v>
      </c>
      <c s="6" t="s">
        <v>2148</v>
      </c>
      <c t="s">
        <v>1756</v>
      </c>
      <c s="26" t="s">
        <v>2149</v>
      </c>
      <c s="27" t="s">
        <v>460</v>
      </c>
      <c s="28">
        <v>901.388</v>
      </c>
      <c s="27">
        <v>0</v>
      </c>
      <c s="27">
        <f>ROUND(G47*H47,6)</f>
      </c>
      <c r="L47" s="29">
        <v>0</v>
      </c>
      <c s="24">
        <f>ROUND(ROUND(L47,2)*ROUND(G47,3),2)</f>
      </c>
      <c s="27" t="s">
        <v>56</v>
      </c>
      <c>
        <f>(M47*21)/100</f>
      </c>
      <c t="s">
        <v>27</v>
      </c>
    </row>
    <row r="48" spans="1:5" ht="12.75" customHeight="1">
      <c r="A48" s="30" t="s">
        <v>57</v>
      </c>
      <c r="E48" s="31" t="s">
        <v>5</v>
      </c>
    </row>
    <row r="49" spans="1:5" ht="12.75" customHeight="1">
      <c r="A49" s="30" t="s">
        <v>58</v>
      </c>
      <c r="E49" s="32" t="s">
        <v>2146</v>
      </c>
    </row>
    <row r="50" spans="5:5" ht="12.75" customHeight="1">
      <c r="E50" s="31" t="s">
        <v>2150</v>
      </c>
    </row>
    <row r="51" spans="1:13" ht="12.75" customHeight="1">
      <c r="A51" t="s">
        <v>48</v>
      </c>
      <c r="C51" s="7" t="s">
        <v>27</v>
      </c>
      <c r="E51" s="25" t="s">
        <v>1185</v>
      </c>
      <c r="J51" s="24">
        <f>0</f>
      </c>
      <c s="24">
        <f>0</f>
      </c>
      <c s="24">
        <f>0+L52+L56+L60+L64</f>
      </c>
      <c s="24">
        <f>0+M52+M56+M60+M64</f>
      </c>
    </row>
    <row r="52" spans="1:16" ht="12.75" customHeight="1">
      <c r="A52" t="s">
        <v>51</v>
      </c>
      <c s="6" t="s">
        <v>105</v>
      </c>
      <c s="6" t="s">
        <v>2151</v>
      </c>
      <c t="s">
        <v>1756</v>
      </c>
      <c s="26" t="s">
        <v>2152</v>
      </c>
      <c s="27" t="s">
        <v>76</v>
      </c>
      <c s="28">
        <v>6.996</v>
      </c>
      <c s="27">
        <v>0</v>
      </c>
      <c s="27">
        <f>ROUND(G52*H52,6)</f>
      </c>
      <c r="L52" s="29">
        <v>0</v>
      </c>
      <c s="24">
        <f>ROUND(ROUND(L52,2)*ROUND(G52,3),2)</f>
      </c>
      <c s="27" t="s">
        <v>56</v>
      </c>
      <c>
        <f>(M52*21)/100</f>
      </c>
      <c t="s">
        <v>27</v>
      </c>
    </row>
    <row r="53" spans="1:5" ht="12.75" customHeight="1">
      <c r="A53" s="30" t="s">
        <v>57</v>
      </c>
      <c r="E53" s="31" t="s">
        <v>5</v>
      </c>
    </row>
    <row r="54" spans="1:5" ht="12.75" customHeight="1">
      <c r="A54" s="30" t="s">
        <v>58</v>
      </c>
      <c r="E54" s="32" t="s">
        <v>2153</v>
      </c>
    </row>
    <row r="55" spans="5:5" ht="38.25" customHeight="1">
      <c r="E55" s="31" t="s">
        <v>2154</v>
      </c>
    </row>
    <row r="56" spans="1:16" ht="12.75" customHeight="1">
      <c r="A56" t="s">
        <v>51</v>
      </c>
      <c s="6" t="s">
        <v>109</v>
      </c>
      <c s="6" t="s">
        <v>1782</v>
      </c>
      <c t="s">
        <v>1756</v>
      </c>
      <c s="26" t="s">
        <v>1783</v>
      </c>
      <c s="27" t="s">
        <v>55</v>
      </c>
      <c s="28">
        <v>1.073</v>
      </c>
      <c s="27">
        <v>0</v>
      </c>
      <c s="27">
        <f>ROUND(G56*H56,6)</f>
      </c>
      <c r="L56" s="29">
        <v>0</v>
      </c>
      <c s="24">
        <f>ROUND(ROUND(L56,2)*ROUND(G56,3),2)</f>
      </c>
      <c s="27" t="s">
        <v>56</v>
      </c>
      <c>
        <f>(M56*21)/100</f>
      </c>
      <c t="s">
        <v>27</v>
      </c>
    </row>
    <row r="57" spans="1:5" ht="12.75" customHeight="1">
      <c r="A57" s="30" t="s">
        <v>57</v>
      </c>
      <c r="E57" s="31" t="s">
        <v>5</v>
      </c>
    </row>
    <row r="58" spans="1:5" ht="12.75" customHeight="1">
      <c r="A58" s="30" t="s">
        <v>58</v>
      </c>
      <c r="E58" s="32" t="s">
        <v>2155</v>
      </c>
    </row>
    <row r="59" spans="5:5" ht="25.5" customHeight="1">
      <c r="E59" s="31" t="s">
        <v>1785</v>
      </c>
    </row>
    <row r="60" spans="1:16" ht="12.75" customHeight="1">
      <c r="A60" t="s">
        <v>51</v>
      </c>
      <c s="6" t="s">
        <v>113</v>
      </c>
      <c s="6" t="s">
        <v>1786</v>
      </c>
      <c t="s">
        <v>1756</v>
      </c>
      <c s="26" t="s">
        <v>1787</v>
      </c>
      <c s="27" t="s">
        <v>76</v>
      </c>
      <c s="28">
        <v>0.696</v>
      </c>
      <c s="27">
        <v>0</v>
      </c>
      <c s="27">
        <f>ROUND(G60*H60,6)</f>
      </c>
      <c r="L60" s="29">
        <v>0</v>
      </c>
      <c s="24">
        <f>ROUND(ROUND(L60,2)*ROUND(G60,3),2)</f>
      </c>
      <c s="27" t="s">
        <v>56</v>
      </c>
      <c>
        <f>(M60*21)/100</f>
      </c>
      <c t="s">
        <v>27</v>
      </c>
    </row>
    <row r="61" spans="1:5" ht="12.75" customHeight="1">
      <c r="A61" s="30" t="s">
        <v>57</v>
      </c>
      <c r="E61" s="31" t="s">
        <v>5</v>
      </c>
    </row>
    <row r="62" spans="1:5" ht="12.75" customHeight="1">
      <c r="A62" s="30" t="s">
        <v>58</v>
      </c>
      <c r="E62" s="32" t="s">
        <v>2156</v>
      </c>
    </row>
    <row r="63" spans="5:5" ht="12.75" customHeight="1">
      <c r="E63" s="31" t="s">
        <v>1789</v>
      </c>
    </row>
    <row r="64" spans="1:16" ht="12.75" customHeight="1">
      <c r="A64" t="s">
        <v>51</v>
      </c>
      <c s="6" t="s">
        <v>117</v>
      </c>
      <c s="6" t="s">
        <v>1817</v>
      </c>
      <c t="s">
        <v>1756</v>
      </c>
      <c s="26" t="s">
        <v>1818</v>
      </c>
      <c s="27" t="s">
        <v>88</v>
      </c>
      <c s="28">
        <v>17.5</v>
      </c>
      <c s="27">
        <v>0</v>
      </c>
      <c s="27">
        <f>ROUND(G64*H64,6)</f>
      </c>
      <c r="L64" s="29">
        <v>0</v>
      </c>
      <c s="24">
        <f>ROUND(ROUND(L64,2)*ROUND(G64,3),2)</f>
      </c>
      <c s="27" t="s">
        <v>56</v>
      </c>
      <c>
        <f>(M64*21)/100</f>
      </c>
      <c t="s">
        <v>27</v>
      </c>
    </row>
    <row r="65" spans="1:5" ht="12.75" customHeight="1">
      <c r="A65" s="30" t="s">
        <v>57</v>
      </c>
      <c r="E65" s="31" t="s">
        <v>5</v>
      </c>
    </row>
    <row r="66" spans="1:5" ht="12.75" customHeight="1">
      <c r="A66" s="30" t="s">
        <v>58</v>
      </c>
      <c r="E66" s="32" t="s">
        <v>2157</v>
      </c>
    </row>
    <row r="67" spans="5:5" ht="153" customHeight="1">
      <c r="E67" s="31" t="s">
        <v>1816</v>
      </c>
    </row>
    <row r="68" spans="1:13" ht="12.75" customHeight="1">
      <c r="A68" t="s">
        <v>48</v>
      </c>
      <c r="C68" s="7" t="s">
        <v>26</v>
      </c>
      <c r="E68" s="25" t="s">
        <v>476</v>
      </c>
      <c r="J68" s="24">
        <f>0</f>
      </c>
      <c s="24">
        <f>0</f>
      </c>
      <c s="24">
        <f>0+L69+L73+L77+L81+L85+L89</f>
      </c>
      <c s="24">
        <f>0+M69+M73+M77+M81+M85+M89</f>
      </c>
    </row>
    <row r="69" spans="1:16" ht="12.75" customHeight="1">
      <c r="A69" t="s">
        <v>51</v>
      </c>
      <c s="6" t="s">
        <v>122</v>
      </c>
      <c s="6" t="s">
        <v>1384</v>
      </c>
      <c t="s">
        <v>1756</v>
      </c>
      <c s="26" t="s">
        <v>1872</v>
      </c>
      <c s="27" t="s">
        <v>76</v>
      </c>
      <c s="28">
        <v>6.72</v>
      </c>
      <c s="27">
        <v>0</v>
      </c>
      <c s="27">
        <f>ROUND(G69*H69,6)</f>
      </c>
      <c r="L69" s="29">
        <v>0</v>
      </c>
      <c s="24">
        <f>ROUND(ROUND(L69,2)*ROUND(G69,3),2)</f>
      </c>
      <c s="27" t="s">
        <v>56</v>
      </c>
      <c>
        <f>(M69*21)/100</f>
      </c>
      <c t="s">
        <v>27</v>
      </c>
    </row>
    <row r="70" spans="1:5" ht="12.75" customHeight="1">
      <c r="A70" s="30" t="s">
        <v>57</v>
      </c>
      <c r="E70" s="31" t="s">
        <v>5</v>
      </c>
    </row>
    <row r="71" spans="1:5" ht="89.25" customHeight="1">
      <c r="A71" s="30" t="s">
        <v>58</v>
      </c>
      <c r="E71" s="32" t="s">
        <v>2158</v>
      </c>
    </row>
    <row r="72" spans="5:5" ht="280.5" customHeight="1">
      <c r="E72" s="31" t="s">
        <v>1874</v>
      </c>
    </row>
    <row r="73" spans="1:16" ht="12.75" customHeight="1">
      <c r="A73" t="s">
        <v>51</v>
      </c>
      <c s="6" t="s">
        <v>126</v>
      </c>
      <c s="6" t="s">
        <v>1875</v>
      </c>
      <c t="s">
        <v>1756</v>
      </c>
      <c s="26" t="s">
        <v>1876</v>
      </c>
      <c s="27" t="s">
        <v>55</v>
      </c>
      <c s="28">
        <v>0.733</v>
      </c>
      <c s="27">
        <v>0</v>
      </c>
      <c s="27">
        <f>ROUND(G73*H73,6)</f>
      </c>
      <c r="L73" s="29">
        <v>0</v>
      </c>
      <c s="24">
        <f>ROUND(ROUND(L73,2)*ROUND(G73,3),2)</f>
      </c>
      <c s="27" t="s">
        <v>56</v>
      </c>
      <c>
        <f>(M73*21)/100</f>
      </c>
      <c t="s">
        <v>27</v>
      </c>
    </row>
    <row r="74" spans="1:5" ht="12.75" customHeight="1">
      <c r="A74" s="30" t="s">
        <v>57</v>
      </c>
      <c r="E74" s="31" t="s">
        <v>5</v>
      </c>
    </row>
    <row r="75" spans="1:5" ht="12.75" customHeight="1">
      <c r="A75" s="30" t="s">
        <v>58</v>
      </c>
      <c r="E75" s="32" t="s">
        <v>2159</v>
      </c>
    </row>
    <row r="76" spans="5:5" ht="204" customHeight="1">
      <c r="E76" s="31" t="s">
        <v>1878</v>
      </c>
    </row>
    <row r="77" spans="1:16" ht="12.75" customHeight="1">
      <c r="A77" t="s">
        <v>51</v>
      </c>
      <c s="6" t="s">
        <v>132</v>
      </c>
      <c s="6" t="s">
        <v>2160</v>
      </c>
      <c t="s">
        <v>1756</v>
      </c>
      <c s="26" t="s">
        <v>2161</v>
      </c>
      <c s="27" t="s">
        <v>76</v>
      </c>
      <c s="28">
        <v>3</v>
      </c>
      <c s="27">
        <v>0</v>
      </c>
      <c s="27">
        <f>ROUND(G77*H77,6)</f>
      </c>
      <c r="L77" s="29">
        <v>0</v>
      </c>
      <c s="24">
        <f>ROUND(ROUND(L77,2)*ROUND(G77,3),2)</f>
      </c>
      <c s="27" t="s">
        <v>56</v>
      </c>
      <c>
        <f>(M77*21)/100</f>
      </c>
      <c t="s">
        <v>27</v>
      </c>
    </row>
    <row r="78" spans="1:5" ht="12.75" customHeight="1">
      <c r="A78" s="30" t="s">
        <v>57</v>
      </c>
      <c r="E78" s="31" t="s">
        <v>5</v>
      </c>
    </row>
    <row r="79" spans="1:5" ht="12.75" customHeight="1">
      <c r="A79" s="30" t="s">
        <v>58</v>
      </c>
      <c r="E79" s="32" t="s">
        <v>2162</v>
      </c>
    </row>
    <row r="80" spans="5:5" ht="38.25" customHeight="1">
      <c r="E80" s="31" t="s">
        <v>2163</v>
      </c>
    </row>
    <row r="81" spans="1:16" ht="12.75" customHeight="1">
      <c r="A81" t="s">
        <v>51</v>
      </c>
      <c s="6" t="s">
        <v>136</v>
      </c>
      <c s="6" t="s">
        <v>2164</v>
      </c>
      <c t="s">
        <v>1756</v>
      </c>
      <c s="26" t="s">
        <v>2165</v>
      </c>
      <c s="27" t="s">
        <v>76</v>
      </c>
      <c s="28">
        <v>205.09</v>
      </c>
      <c s="27">
        <v>0</v>
      </c>
      <c s="27">
        <f>ROUND(G81*H81,6)</f>
      </c>
      <c r="L81" s="29">
        <v>0</v>
      </c>
      <c s="24">
        <f>ROUND(ROUND(L81,2)*ROUND(G81,3),2)</f>
      </c>
      <c s="27" t="s">
        <v>56</v>
      </c>
      <c>
        <f>(M81*21)/100</f>
      </c>
      <c t="s">
        <v>27</v>
      </c>
    </row>
    <row r="82" spans="1:5" ht="12.75" customHeight="1">
      <c r="A82" s="30" t="s">
        <v>57</v>
      </c>
      <c r="E82" s="31" t="s">
        <v>5</v>
      </c>
    </row>
    <row r="83" spans="1:5" ht="89.25" customHeight="1">
      <c r="A83" s="30" t="s">
        <v>58</v>
      </c>
      <c r="E83" s="32" t="s">
        <v>2166</v>
      </c>
    </row>
    <row r="84" spans="5:5" ht="267.75" customHeight="1">
      <c r="E84" s="31" t="s">
        <v>1891</v>
      </c>
    </row>
    <row r="85" spans="1:16" ht="12.75" customHeight="1">
      <c r="A85" t="s">
        <v>51</v>
      </c>
      <c s="6" t="s">
        <v>140</v>
      </c>
      <c s="6" t="s">
        <v>2167</v>
      </c>
      <c t="s">
        <v>1756</v>
      </c>
      <c s="26" t="s">
        <v>2168</v>
      </c>
      <c s="27" t="s">
        <v>55</v>
      </c>
      <c s="28">
        <v>17.295</v>
      </c>
      <c s="27">
        <v>0</v>
      </c>
      <c s="27">
        <f>ROUND(G85*H85,6)</f>
      </c>
      <c r="L85" s="29">
        <v>0</v>
      </c>
      <c s="24">
        <f>ROUND(ROUND(L85,2)*ROUND(G85,3),2)</f>
      </c>
      <c s="27" t="s">
        <v>56</v>
      </c>
      <c>
        <f>(M85*21)/100</f>
      </c>
      <c t="s">
        <v>27</v>
      </c>
    </row>
    <row r="86" spans="1:5" ht="12.75" customHeight="1">
      <c r="A86" s="30" t="s">
        <v>57</v>
      </c>
      <c r="E86" s="31" t="s">
        <v>5</v>
      </c>
    </row>
    <row r="87" spans="1:5" ht="76.5" customHeight="1">
      <c r="A87" s="30" t="s">
        <v>58</v>
      </c>
      <c r="E87" s="32" t="s">
        <v>2169</v>
      </c>
    </row>
    <row r="88" spans="5:5" ht="216.75" customHeight="1">
      <c r="E88" s="31" t="s">
        <v>1826</v>
      </c>
    </row>
    <row r="89" spans="1:16" ht="12.75" customHeight="1">
      <c r="A89" t="s">
        <v>51</v>
      </c>
      <c s="6" t="s">
        <v>144</v>
      </c>
      <c s="6" t="s">
        <v>1380</v>
      </c>
      <c t="s">
        <v>1756</v>
      </c>
      <c s="26" t="s">
        <v>1381</v>
      </c>
      <c s="27" t="s">
        <v>388</v>
      </c>
      <c s="28">
        <v>2591.34</v>
      </c>
      <c s="27">
        <v>0</v>
      </c>
      <c s="27">
        <f>ROUND(G89*H89,6)</f>
      </c>
      <c r="L89" s="29">
        <v>0</v>
      </c>
      <c s="24">
        <f>ROUND(ROUND(L89,2)*ROUND(G89,3),2)</f>
      </c>
      <c s="27" t="s">
        <v>56</v>
      </c>
      <c>
        <f>(M89*21)/100</f>
      </c>
      <c t="s">
        <v>27</v>
      </c>
    </row>
    <row r="90" spans="1:5" ht="12.75" customHeight="1">
      <c r="A90" s="30" t="s">
        <v>57</v>
      </c>
      <c r="E90" s="31" t="s">
        <v>5</v>
      </c>
    </row>
    <row r="91" spans="1:5" ht="25.5" customHeight="1">
      <c r="A91" s="30" t="s">
        <v>58</v>
      </c>
      <c r="E91" s="32" t="s">
        <v>2170</v>
      </c>
    </row>
    <row r="92" spans="5:5" ht="242.25" customHeight="1">
      <c r="E92" s="31" t="s">
        <v>1884</v>
      </c>
    </row>
    <row r="93" spans="1:13" ht="12.75" customHeight="1">
      <c r="A93" t="s">
        <v>48</v>
      </c>
      <c r="C93" s="7" t="s">
        <v>67</v>
      </c>
      <c r="E93" s="25" t="s">
        <v>1194</v>
      </c>
      <c r="J93" s="24">
        <f>0</f>
      </c>
      <c s="24">
        <f>0</f>
      </c>
      <c s="24">
        <f>0+L94+L98</f>
      </c>
      <c s="24">
        <f>0+M94+M98</f>
      </c>
    </row>
    <row r="94" spans="1:16" ht="12.75" customHeight="1">
      <c r="A94" t="s">
        <v>51</v>
      </c>
      <c s="6" t="s">
        <v>148</v>
      </c>
      <c s="6" t="s">
        <v>1901</v>
      </c>
      <c t="s">
        <v>1756</v>
      </c>
      <c s="26" t="s">
        <v>1902</v>
      </c>
      <c s="27" t="s">
        <v>76</v>
      </c>
      <c s="28">
        <v>53.946</v>
      </c>
      <c s="27">
        <v>0</v>
      </c>
      <c s="27">
        <f>ROUND(G94*H94,6)</f>
      </c>
      <c r="L94" s="29">
        <v>0</v>
      </c>
      <c s="24">
        <f>ROUND(ROUND(L94,2)*ROUND(G94,3),2)</f>
      </c>
      <c s="27" t="s">
        <v>56</v>
      </c>
      <c>
        <f>(M94*21)/100</f>
      </c>
      <c t="s">
        <v>27</v>
      </c>
    </row>
    <row r="95" spans="1:5" ht="12.75" customHeight="1">
      <c r="A95" s="30" t="s">
        <v>57</v>
      </c>
      <c r="E95" s="31" t="s">
        <v>5</v>
      </c>
    </row>
    <row r="96" spans="1:5" ht="51" customHeight="1">
      <c r="A96" s="30" t="s">
        <v>58</v>
      </c>
      <c r="E96" s="32" t="s">
        <v>2171</v>
      </c>
    </row>
    <row r="97" spans="5:5" ht="267.75" customHeight="1">
      <c r="E97" s="31" t="s">
        <v>1891</v>
      </c>
    </row>
    <row r="98" spans="1:16" ht="12.75" customHeight="1">
      <c r="A98" t="s">
        <v>51</v>
      </c>
      <c s="6" t="s">
        <v>152</v>
      </c>
      <c s="6" t="s">
        <v>2172</v>
      </c>
      <c t="s">
        <v>1756</v>
      </c>
      <c s="26" t="s">
        <v>2173</v>
      </c>
      <c s="27" t="s">
        <v>76</v>
      </c>
      <c s="28">
        <v>84</v>
      </c>
      <c s="27">
        <v>0</v>
      </c>
      <c s="27">
        <f>ROUND(G98*H98,6)</f>
      </c>
      <c r="L98" s="29">
        <v>0</v>
      </c>
      <c s="24">
        <f>ROUND(ROUND(L98,2)*ROUND(G98,3),2)</f>
      </c>
      <c s="27" t="s">
        <v>56</v>
      </c>
      <c>
        <f>(M98*21)/100</f>
      </c>
      <c t="s">
        <v>27</v>
      </c>
    </row>
    <row r="99" spans="1:5" ht="12.75" customHeight="1">
      <c r="A99" s="30" t="s">
        <v>57</v>
      </c>
      <c r="E99" s="31" t="s">
        <v>5</v>
      </c>
    </row>
    <row r="100" spans="1:5" ht="25.5" customHeight="1">
      <c r="A100" s="30" t="s">
        <v>58</v>
      </c>
      <c r="E100" s="32" t="s">
        <v>2174</v>
      </c>
    </row>
    <row r="101" spans="5:5" ht="229.5" customHeight="1">
      <c r="E101" s="31" t="s">
        <v>2175</v>
      </c>
    </row>
    <row r="102" spans="1:13" ht="12.75" customHeight="1">
      <c r="A102" t="s">
        <v>48</v>
      </c>
      <c r="C102" s="7" t="s">
        <v>85</v>
      </c>
      <c r="E102" s="25" t="s">
        <v>95</v>
      </c>
      <c r="J102" s="24">
        <f>0</f>
      </c>
      <c s="24">
        <f>0</f>
      </c>
      <c s="24">
        <f>0+L103+L107+L111+L115+L119+L123+L127</f>
      </c>
      <c s="24">
        <f>0+M103+M107+M111+M115+M119+M123+M127</f>
      </c>
    </row>
    <row r="103" spans="1:16" ht="12.75" customHeight="1">
      <c r="A103" t="s">
        <v>51</v>
      </c>
      <c s="6" t="s">
        <v>156</v>
      </c>
      <c s="6" t="s">
        <v>1940</v>
      </c>
      <c t="s">
        <v>1756</v>
      </c>
      <c s="26" t="s">
        <v>1941</v>
      </c>
      <c s="27" t="s">
        <v>99</v>
      </c>
      <c s="28">
        <v>1</v>
      </c>
      <c s="27">
        <v>0</v>
      </c>
      <c s="27">
        <f>ROUND(G103*H103,6)</f>
      </c>
      <c r="L103" s="29">
        <v>0</v>
      </c>
      <c s="24">
        <f>ROUND(ROUND(L103,2)*ROUND(G103,3),2)</f>
      </c>
      <c s="27" t="s">
        <v>56</v>
      </c>
      <c>
        <f>(M103*21)/100</f>
      </c>
      <c t="s">
        <v>27</v>
      </c>
    </row>
    <row r="104" spans="1:5" ht="12.75" customHeight="1">
      <c r="A104" s="30" t="s">
        <v>57</v>
      </c>
      <c r="E104" s="31" t="s">
        <v>5</v>
      </c>
    </row>
    <row r="105" spans="1:5" ht="25.5" customHeight="1">
      <c r="A105" s="30" t="s">
        <v>58</v>
      </c>
      <c r="E105" s="32" t="s">
        <v>2176</v>
      </c>
    </row>
    <row r="106" spans="5:5" ht="102" customHeight="1">
      <c r="E106" s="31" t="s">
        <v>1943</v>
      </c>
    </row>
    <row r="107" spans="1:16" ht="12.75" customHeight="1">
      <c r="A107" t="s">
        <v>51</v>
      </c>
      <c s="6" t="s">
        <v>160</v>
      </c>
      <c s="6" t="s">
        <v>1955</v>
      </c>
      <c t="s">
        <v>356</v>
      </c>
      <c s="26" t="s">
        <v>1956</v>
      </c>
      <c s="27" t="s">
        <v>460</v>
      </c>
      <c s="28">
        <v>208.3</v>
      </c>
      <c s="27">
        <v>0</v>
      </c>
      <c s="27">
        <f>ROUND(G107*H107,6)</f>
      </c>
      <c r="L107" s="29">
        <v>0</v>
      </c>
      <c s="24">
        <f>ROUND(ROUND(L107,2)*ROUND(G107,3),2)</f>
      </c>
      <c s="27" t="s">
        <v>56</v>
      </c>
      <c>
        <f>(M107*21)/100</f>
      </c>
      <c t="s">
        <v>27</v>
      </c>
    </row>
    <row r="108" spans="1:5" ht="12.75" customHeight="1">
      <c r="A108" s="30" t="s">
        <v>57</v>
      </c>
      <c r="E108" s="31" t="s">
        <v>5</v>
      </c>
    </row>
    <row r="109" spans="1:5" ht="76.5" customHeight="1">
      <c r="A109" s="30" t="s">
        <v>58</v>
      </c>
      <c r="E109" s="32" t="s">
        <v>2177</v>
      </c>
    </row>
    <row r="110" spans="5:5" ht="267.75" customHeight="1">
      <c r="E110" s="31" t="s">
        <v>1958</v>
      </c>
    </row>
    <row r="111" spans="1:16" ht="12.75" customHeight="1">
      <c r="A111" t="s">
        <v>51</v>
      </c>
      <c s="6" t="s">
        <v>164</v>
      </c>
      <c s="6" t="s">
        <v>1975</v>
      </c>
      <c t="s">
        <v>1756</v>
      </c>
      <c s="26" t="s">
        <v>1976</v>
      </c>
      <c s="27" t="s">
        <v>460</v>
      </c>
      <c s="28">
        <v>36.769</v>
      </c>
      <c s="27">
        <v>0</v>
      </c>
      <c s="27">
        <f>ROUND(G111*H111,6)</f>
      </c>
      <c r="L111" s="29">
        <v>0</v>
      </c>
      <c s="24">
        <f>ROUND(ROUND(L111,2)*ROUND(G111,3),2)</f>
      </c>
      <c s="27" t="s">
        <v>56</v>
      </c>
      <c>
        <f>(M111*21)/100</f>
      </c>
      <c t="s">
        <v>27</v>
      </c>
    </row>
    <row r="112" spans="1:5" ht="12.75" customHeight="1">
      <c r="A112" s="30" t="s">
        <v>57</v>
      </c>
      <c r="E112" s="31" t="s">
        <v>5</v>
      </c>
    </row>
    <row r="113" spans="1:5" ht="38.25" customHeight="1">
      <c r="A113" s="30" t="s">
        <v>58</v>
      </c>
      <c r="E113" s="32" t="s">
        <v>2178</v>
      </c>
    </row>
    <row r="114" spans="5:5" ht="178.5" customHeight="1">
      <c r="E114" s="31" t="s">
        <v>1978</v>
      </c>
    </row>
    <row r="115" spans="1:16" ht="12.75" customHeight="1">
      <c r="A115" t="s">
        <v>51</v>
      </c>
      <c s="6" t="s">
        <v>168</v>
      </c>
      <c s="6" t="s">
        <v>1979</v>
      </c>
      <c t="s">
        <v>356</v>
      </c>
      <c s="26" t="s">
        <v>1980</v>
      </c>
      <c s="27" t="s">
        <v>460</v>
      </c>
      <c s="28">
        <v>36.769</v>
      </c>
      <c s="27">
        <v>0</v>
      </c>
      <c s="27">
        <f>ROUND(G115*H115,6)</f>
      </c>
      <c r="L115" s="29">
        <v>0</v>
      </c>
      <c s="24">
        <f>ROUND(ROUND(L115,2)*ROUND(G115,3),2)</f>
      </c>
      <c s="27" t="s">
        <v>56</v>
      </c>
      <c>
        <f>(M115*21)/100</f>
      </c>
      <c t="s">
        <v>27</v>
      </c>
    </row>
    <row r="116" spans="1:5" ht="12.75" customHeight="1">
      <c r="A116" s="30" t="s">
        <v>57</v>
      </c>
      <c r="E116" s="31" t="s">
        <v>5</v>
      </c>
    </row>
    <row r="117" spans="1:5" ht="12.75" customHeight="1">
      <c r="A117" s="30" t="s">
        <v>58</v>
      </c>
      <c r="E117" s="32" t="s">
        <v>2179</v>
      </c>
    </row>
    <row r="118" spans="5:5" ht="38.25" customHeight="1">
      <c r="E118" s="31" t="s">
        <v>1982</v>
      </c>
    </row>
    <row r="119" spans="1:16" ht="12.75" customHeight="1">
      <c r="A119" t="s">
        <v>51</v>
      </c>
      <c s="6" t="s">
        <v>172</v>
      </c>
      <c s="6" t="s">
        <v>1987</v>
      </c>
      <c t="s">
        <v>356</v>
      </c>
      <c s="26" t="s">
        <v>1988</v>
      </c>
      <c s="27" t="s">
        <v>834</v>
      </c>
      <c s="28">
        <v>1</v>
      </c>
      <c s="27">
        <v>0</v>
      </c>
      <c s="27">
        <f>ROUND(G119*H119,6)</f>
      </c>
      <c r="L119" s="29">
        <v>0</v>
      </c>
      <c s="24">
        <f>ROUND(ROUND(L119,2)*ROUND(G119,3),2)</f>
      </c>
      <c s="27" t="s">
        <v>56</v>
      </c>
      <c>
        <f>(M119*21)/100</f>
      </c>
      <c t="s">
        <v>27</v>
      </c>
    </row>
    <row r="120" spans="1:5" ht="12.75" customHeight="1">
      <c r="A120" s="30" t="s">
        <v>57</v>
      </c>
      <c r="E120" s="31" t="s">
        <v>5</v>
      </c>
    </row>
    <row r="121" spans="1:5" ht="12.75" customHeight="1">
      <c r="A121" s="30" t="s">
        <v>58</v>
      </c>
      <c r="E121" s="32" t="s">
        <v>1989</v>
      </c>
    </row>
    <row r="122" spans="5:5" ht="12.75" customHeight="1">
      <c r="E122" s="31" t="s">
        <v>1990</v>
      </c>
    </row>
    <row r="123" spans="1:16" ht="12.75" customHeight="1">
      <c r="A123" t="s">
        <v>51</v>
      </c>
      <c s="6" t="s">
        <v>176</v>
      </c>
      <c s="6" t="s">
        <v>1991</v>
      </c>
      <c t="s">
        <v>356</v>
      </c>
      <c s="26" t="s">
        <v>1992</v>
      </c>
      <c s="27" t="s">
        <v>99</v>
      </c>
      <c s="28">
        <v>11</v>
      </c>
      <c s="27">
        <v>0</v>
      </c>
      <c s="27">
        <f>ROUND(G123*H123,6)</f>
      </c>
      <c r="L123" s="29">
        <v>0</v>
      </c>
      <c s="24">
        <f>ROUND(ROUND(L123,2)*ROUND(G123,3),2)</f>
      </c>
      <c s="27" t="s">
        <v>56</v>
      </c>
      <c>
        <f>(M123*21)/100</f>
      </c>
      <c t="s">
        <v>27</v>
      </c>
    </row>
    <row r="124" spans="1:5" ht="12.75" customHeight="1">
      <c r="A124" s="30" t="s">
        <v>57</v>
      </c>
      <c r="E124" s="31" t="s">
        <v>5</v>
      </c>
    </row>
    <row r="125" spans="1:5" ht="12.75" customHeight="1">
      <c r="A125" s="30" t="s">
        <v>58</v>
      </c>
      <c r="E125" s="32" t="s">
        <v>2180</v>
      </c>
    </row>
    <row r="126" spans="5:5" ht="76.5" customHeight="1">
      <c r="E126" s="31" t="s">
        <v>1994</v>
      </c>
    </row>
    <row r="127" spans="1:16" ht="12.75" customHeight="1">
      <c r="A127" t="s">
        <v>51</v>
      </c>
      <c s="6" t="s">
        <v>181</v>
      </c>
      <c s="6" t="s">
        <v>1999</v>
      </c>
      <c t="s">
        <v>1756</v>
      </c>
      <c s="26" t="s">
        <v>2000</v>
      </c>
      <c s="27" t="s">
        <v>460</v>
      </c>
      <c s="28">
        <v>143.51</v>
      </c>
      <c s="27">
        <v>0</v>
      </c>
      <c s="27">
        <f>ROUND(G127*H127,6)</f>
      </c>
      <c r="L127" s="29">
        <v>0</v>
      </c>
      <c s="24">
        <f>ROUND(ROUND(L127,2)*ROUND(G127,3),2)</f>
      </c>
      <c s="27" t="s">
        <v>56</v>
      </c>
      <c>
        <f>(M127*21)/100</f>
      </c>
      <c t="s">
        <v>27</v>
      </c>
    </row>
    <row r="128" spans="1:5" ht="12.75" customHeight="1">
      <c r="A128" s="30" t="s">
        <v>57</v>
      </c>
      <c r="E128" s="31" t="s">
        <v>5</v>
      </c>
    </row>
    <row r="129" spans="1:5" ht="25.5" customHeight="1">
      <c r="A129" s="30" t="s">
        <v>58</v>
      </c>
      <c r="E129" s="32" t="s">
        <v>2181</v>
      </c>
    </row>
    <row r="130" spans="5:5" ht="38.25" customHeight="1">
      <c r="E130" s="31" t="s">
        <v>2002</v>
      </c>
    </row>
    <row r="131" spans="1:13" ht="12.75" customHeight="1">
      <c r="A131" t="s">
        <v>48</v>
      </c>
      <c r="C131" s="7" t="s">
        <v>90</v>
      </c>
      <c r="E131" s="25" t="s">
        <v>1234</v>
      </c>
      <c r="J131" s="24">
        <f>0</f>
      </c>
      <c s="24">
        <f>0</f>
      </c>
      <c s="24">
        <f>0+L132+L136+L140+L144+L148+L152+L156+L160</f>
      </c>
      <c s="24">
        <f>0+M132+M136+M140+M144+M148+M152+M156+M160</f>
      </c>
    </row>
    <row r="132" spans="1:16" ht="12.75" customHeight="1">
      <c r="A132" t="s">
        <v>51</v>
      </c>
      <c s="6" t="s">
        <v>185</v>
      </c>
      <c s="6" t="s">
        <v>1267</v>
      </c>
      <c t="s">
        <v>1756</v>
      </c>
      <c s="26" t="s">
        <v>1268</v>
      </c>
      <c s="27" t="s">
        <v>88</v>
      </c>
      <c s="28">
        <v>0.6</v>
      </c>
      <c s="27">
        <v>0</v>
      </c>
      <c s="27">
        <f>ROUND(G132*H132,6)</f>
      </c>
      <c r="L132" s="29">
        <v>0</v>
      </c>
      <c s="24">
        <f>ROUND(ROUND(L132,2)*ROUND(G132,3),2)</f>
      </c>
      <c s="27" t="s">
        <v>56</v>
      </c>
      <c>
        <f>(M132*21)/100</f>
      </c>
      <c t="s">
        <v>27</v>
      </c>
    </row>
    <row r="133" spans="1:5" ht="12.75" customHeight="1">
      <c r="A133" s="30" t="s">
        <v>57</v>
      </c>
      <c r="E133" s="31" t="s">
        <v>5</v>
      </c>
    </row>
    <row r="134" spans="1:5" ht="12.75" customHeight="1">
      <c r="A134" s="30" t="s">
        <v>58</v>
      </c>
      <c r="E134" s="32" t="s">
        <v>2182</v>
      </c>
    </row>
    <row r="135" spans="5:5" ht="191.25" customHeight="1">
      <c r="E135" s="31" t="s">
        <v>2006</v>
      </c>
    </row>
    <row r="136" spans="1:16" ht="12.75" customHeight="1">
      <c r="A136" t="s">
        <v>51</v>
      </c>
      <c s="6" t="s">
        <v>190</v>
      </c>
      <c s="6" t="s">
        <v>1482</v>
      </c>
      <c t="s">
        <v>1756</v>
      </c>
      <c s="26" t="s">
        <v>1483</v>
      </c>
      <c s="27" t="s">
        <v>88</v>
      </c>
      <c s="28">
        <v>58.9</v>
      </c>
      <c s="27">
        <v>0</v>
      </c>
      <c s="27">
        <f>ROUND(G136*H136,6)</f>
      </c>
      <c r="L136" s="29">
        <v>0</v>
      </c>
      <c s="24">
        <f>ROUND(ROUND(L136,2)*ROUND(G136,3),2)</f>
      </c>
      <c s="27" t="s">
        <v>56</v>
      </c>
      <c>
        <f>(M136*21)/100</f>
      </c>
      <c t="s">
        <v>27</v>
      </c>
    </row>
    <row r="137" spans="1:5" ht="12.75" customHeight="1">
      <c r="A137" s="30" t="s">
        <v>57</v>
      </c>
      <c r="E137" s="31" t="s">
        <v>5</v>
      </c>
    </row>
    <row r="138" spans="1:5" ht="25.5" customHeight="1">
      <c r="A138" s="30" t="s">
        <v>58</v>
      </c>
      <c r="E138" s="32" t="s">
        <v>2183</v>
      </c>
    </row>
    <row r="139" spans="5:5" ht="178.5" customHeight="1">
      <c r="E139" s="31" t="s">
        <v>2184</v>
      </c>
    </row>
    <row r="140" spans="1:16" ht="12.75" customHeight="1">
      <c r="A140" t="s">
        <v>51</v>
      </c>
      <c s="6" t="s">
        <v>194</v>
      </c>
      <c s="6" t="s">
        <v>2008</v>
      </c>
      <c t="s">
        <v>1756</v>
      </c>
      <c s="26" t="s">
        <v>2009</v>
      </c>
      <c s="27" t="s">
        <v>88</v>
      </c>
      <c s="28">
        <v>15</v>
      </c>
      <c s="27">
        <v>0</v>
      </c>
      <c s="27">
        <f>ROUND(G140*H140,6)</f>
      </c>
      <c r="L140" s="29">
        <v>0</v>
      </c>
      <c s="24">
        <f>ROUND(ROUND(L140,2)*ROUND(G140,3),2)</f>
      </c>
      <c s="27" t="s">
        <v>56</v>
      </c>
      <c>
        <f>(M140*21)/100</f>
      </c>
      <c t="s">
        <v>27</v>
      </c>
    </row>
    <row r="141" spans="1:5" ht="12.75" customHeight="1">
      <c r="A141" s="30" t="s">
        <v>57</v>
      </c>
      <c r="E141" s="31" t="s">
        <v>5</v>
      </c>
    </row>
    <row r="142" spans="1:5" ht="12.75" customHeight="1">
      <c r="A142" s="30" t="s">
        <v>58</v>
      </c>
      <c r="E142" s="32" t="s">
        <v>2185</v>
      </c>
    </row>
    <row r="143" spans="5:5" ht="178.5" customHeight="1">
      <c r="E143" s="31" t="s">
        <v>2011</v>
      </c>
    </row>
    <row r="144" spans="1:16" ht="12.75" customHeight="1">
      <c r="A144" t="s">
        <v>51</v>
      </c>
      <c s="6" t="s">
        <v>198</v>
      </c>
      <c s="6" t="s">
        <v>2186</v>
      </c>
      <c t="s">
        <v>1756</v>
      </c>
      <c s="26" t="s">
        <v>2187</v>
      </c>
      <c s="27" t="s">
        <v>99</v>
      </c>
      <c s="28">
        <v>1</v>
      </c>
      <c s="27">
        <v>0</v>
      </c>
      <c s="27">
        <f>ROUND(G144*H144,6)</f>
      </c>
      <c r="L144" s="29">
        <v>0</v>
      </c>
      <c s="24">
        <f>ROUND(ROUND(L144,2)*ROUND(G144,3),2)</f>
      </c>
      <c s="27" t="s">
        <v>56</v>
      </c>
      <c>
        <f>(M144*21)/100</f>
      </c>
      <c t="s">
        <v>27</v>
      </c>
    </row>
    <row r="145" spans="1:5" ht="12.75" customHeight="1">
      <c r="A145" s="30" t="s">
        <v>57</v>
      </c>
      <c r="E145" s="31" t="s">
        <v>5</v>
      </c>
    </row>
    <row r="146" spans="1:5" ht="12.75" customHeight="1">
      <c r="A146" s="30" t="s">
        <v>58</v>
      </c>
      <c r="E146" s="32" t="s">
        <v>2188</v>
      </c>
    </row>
    <row r="147" spans="5:5" ht="38.25" customHeight="1">
      <c r="E147" s="31" t="s">
        <v>2189</v>
      </c>
    </row>
    <row r="148" spans="1:16" ht="12.75" customHeight="1">
      <c r="A148" t="s">
        <v>51</v>
      </c>
      <c s="6" t="s">
        <v>202</v>
      </c>
      <c s="6" t="s">
        <v>2190</v>
      </c>
      <c t="s">
        <v>1756</v>
      </c>
      <c s="26" t="s">
        <v>2191</v>
      </c>
      <c s="27" t="s">
        <v>460</v>
      </c>
      <c s="28">
        <v>0.975</v>
      </c>
      <c s="27">
        <v>0</v>
      </c>
      <c s="27">
        <f>ROUND(G148*H148,6)</f>
      </c>
      <c r="L148" s="29">
        <v>0</v>
      </c>
      <c s="24">
        <f>ROUND(ROUND(L148,2)*ROUND(G148,3),2)</f>
      </c>
      <c s="27" t="s">
        <v>56</v>
      </c>
      <c>
        <f>(M148*21)/100</f>
      </c>
      <c t="s">
        <v>27</v>
      </c>
    </row>
    <row r="149" spans="1:5" ht="12.75" customHeight="1">
      <c r="A149" s="30" t="s">
        <v>57</v>
      </c>
      <c r="E149" s="31" t="s">
        <v>5</v>
      </c>
    </row>
    <row r="150" spans="1:5" ht="12.75" customHeight="1">
      <c r="A150" s="30" t="s">
        <v>58</v>
      </c>
      <c r="E150" s="32" t="s">
        <v>2192</v>
      </c>
    </row>
    <row r="151" spans="5:5" ht="25.5" customHeight="1">
      <c r="E151" s="31" t="s">
        <v>2193</v>
      </c>
    </row>
    <row r="152" spans="1:16" ht="12.75" customHeight="1">
      <c r="A152" t="s">
        <v>51</v>
      </c>
      <c s="6" t="s">
        <v>206</v>
      </c>
      <c s="6" t="s">
        <v>2037</v>
      </c>
      <c t="s">
        <v>1756</v>
      </c>
      <c s="26" t="s">
        <v>2038</v>
      </c>
      <c s="27" t="s">
        <v>388</v>
      </c>
      <c s="28">
        <v>205.083</v>
      </c>
      <c s="27">
        <v>0</v>
      </c>
      <c s="27">
        <f>ROUND(G152*H152,6)</f>
      </c>
      <c r="L152" s="29">
        <v>0</v>
      </c>
      <c s="24">
        <f>ROUND(ROUND(L152,2)*ROUND(G152,3),2)</f>
      </c>
      <c s="27" t="s">
        <v>56</v>
      </c>
      <c>
        <f>(M152*21)/100</f>
      </c>
      <c t="s">
        <v>27</v>
      </c>
    </row>
    <row r="153" spans="1:5" ht="12.75" customHeight="1">
      <c r="A153" s="30" t="s">
        <v>57</v>
      </c>
      <c r="E153" s="31" t="s">
        <v>5</v>
      </c>
    </row>
    <row r="154" spans="1:5" ht="51" customHeight="1">
      <c r="A154" s="30" t="s">
        <v>58</v>
      </c>
      <c r="E154" s="32" t="s">
        <v>2194</v>
      </c>
    </row>
    <row r="155" spans="5:5" ht="267.75" customHeight="1">
      <c r="E155" s="31" t="s">
        <v>2040</v>
      </c>
    </row>
    <row r="156" spans="1:16" ht="12.75" customHeight="1">
      <c r="A156" t="s">
        <v>51</v>
      </c>
      <c s="6" t="s">
        <v>210</v>
      </c>
      <c s="6" t="s">
        <v>1717</v>
      </c>
      <c t="s">
        <v>1756</v>
      </c>
      <c s="26" t="s">
        <v>1718</v>
      </c>
      <c s="27" t="s">
        <v>76</v>
      </c>
      <c s="28">
        <v>4.6</v>
      </c>
      <c s="27">
        <v>0</v>
      </c>
      <c s="27">
        <f>ROUND(G156*H156,6)</f>
      </c>
      <c r="L156" s="29">
        <v>0</v>
      </c>
      <c s="24">
        <f>ROUND(ROUND(L156,2)*ROUND(G156,3),2)</f>
      </c>
      <c s="27" t="s">
        <v>56</v>
      </c>
      <c>
        <f>(M156*21)/100</f>
      </c>
      <c t="s">
        <v>27</v>
      </c>
    </row>
    <row r="157" spans="1:5" ht="12.75" customHeight="1">
      <c r="A157" s="30" t="s">
        <v>57</v>
      </c>
      <c r="E157" s="31" t="s">
        <v>5</v>
      </c>
    </row>
    <row r="158" spans="1:5" ht="12.75" customHeight="1">
      <c r="A158" s="30" t="s">
        <v>58</v>
      </c>
      <c r="E158" s="32" t="s">
        <v>2195</v>
      </c>
    </row>
    <row r="159" spans="5:5" ht="89.25" customHeight="1">
      <c r="E159" s="31" t="s">
        <v>2060</v>
      </c>
    </row>
    <row r="160" spans="1:16" ht="12.75" customHeight="1">
      <c r="A160" t="s">
        <v>51</v>
      </c>
      <c s="6" t="s">
        <v>214</v>
      </c>
      <c s="6" t="s">
        <v>1287</v>
      </c>
      <c t="s">
        <v>1756</v>
      </c>
      <c s="26" t="s">
        <v>1288</v>
      </c>
      <c s="27" t="s">
        <v>464</v>
      </c>
      <c s="28">
        <v>345</v>
      </c>
      <c s="27">
        <v>0</v>
      </c>
      <c s="27">
        <f>ROUND(G160*H160,6)</f>
      </c>
      <c r="L160" s="29">
        <v>0</v>
      </c>
      <c s="24">
        <f>ROUND(ROUND(L160,2)*ROUND(G160,3),2)</f>
      </c>
      <c s="27" t="s">
        <v>56</v>
      </c>
      <c>
        <f>(M160*21)/100</f>
      </c>
      <c t="s">
        <v>27</v>
      </c>
    </row>
    <row r="161" spans="1:5" ht="12.75" customHeight="1">
      <c r="A161" s="30" t="s">
        <v>57</v>
      </c>
      <c r="E161" s="31" t="s">
        <v>5</v>
      </c>
    </row>
    <row r="162" spans="1:5" ht="12.75" customHeight="1">
      <c r="A162" s="30" t="s">
        <v>58</v>
      </c>
      <c r="E162" s="32" t="s">
        <v>2076</v>
      </c>
    </row>
    <row r="163" spans="5:5" ht="25.5" customHeight="1">
      <c r="E163" s="31" t="s">
        <v>2065</v>
      </c>
    </row>
    <row r="164" spans="1:13" ht="12.75" customHeight="1">
      <c r="A164" t="s">
        <v>48</v>
      </c>
      <c r="C164" s="7" t="s">
        <v>2112</v>
      </c>
      <c r="E164" s="25" t="s">
        <v>2113</v>
      </c>
      <c r="J164" s="24">
        <f>0</f>
      </c>
      <c s="24">
        <f>0</f>
      </c>
      <c s="24">
        <f>0+L165+L169+L173</f>
      </c>
      <c s="24">
        <f>0+M165+M169+M173</f>
      </c>
    </row>
    <row r="165" spans="1:16" ht="12.75" customHeight="1">
      <c r="A165" t="s">
        <v>51</v>
      </c>
      <c s="6" t="s">
        <v>218</v>
      </c>
      <c s="6" t="s">
        <v>871</v>
      </c>
      <c t="s">
        <v>1756</v>
      </c>
      <c s="26" t="s">
        <v>872</v>
      </c>
      <c s="27" t="s">
        <v>55</v>
      </c>
      <c s="28">
        <v>2386.68</v>
      </c>
      <c s="27">
        <v>0</v>
      </c>
      <c s="27">
        <f>ROUND(G165*H165,6)</f>
      </c>
      <c r="L165" s="29">
        <v>0</v>
      </c>
      <c s="24">
        <f>ROUND(ROUND(L165,2)*ROUND(G165,3),2)</f>
      </c>
      <c s="27" t="s">
        <v>56</v>
      </c>
      <c>
        <f>(M165*21)/100</f>
      </c>
      <c t="s">
        <v>27</v>
      </c>
    </row>
    <row r="166" spans="1:5" ht="12.75" customHeight="1">
      <c r="A166" s="30" t="s">
        <v>57</v>
      </c>
      <c r="E166" s="31" t="s">
        <v>2115</v>
      </c>
    </row>
    <row r="167" spans="1:5" ht="12.75" customHeight="1">
      <c r="A167" s="30" t="s">
        <v>58</v>
      </c>
      <c r="E167" s="32" t="s">
        <v>2116</v>
      </c>
    </row>
    <row r="168" spans="5:5" ht="63.75" customHeight="1">
      <c r="E168" s="31" t="s">
        <v>2117</v>
      </c>
    </row>
    <row r="169" spans="1:16" ht="12.75" customHeight="1">
      <c r="A169" t="s">
        <v>51</v>
      </c>
      <c s="6" t="s">
        <v>222</v>
      </c>
      <c s="6" t="s">
        <v>2119</v>
      </c>
      <c t="s">
        <v>1756</v>
      </c>
      <c s="26" t="s">
        <v>872</v>
      </c>
      <c s="27" t="s">
        <v>55</v>
      </c>
      <c s="28">
        <v>596.67</v>
      </c>
      <c s="27">
        <v>0</v>
      </c>
      <c s="27">
        <f>ROUND(G169*H169,6)</f>
      </c>
      <c r="L169" s="29">
        <v>0</v>
      </c>
      <c s="24">
        <f>ROUND(ROUND(L169,2)*ROUND(G169,3),2)</f>
      </c>
      <c s="27" t="s">
        <v>56</v>
      </c>
      <c>
        <f>(M169*21)/100</f>
      </c>
      <c t="s">
        <v>27</v>
      </c>
    </row>
    <row r="170" spans="1:5" ht="12.75" customHeight="1">
      <c r="A170" s="30" t="s">
        <v>57</v>
      </c>
      <c r="E170" s="31" t="s">
        <v>2120</v>
      </c>
    </row>
    <row r="171" spans="1:5" ht="12.75" customHeight="1">
      <c r="A171" s="30" t="s">
        <v>58</v>
      </c>
      <c r="E171" s="32" t="s">
        <v>2121</v>
      </c>
    </row>
    <row r="172" spans="5:5" ht="63.75" customHeight="1">
      <c r="E172" s="31" t="s">
        <v>2117</v>
      </c>
    </row>
    <row r="173" spans="1:16" ht="12.75" customHeight="1">
      <c r="A173" t="s">
        <v>51</v>
      </c>
      <c s="6" t="s">
        <v>226</v>
      </c>
      <c s="6" t="s">
        <v>862</v>
      </c>
      <c t="s">
        <v>1756</v>
      </c>
      <c s="26" t="s">
        <v>863</v>
      </c>
      <c s="27" t="s">
        <v>55</v>
      </c>
      <c s="28">
        <v>11.5</v>
      </c>
      <c s="27">
        <v>0</v>
      </c>
      <c s="27">
        <f>ROUND(G173*H173,6)</f>
      </c>
      <c r="L173" s="29">
        <v>0</v>
      </c>
      <c s="24">
        <f>ROUND(ROUND(L173,2)*ROUND(G173,3),2)</f>
      </c>
      <c s="27" t="s">
        <v>56</v>
      </c>
      <c>
        <f>(M173*21)/100</f>
      </c>
      <c t="s">
        <v>27</v>
      </c>
    </row>
    <row r="174" spans="1:5" ht="12.75" customHeight="1">
      <c r="A174" s="30" t="s">
        <v>57</v>
      </c>
      <c r="E174" s="31" t="s">
        <v>5</v>
      </c>
    </row>
    <row r="175" spans="1:5" ht="12.75" customHeight="1">
      <c r="A175" s="30" t="s">
        <v>58</v>
      </c>
      <c r="E175" s="32" t="s">
        <v>2196</v>
      </c>
    </row>
    <row r="176" spans="5:5" ht="63.75" customHeight="1">
      <c r="E176" s="31" t="s">
        <v>2117</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1732</v>
      </c>
      <c s="33">
        <f>Rekapitulace!C30</f>
      </c>
      <c s="15" t="s">
        <v>15</v>
      </c>
      <c t="s">
        <v>23</v>
      </c>
      <c t="s">
        <v>27</v>
      </c>
    </row>
    <row r="4" spans="1:16" ht="15" customHeight="1">
      <c r="A4" s="18" t="s">
        <v>20</v>
      </c>
      <c s="19" t="s">
        <v>28</v>
      </c>
      <c s="20" t="s">
        <v>1732</v>
      </c>
      <c r="E4" s="19" t="s">
        <v>1733</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COUNTIFS(L8:L45,"=0",A8:A45,"P")+COUNTIFS(L8:L45,"",A8:A45,"P")+SUM(Q8:Q45)</f>
      </c>
    </row>
    <row r="8" spans="1:13" ht="12.75" customHeight="1">
      <c r="A8" t="s">
        <v>45</v>
      </c>
      <c r="C8" s="21" t="s">
        <v>2199</v>
      </c>
      <c r="E8" s="23" t="s">
        <v>2200</v>
      </c>
      <c r="J8" s="22">
        <f>0+J9+J18+J27+J40</f>
      </c>
      <c s="22">
        <f>0+K9+K18+K27+K40</f>
      </c>
      <c s="22">
        <f>0+L9+L18+L27+L40</f>
      </c>
      <c s="22">
        <f>0+M9+M18+M27+M40</f>
      </c>
    </row>
    <row r="9" spans="1:13" ht="12.75" customHeight="1">
      <c r="A9" t="s">
        <v>48</v>
      </c>
      <c r="C9" s="7" t="s">
        <v>49</v>
      </c>
      <c r="E9" s="25" t="s">
        <v>50</v>
      </c>
      <c r="J9" s="24">
        <f>0</f>
      </c>
      <c s="24">
        <f>0</f>
      </c>
      <c s="24">
        <f>0+L10+L14</f>
      </c>
      <c s="24">
        <f>0+M10+M14</f>
      </c>
    </row>
    <row r="10" spans="1:16" ht="12.75" customHeight="1">
      <c r="A10" t="s">
        <v>51</v>
      </c>
      <c s="6" t="s">
        <v>52</v>
      </c>
      <c s="6" t="s">
        <v>1738</v>
      </c>
      <c t="s">
        <v>356</v>
      </c>
      <c s="26" t="s">
        <v>1739</v>
      </c>
      <c s="27" t="s">
        <v>460</v>
      </c>
      <c s="28">
        <v>30</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2201</v>
      </c>
    </row>
    <row r="13" spans="5:5" ht="12.75" customHeight="1">
      <c r="E13" s="31" t="s">
        <v>1741</v>
      </c>
    </row>
    <row r="14" spans="1:16" ht="12.75" customHeight="1">
      <c r="A14" t="s">
        <v>51</v>
      </c>
      <c s="6" t="s">
        <v>27</v>
      </c>
      <c s="6" t="s">
        <v>2202</v>
      </c>
      <c t="s">
        <v>356</v>
      </c>
      <c s="26" t="s">
        <v>1746</v>
      </c>
      <c s="27" t="s">
        <v>834</v>
      </c>
      <c s="28">
        <v>1</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1747</v>
      </c>
    </row>
    <row r="17" spans="5:5" ht="12.75" customHeight="1">
      <c r="E17" s="31" t="s">
        <v>1741</v>
      </c>
    </row>
    <row r="18" spans="1:13" ht="12.75" customHeight="1">
      <c r="A18" t="s">
        <v>48</v>
      </c>
      <c r="C18" s="7" t="s">
        <v>26</v>
      </c>
      <c r="E18" s="25" t="s">
        <v>476</v>
      </c>
      <c r="J18" s="24">
        <f>0</f>
      </c>
      <c s="24">
        <f>0</f>
      </c>
      <c s="24">
        <f>0+L19+L23</f>
      </c>
      <c s="24">
        <f>0+M19+M23</f>
      </c>
    </row>
    <row r="19" spans="1:16" ht="12.75" customHeight="1">
      <c r="A19" t="s">
        <v>51</v>
      </c>
      <c s="6" t="s">
        <v>26</v>
      </c>
      <c s="6" t="s">
        <v>2203</v>
      </c>
      <c t="s">
        <v>1756</v>
      </c>
      <c s="26" t="s">
        <v>2204</v>
      </c>
      <c s="27" t="s">
        <v>55</v>
      </c>
      <c s="28">
        <v>4.703</v>
      </c>
      <c s="27">
        <v>0</v>
      </c>
      <c s="27">
        <f>ROUND(G19*H19,6)</f>
      </c>
      <c r="L19" s="29">
        <v>0</v>
      </c>
      <c s="24">
        <f>ROUND(ROUND(L19,2)*ROUND(G19,3),2)</f>
      </c>
      <c s="27" t="s">
        <v>56</v>
      </c>
      <c>
        <f>(M19*21)/100</f>
      </c>
      <c t="s">
        <v>27</v>
      </c>
    </row>
    <row r="20" spans="1:5" ht="12.75" customHeight="1">
      <c r="A20" s="30" t="s">
        <v>57</v>
      </c>
      <c r="E20" s="31" t="s">
        <v>5</v>
      </c>
    </row>
    <row r="21" spans="1:5" ht="12.75" customHeight="1">
      <c r="A21" s="30" t="s">
        <v>58</v>
      </c>
      <c r="E21" s="32" t="s">
        <v>2205</v>
      </c>
    </row>
    <row r="22" spans="5:5" ht="242.25" customHeight="1">
      <c r="E22" s="31" t="s">
        <v>2206</v>
      </c>
    </row>
    <row r="23" spans="1:16" ht="12.75" customHeight="1">
      <c r="A23" t="s">
        <v>51</v>
      </c>
      <c s="6" t="s">
        <v>67</v>
      </c>
      <c s="6" t="s">
        <v>1885</v>
      </c>
      <c t="s">
        <v>1756</v>
      </c>
      <c s="26" t="s">
        <v>1886</v>
      </c>
      <c s="27" t="s">
        <v>55</v>
      </c>
      <c s="28">
        <v>0.055</v>
      </c>
      <c s="27">
        <v>0</v>
      </c>
      <c s="27">
        <f>ROUND(G23*H23,6)</f>
      </c>
      <c r="L23" s="29">
        <v>0</v>
      </c>
      <c s="24">
        <f>ROUND(ROUND(L23,2)*ROUND(G23,3),2)</f>
      </c>
      <c s="27" t="s">
        <v>56</v>
      </c>
      <c>
        <f>(M23*21)/100</f>
      </c>
      <c t="s">
        <v>27</v>
      </c>
    </row>
    <row r="24" spans="1:5" ht="12.75" customHeight="1">
      <c r="A24" s="30" t="s">
        <v>57</v>
      </c>
      <c r="E24" s="31" t="s">
        <v>5</v>
      </c>
    </row>
    <row r="25" spans="1:5" ht="12.75" customHeight="1">
      <c r="A25" s="30" t="s">
        <v>58</v>
      </c>
      <c r="E25" s="32" t="s">
        <v>2207</v>
      </c>
    </row>
    <row r="26" spans="5:5" ht="242.25" customHeight="1">
      <c r="E26" s="31" t="s">
        <v>1884</v>
      </c>
    </row>
    <row r="27" spans="1:13" ht="12.75" customHeight="1">
      <c r="A27" t="s">
        <v>48</v>
      </c>
      <c r="C27" s="7" t="s">
        <v>85</v>
      </c>
      <c r="E27" s="25" t="s">
        <v>95</v>
      </c>
      <c r="J27" s="24">
        <f>0</f>
      </c>
      <c s="24">
        <f>0</f>
      </c>
      <c s="24">
        <f>0+L28+L32+L36</f>
      </c>
      <c s="24">
        <f>0+M28+M32+M36</f>
      </c>
    </row>
    <row r="28" spans="1:16" ht="12.75" customHeight="1">
      <c r="A28" t="s">
        <v>51</v>
      </c>
      <c s="6" t="s">
        <v>73</v>
      </c>
      <c s="6" t="s">
        <v>1948</v>
      </c>
      <c t="s">
        <v>1756</v>
      </c>
      <c s="26" t="s">
        <v>1949</v>
      </c>
      <c s="27" t="s">
        <v>99</v>
      </c>
      <c s="28">
        <v>3</v>
      </c>
      <c s="27">
        <v>0</v>
      </c>
      <c s="27">
        <f>ROUND(G28*H28,6)</f>
      </c>
      <c r="L28" s="29">
        <v>0</v>
      </c>
      <c s="24">
        <f>ROUND(ROUND(L28,2)*ROUND(G28,3),2)</f>
      </c>
      <c s="27" t="s">
        <v>56</v>
      </c>
      <c>
        <f>(M28*21)/100</f>
      </c>
      <c t="s">
        <v>27</v>
      </c>
    </row>
    <row r="29" spans="1:5" ht="12.75" customHeight="1">
      <c r="A29" s="30" t="s">
        <v>57</v>
      </c>
      <c r="E29" s="31" t="s">
        <v>5</v>
      </c>
    </row>
    <row r="30" spans="1:5" ht="12.75" customHeight="1">
      <c r="A30" s="30" t="s">
        <v>58</v>
      </c>
      <c r="E30" s="32" t="s">
        <v>2208</v>
      </c>
    </row>
    <row r="31" spans="5:5" ht="102" customHeight="1">
      <c r="E31" s="31" t="s">
        <v>1947</v>
      </c>
    </row>
    <row r="32" spans="1:16" ht="12.75" customHeight="1">
      <c r="A32" t="s">
        <v>51</v>
      </c>
      <c s="6" t="s">
        <v>80</v>
      </c>
      <c s="6" t="s">
        <v>2209</v>
      </c>
      <c t="s">
        <v>1756</v>
      </c>
      <c s="26" t="s">
        <v>2210</v>
      </c>
      <c s="27" t="s">
        <v>99</v>
      </c>
      <c s="28">
        <v>3</v>
      </c>
      <c s="27">
        <v>0</v>
      </c>
      <c s="27">
        <f>ROUND(G32*H32,6)</f>
      </c>
      <c r="L32" s="29">
        <v>0</v>
      </c>
      <c s="24">
        <f>ROUND(ROUND(L32,2)*ROUND(G32,3),2)</f>
      </c>
      <c s="27" t="s">
        <v>56</v>
      </c>
      <c>
        <f>(M32*21)/100</f>
      </c>
      <c t="s">
        <v>27</v>
      </c>
    </row>
    <row r="33" spans="1:5" ht="12.75" customHeight="1">
      <c r="A33" s="30" t="s">
        <v>57</v>
      </c>
      <c r="E33" s="31" t="s">
        <v>5</v>
      </c>
    </row>
    <row r="34" spans="1:5" ht="12.75" customHeight="1">
      <c r="A34" s="30" t="s">
        <v>58</v>
      </c>
      <c r="E34" s="32" t="s">
        <v>2211</v>
      </c>
    </row>
    <row r="35" spans="5:5" ht="76.5" customHeight="1">
      <c r="E35" s="31" t="s">
        <v>2212</v>
      </c>
    </row>
    <row r="36" spans="1:16" ht="12.75" customHeight="1">
      <c r="A36" t="s">
        <v>51</v>
      </c>
      <c s="6" t="s">
        <v>85</v>
      </c>
      <c s="6" t="s">
        <v>2213</v>
      </c>
      <c t="s">
        <v>356</v>
      </c>
      <c s="26" t="s">
        <v>2214</v>
      </c>
      <c s="27" t="s">
        <v>460</v>
      </c>
      <c s="28">
        <v>111.632</v>
      </c>
      <c s="27">
        <v>0</v>
      </c>
      <c s="27">
        <f>ROUND(G36*H36,6)</f>
      </c>
      <c r="L36" s="29">
        <v>0</v>
      </c>
      <c s="24">
        <f>ROUND(ROUND(L36,2)*ROUND(G36,3),2)</f>
      </c>
      <c s="27" t="s">
        <v>56</v>
      </c>
      <c>
        <f>(M36*21)/100</f>
      </c>
      <c t="s">
        <v>27</v>
      </c>
    </row>
    <row r="37" spans="1:5" ht="12.75" customHeight="1">
      <c r="A37" s="30" t="s">
        <v>57</v>
      </c>
      <c r="E37" s="31" t="s">
        <v>5</v>
      </c>
    </row>
    <row r="38" spans="1:5" ht="25.5" customHeight="1">
      <c r="A38" s="30" t="s">
        <v>58</v>
      </c>
      <c r="E38" s="32" t="s">
        <v>2215</v>
      </c>
    </row>
    <row r="39" spans="5:5" ht="38.25" customHeight="1">
      <c r="E39" s="31" t="s">
        <v>2216</v>
      </c>
    </row>
    <row r="40" spans="1:13" ht="12.75" customHeight="1">
      <c r="A40" t="s">
        <v>48</v>
      </c>
      <c r="C40" s="7" t="s">
        <v>90</v>
      </c>
      <c r="E40" s="25" t="s">
        <v>1234</v>
      </c>
      <c r="J40" s="24">
        <f>0</f>
      </c>
      <c s="24">
        <f>0</f>
      </c>
      <c s="24">
        <f>0+L41+L45</f>
      </c>
      <c s="24">
        <f>0+M41+M45</f>
      </c>
    </row>
    <row r="41" spans="1:16" ht="12.75" customHeight="1">
      <c r="A41" t="s">
        <v>51</v>
      </c>
      <c s="6" t="s">
        <v>90</v>
      </c>
      <c s="6" t="s">
        <v>2217</v>
      </c>
      <c t="s">
        <v>356</v>
      </c>
      <c s="26" t="s">
        <v>2218</v>
      </c>
      <c s="27" t="s">
        <v>99</v>
      </c>
      <c s="28">
        <v>3</v>
      </c>
      <c s="27">
        <v>0</v>
      </c>
      <c s="27">
        <f>ROUND(G41*H41,6)</f>
      </c>
      <c r="L41" s="29">
        <v>0</v>
      </c>
      <c s="24">
        <f>ROUND(ROUND(L41,2)*ROUND(G41,3),2)</f>
      </c>
      <c s="27" t="s">
        <v>56</v>
      </c>
      <c>
        <f>(M41*21)/100</f>
      </c>
      <c t="s">
        <v>27</v>
      </c>
    </row>
    <row r="42" spans="1:5" ht="12.75" customHeight="1">
      <c r="A42" s="30" t="s">
        <v>57</v>
      </c>
      <c r="E42" s="31" t="s">
        <v>5</v>
      </c>
    </row>
    <row r="43" spans="1:5" ht="12.75" customHeight="1">
      <c r="A43" s="30" t="s">
        <v>58</v>
      </c>
      <c r="E43" s="32" t="s">
        <v>2219</v>
      </c>
    </row>
    <row r="44" spans="5:5" ht="12.75" customHeight="1">
      <c r="E44" s="31" t="s">
        <v>2220</v>
      </c>
    </row>
    <row r="45" spans="1:16" ht="12.75" customHeight="1">
      <c r="A45" t="s">
        <v>51</v>
      </c>
      <c s="6" t="s">
        <v>96</v>
      </c>
      <c s="6" t="s">
        <v>2221</v>
      </c>
      <c t="s">
        <v>356</v>
      </c>
      <c s="26" t="s">
        <v>2222</v>
      </c>
      <c s="27" t="s">
        <v>99</v>
      </c>
      <c s="28">
        <v>3</v>
      </c>
      <c s="27">
        <v>0</v>
      </c>
      <c s="27">
        <f>ROUND(G45*H45,6)</f>
      </c>
      <c r="L45" s="29">
        <v>0</v>
      </c>
      <c s="24">
        <f>ROUND(ROUND(L45,2)*ROUND(G45,3),2)</f>
      </c>
      <c s="27" t="s">
        <v>56</v>
      </c>
      <c>
        <f>(M45*21)/100</f>
      </c>
      <c t="s">
        <v>27</v>
      </c>
    </row>
    <row r="46" spans="1:5" ht="12.75" customHeight="1">
      <c r="A46" s="30" t="s">
        <v>57</v>
      </c>
      <c r="E46" s="31" t="s">
        <v>5</v>
      </c>
    </row>
    <row r="47" spans="1:5" ht="12.75" customHeight="1">
      <c r="A47" s="30" t="s">
        <v>58</v>
      </c>
      <c r="E47" s="32" t="s">
        <v>2223</v>
      </c>
    </row>
    <row r="48" spans="5:5" ht="12.75" customHeight="1">
      <c r="E48" s="31" t="s">
        <v>1468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1732</v>
      </c>
      <c s="33">
        <f>Rekapitulace!C30</f>
      </c>
      <c s="15" t="s">
        <v>15</v>
      </c>
      <c t="s">
        <v>23</v>
      </c>
      <c t="s">
        <v>27</v>
      </c>
    </row>
    <row r="4" spans="1:16" ht="15" customHeight="1">
      <c r="A4" s="18" t="s">
        <v>20</v>
      </c>
      <c s="19" t="s">
        <v>28</v>
      </c>
      <c s="20" t="s">
        <v>1732</v>
      </c>
      <c r="E4" s="19" t="s">
        <v>1733</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COUNTIFS(L8:L20,"=0",A8:A20,"P")+COUNTIFS(L8:L20,"",A8:A20,"P")+SUM(Q8:Q20)</f>
      </c>
    </row>
    <row r="8" spans="1:13" ht="12.75" customHeight="1">
      <c r="A8" t="s">
        <v>45</v>
      </c>
      <c r="C8" s="21" t="s">
        <v>2226</v>
      </c>
      <c r="E8" s="23" t="s">
        <v>2227</v>
      </c>
      <c r="J8" s="22">
        <f>0+J9+J14+J19</f>
      </c>
      <c s="22">
        <f>0+K9+K14+K19</f>
      </c>
      <c s="22">
        <f>0+L9+L14+L19</f>
      </c>
      <c s="22">
        <f>0+M9+M14+M19</f>
      </c>
    </row>
    <row r="9" spans="1:13" ht="12.75" customHeight="1">
      <c r="A9" t="s">
        <v>48</v>
      </c>
      <c r="C9" s="7" t="s">
        <v>49</v>
      </c>
      <c r="E9" s="25" t="s">
        <v>50</v>
      </c>
      <c r="J9" s="24">
        <f>0</f>
      </c>
      <c s="24">
        <f>0</f>
      </c>
      <c s="24">
        <f>0+L10</f>
      </c>
      <c s="24">
        <f>0+M10</f>
      </c>
    </row>
    <row r="10" spans="1:16" ht="12.75" customHeight="1">
      <c r="A10" t="s">
        <v>51</v>
      </c>
      <c s="6" t="s">
        <v>52</v>
      </c>
      <c s="6" t="s">
        <v>2228</v>
      </c>
      <c t="s">
        <v>356</v>
      </c>
      <c s="26" t="s">
        <v>1746</v>
      </c>
      <c s="27" t="s">
        <v>834</v>
      </c>
      <c s="28">
        <v>1</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1747</v>
      </c>
    </row>
    <row r="13" spans="5:5" ht="12.75" customHeight="1">
      <c r="E13" s="31" t="s">
        <v>1741</v>
      </c>
    </row>
    <row r="14" spans="1:13" ht="12.75" customHeight="1">
      <c r="A14" t="s">
        <v>48</v>
      </c>
      <c r="C14" s="7" t="s">
        <v>26</v>
      </c>
      <c r="E14" s="25" t="s">
        <v>476</v>
      </c>
      <c r="J14" s="24">
        <f>0</f>
      </c>
      <c s="24">
        <f>0</f>
      </c>
      <c s="24">
        <f>0+L15</f>
      </c>
      <c s="24">
        <f>0+M15</f>
      </c>
    </row>
    <row r="15" spans="1:16" ht="12.75" customHeight="1">
      <c r="A15" t="s">
        <v>51</v>
      </c>
      <c s="6" t="s">
        <v>27</v>
      </c>
      <c s="6" t="s">
        <v>2229</v>
      </c>
      <c t="s">
        <v>356</v>
      </c>
      <c s="26" t="s">
        <v>2230</v>
      </c>
      <c s="27" t="s">
        <v>88</v>
      </c>
      <c s="28">
        <v>50.61</v>
      </c>
      <c s="27">
        <v>0</v>
      </c>
      <c s="27">
        <f>ROUND(G15*H15,6)</f>
      </c>
      <c r="L15" s="29">
        <v>0</v>
      </c>
      <c s="24">
        <f>ROUND(ROUND(L15,2)*ROUND(G15,3),2)</f>
      </c>
      <c s="27" t="s">
        <v>56</v>
      </c>
      <c>
        <f>(M15*21)/100</f>
      </c>
      <c t="s">
        <v>27</v>
      </c>
    </row>
    <row r="16" spans="1:5" ht="12.75" customHeight="1">
      <c r="A16" s="30" t="s">
        <v>57</v>
      </c>
      <c r="E16" s="31" t="s">
        <v>5</v>
      </c>
    </row>
    <row r="17" spans="1:5" ht="38.25" customHeight="1">
      <c r="A17" s="30" t="s">
        <v>58</v>
      </c>
      <c r="E17" s="32" t="s">
        <v>2231</v>
      </c>
    </row>
    <row r="18" spans="5:5" ht="242.25" customHeight="1">
      <c r="E18" s="31" t="s">
        <v>1884</v>
      </c>
    </row>
    <row r="19" spans="1:13" ht="12.75" customHeight="1">
      <c r="A19" t="s">
        <v>48</v>
      </c>
      <c r="C19" s="7" t="s">
        <v>96</v>
      </c>
      <c r="E19" s="25" t="s">
        <v>454</v>
      </c>
      <c r="J19" s="24">
        <f>0</f>
      </c>
      <c s="24">
        <f>0</f>
      </c>
      <c s="24">
        <f>0+L20</f>
      </c>
      <c s="24">
        <f>0+M20</f>
      </c>
    </row>
    <row r="20" spans="1:16" ht="12.75" customHeight="1">
      <c r="A20" t="s">
        <v>51</v>
      </c>
      <c s="6" t="s">
        <v>26</v>
      </c>
      <c s="6" t="s">
        <v>2037</v>
      </c>
      <c t="s">
        <v>1756</v>
      </c>
      <c s="26" t="s">
        <v>2038</v>
      </c>
      <c s="27" t="s">
        <v>388</v>
      </c>
      <c s="28">
        <v>2562.204</v>
      </c>
      <c s="27">
        <v>0</v>
      </c>
      <c s="27">
        <f>ROUND(G20*H20,6)</f>
      </c>
      <c r="L20" s="29">
        <v>0</v>
      </c>
      <c s="24">
        <f>ROUND(ROUND(L20,2)*ROUND(G20,3),2)</f>
      </c>
      <c s="27" t="s">
        <v>56</v>
      </c>
      <c>
        <f>(M20*21)/100</f>
      </c>
      <c t="s">
        <v>27</v>
      </c>
    </row>
    <row r="21" spans="1:5" ht="12.75" customHeight="1">
      <c r="A21" s="30" t="s">
        <v>57</v>
      </c>
      <c r="E21" s="31" t="s">
        <v>5</v>
      </c>
    </row>
    <row r="22" spans="1:5" ht="51" customHeight="1">
      <c r="A22" s="30" t="s">
        <v>58</v>
      </c>
      <c r="E22" s="32" t="s">
        <v>2232</v>
      </c>
    </row>
    <row r="23" spans="5:5" ht="267.75" customHeight="1">
      <c r="E23" s="31" t="s">
        <v>2040</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2233</v>
      </c>
      <c s="33">
        <f>Rekapitulace!C35</f>
      </c>
      <c s="15" t="s">
        <v>15</v>
      </c>
      <c t="s">
        <v>23</v>
      </c>
      <c t="s">
        <v>27</v>
      </c>
    </row>
    <row r="4" spans="1:16" ht="15" customHeight="1">
      <c r="A4" s="18" t="s">
        <v>20</v>
      </c>
      <c s="19" t="s">
        <v>28</v>
      </c>
      <c s="20" t="s">
        <v>2233</v>
      </c>
      <c r="E4" s="19" t="s">
        <v>2234</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COUNTIFS(L8:L102,"=0",A8:A102,"P")+COUNTIFS(L8:L102,"",A8:A102,"P")+SUM(Q8:Q102)</f>
      </c>
    </row>
    <row r="8" spans="1:13" ht="12.75" customHeight="1">
      <c r="A8" t="s">
        <v>45</v>
      </c>
      <c r="C8" s="21" t="s">
        <v>2237</v>
      </c>
      <c r="E8" s="23" t="s">
        <v>2238</v>
      </c>
      <c r="J8" s="22">
        <f>0+J9+J14+J19+J32+J37</f>
      </c>
      <c s="22">
        <f>0+K9+K14+K19+K32+K37</f>
      </c>
      <c s="22">
        <f>0+L9+L14+L19+L32+L37</f>
      </c>
      <c s="22">
        <f>0+M9+M14+M19+M32+M37</f>
      </c>
    </row>
    <row r="9" spans="1:13" ht="12.75" customHeight="1">
      <c r="A9" t="s">
        <v>48</v>
      </c>
      <c r="C9" s="7" t="s">
        <v>49</v>
      </c>
      <c r="E9" s="25" t="s">
        <v>2239</v>
      </c>
      <c r="J9" s="24">
        <f>0</f>
      </c>
      <c s="24">
        <f>0</f>
      </c>
      <c s="24">
        <f>0+L10</f>
      </c>
      <c s="24">
        <f>0+M10</f>
      </c>
    </row>
    <row r="10" spans="1:16" ht="12.75" customHeight="1">
      <c r="A10" t="s">
        <v>51</v>
      </c>
      <c s="6" t="s">
        <v>52</v>
      </c>
      <c s="6" t="s">
        <v>2240</v>
      </c>
      <c t="s">
        <v>5</v>
      </c>
      <c s="26" t="s">
        <v>2241</v>
      </c>
      <c s="27" t="s">
        <v>55</v>
      </c>
      <c s="28">
        <v>230</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2242</v>
      </c>
    </row>
    <row r="13" spans="5:5" ht="76.5" customHeight="1">
      <c r="E13" s="31" t="s">
        <v>2243</v>
      </c>
    </row>
    <row r="14" spans="1:13" ht="12.75" customHeight="1">
      <c r="A14" t="s">
        <v>48</v>
      </c>
      <c r="C14" s="7" t="s">
        <v>109</v>
      </c>
      <c r="E14" s="25" t="s">
        <v>2244</v>
      </c>
      <c r="J14" s="24">
        <f>0</f>
      </c>
      <c s="24">
        <f>0</f>
      </c>
      <c s="24">
        <f>0+L15</f>
      </c>
      <c s="24">
        <f>0+M15</f>
      </c>
    </row>
    <row r="15" spans="1:16" ht="12.75" customHeight="1">
      <c r="A15" t="s">
        <v>51</v>
      </c>
      <c s="6" t="s">
        <v>80</v>
      </c>
      <c s="6" t="s">
        <v>2245</v>
      </c>
      <c t="s">
        <v>5</v>
      </c>
      <c s="26" t="s">
        <v>2246</v>
      </c>
      <c s="27" t="s">
        <v>76</v>
      </c>
      <c s="28">
        <v>115</v>
      </c>
      <c s="27">
        <v>0</v>
      </c>
      <c s="27">
        <f>ROUND(G15*H15,6)</f>
      </c>
      <c r="L15" s="29">
        <v>0</v>
      </c>
      <c s="24">
        <f>ROUND(ROUND(L15,2)*ROUND(G15,3),2)</f>
      </c>
      <c s="27" t="s">
        <v>56</v>
      </c>
      <c>
        <f>(M15*21)/100</f>
      </c>
      <c t="s">
        <v>27</v>
      </c>
    </row>
    <row r="16" spans="1:5" ht="12.75" customHeight="1">
      <c r="A16" s="30" t="s">
        <v>57</v>
      </c>
      <c r="E16" s="31" t="s">
        <v>5</v>
      </c>
    </row>
    <row r="17" spans="1:5" ht="12.75" customHeight="1">
      <c r="A17" s="30" t="s">
        <v>58</v>
      </c>
      <c r="E17" s="32" t="s">
        <v>2242</v>
      </c>
    </row>
    <row r="18" spans="5:5" ht="255" customHeight="1">
      <c r="E18" s="31" t="s">
        <v>2247</v>
      </c>
    </row>
    <row r="19" spans="1:13" ht="12.75" customHeight="1">
      <c r="A19" t="s">
        <v>48</v>
      </c>
      <c r="C19" s="7" t="s">
        <v>27</v>
      </c>
      <c r="E19" s="25" t="s">
        <v>2248</v>
      </c>
      <c r="J19" s="24">
        <f>0</f>
      </c>
      <c s="24">
        <f>0</f>
      </c>
      <c s="24">
        <f>0+L20+L24+L28</f>
      </c>
      <c s="24">
        <f>0+M20+M24+M28</f>
      </c>
    </row>
    <row r="20" spans="1:16" ht="12.75" customHeight="1">
      <c r="A20" t="s">
        <v>51</v>
      </c>
      <c s="6" t="s">
        <v>27</v>
      </c>
      <c s="6" t="s">
        <v>2249</v>
      </c>
      <c t="s">
        <v>5</v>
      </c>
      <c s="26" t="s">
        <v>1746</v>
      </c>
      <c s="27" t="s">
        <v>834</v>
      </c>
      <c s="28">
        <v>1</v>
      </c>
      <c s="27">
        <v>0</v>
      </c>
      <c s="27">
        <f>ROUND(G20*H20,6)</f>
      </c>
      <c r="L20" s="29">
        <v>0</v>
      </c>
      <c s="24">
        <f>ROUND(ROUND(L20,2)*ROUND(G20,3),2)</f>
      </c>
      <c s="27" t="s">
        <v>56</v>
      </c>
      <c>
        <f>(M20*21)/100</f>
      </c>
      <c t="s">
        <v>27</v>
      </c>
    </row>
    <row r="21" spans="1:5" ht="12.75" customHeight="1">
      <c r="A21" s="30" t="s">
        <v>57</v>
      </c>
      <c r="E21" s="31" t="s">
        <v>5</v>
      </c>
    </row>
    <row r="22" spans="1:5" ht="12.75" customHeight="1">
      <c r="A22" s="30" t="s">
        <v>58</v>
      </c>
      <c r="E22" s="32" t="s">
        <v>2242</v>
      </c>
    </row>
    <row r="23" spans="5:5" ht="12.75" customHeight="1">
      <c r="E23" s="31" t="s">
        <v>1741</v>
      </c>
    </row>
    <row r="24" spans="1:16" ht="12.75" customHeight="1">
      <c r="A24" t="s">
        <v>51</v>
      </c>
      <c s="6" t="s">
        <v>26</v>
      </c>
      <c s="6" t="s">
        <v>2250</v>
      </c>
      <c t="s">
        <v>5</v>
      </c>
      <c s="26" t="s">
        <v>2251</v>
      </c>
      <c s="27" t="s">
        <v>834</v>
      </c>
      <c s="28">
        <v>1</v>
      </c>
      <c s="27">
        <v>0</v>
      </c>
      <c s="27">
        <f>ROUND(G24*H24,6)</f>
      </c>
      <c r="L24" s="29">
        <v>0</v>
      </c>
      <c s="24">
        <f>ROUND(ROUND(L24,2)*ROUND(G24,3),2)</f>
      </c>
      <c s="27" t="s">
        <v>56</v>
      </c>
      <c>
        <f>(M24*21)/100</f>
      </c>
      <c t="s">
        <v>27</v>
      </c>
    </row>
    <row r="25" spans="1:5" ht="12.75" customHeight="1">
      <c r="A25" s="30" t="s">
        <v>57</v>
      </c>
      <c r="E25" s="31" t="s">
        <v>5</v>
      </c>
    </row>
    <row r="26" spans="1:5" ht="12.75" customHeight="1">
      <c r="A26" s="30" t="s">
        <v>58</v>
      </c>
      <c r="E26" s="32" t="s">
        <v>2242</v>
      </c>
    </row>
    <row r="27" spans="5:5" ht="12.75" customHeight="1">
      <c r="E27" s="31" t="s">
        <v>2252</v>
      </c>
    </row>
    <row r="28" spans="1:16" ht="12.75" customHeight="1">
      <c r="A28" t="s">
        <v>51</v>
      </c>
      <c s="6" t="s">
        <v>67</v>
      </c>
      <c s="6" t="s">
        <v>2253</v>
      </c>
      <c t="s">
        <v>5</v>
      </c>
      <c s="26" t="s">
        <v>2254</v>
      </c>
      <c s="27" t="s">
        <v>99</v>
      </c>
      <c s="28">
        <v>40</v>
      </c>
      <c s="27">
        <v>0</v>
      </c>
      <c s="27">
        <f>ROUND(G28*H28,6)</f>
      </c>
      <c r="L28" s="29">
        <v>0</v>
      </c>
      <c s="24">
        <f>ROUND(ROUND(L28,2)*ROUND(G28,3),2)</f>
      </c>
      <c s="27" t="s">
        <v>56</v>
      </c>
      <c>
        <f>(M28*21)/100</f>
      </c>
      <c t="s">
        <v>27</v>
      </c>
    </row>
    <row r="29" spans="1:5" ht="12.75" customHeight="1">
      <c r="A29" s="30" t="s">
        <v>57</v>
      </c>
      <c r="E29" s="31" t="s">
        <v>5</v>
      </c>
    </row>
    <row r="30" spans="1:5" ht="12.75" customHeight="1">
      <c r="A30" s="30" t="s">
        <v>58</v>
      </c>
      <c r="E30" s="32" t="s">
        <v>2242</v>
      </c>
    </row>
    <row r="31" spans="5:5" ht="12.75" customHeight="1">
      <c r="E31" s="31" t="s">
        <v>1741</v>
      </c>
    </row>
    <row r="32" spans="1:13" ht="12.75" customHeight="1">
      <c r="A32" t="s">
        <v>48</v>
      </c>
      <c r="C32" s="7" t="s">
        <v>26</v>
      </c>
      <c r="E32" s="25" t="s">
        <v>2255</v>
      </c>
      <c r="J32" s="24">
        <f>0</f>
      </c>
      <c s="24">
        <f>0</f>
      </c>
      <c s="24">
        <f>0+L33</f>
      </c>
      <c s="24">
        <f>0+M33</f>
      </c>
    </row>
    <row r="33" spans="1:16" ht="12.75" customHeight="1">
      <c r="A33" t="s">
        <v>51</v>
      </c>
      <c s="6" t="s">
        <v>73</v>
      </c>
      <c s="6" t="s">
        <v>2256</v>
      </c>
      <c t="s">
        <v>5</v>
      </c>
      <c s="26" t="s">
        <v>1753</v>
      </c>
      <c s="27" t="s">
        <v>834</v>
      </c>
      <c s="28">
        <v>1</v>
      </c>
      <c s="27">
        <v>0</v>
      </c>
      <c s="27">
        <f>ROUND(G33*H33,6)</f>
      </c>
      <c r="L33" s="29">
        <v>0</v>
      </c>
      <c s="24">
        <f>ROUND(ROUND(L33,2)*ROUND(G33,3),2)</f>
      </c>
      <c s="27" t="s">
        <v>56</v>
      </c>
      <c>
        <f>(M33*21)/100</f>
      </c>
      <c t="s">
        <v>27</v>
      </c>
    </row>
    <row r="34" spans="1:5" ht="12.75" customHeight="1">
      <c r="A34" s="30" t="s">
        <v>57</v>
      </c>
      <c r="E34" s="31" t="s">
        <v>5</v>
      </c>
    </row>
    <row r="35" spans="1:5" ht="12.75" customHeight="1">
      <c r="A35" s="30" t="s">
        <v>58</v>
      </c>
      <c r="E35" s="32" t="s">
        <v>2242</v>
      </c>
    </row>
    <row r="36" spans="5:5" ht="12.75" customHeight="1">
      <c r="E36" s="31" t="s">
        <v>1755</v>
      </c>
    </row>
    <row r="37" spans="1:13" ht="12.75" customHeight="1">
      <c r="A37" t="s">
        <v>48</v>
      </c>
      <c r="C37" s="7" t="s">
        <v>85</v>
      </c>
      <c r="E37" s="25" t="s">
        <v>95</v>
      </c>
      <c r="J37" s="24">
        <f>0</f>
      </c>
      <c s="24">
        <f>0</f>
      </c>
      <c s="24">
        <f>0+L38+L42+L46+L50+L54+L58+L62+L66+L70+L74+L78+L82+L86+L90+L94+L98+L102</f>
      </c>
      <c s="24">
        <f>0+M38+M42+M46+M50+M54+M58+M62+M66+M70+M74+M78+M82+M86+M90+M94+M98+M102</f>
      </c>
    </row>
    <row r="38" spans="1:16" ht="12.75" customHeight="1">
      <c r="A38" t="s">
        <v>51</v>
      </c>
      <c s="6" t="s">
        <v>85</v>
      </c>
      <c s="6" t="s">
        <v>1231</v>
      </c>
      <c t="s">
        <v>5</v>
      </c>
      <c s="26" t="s">
        <v>1232</v>
      </c>
      <c s="27" t="s">
        <v>88</v>
      </c>
      <c s="28">
        <v>190</v>
      </c>
      <c s="27">
        <v>0</v>
      </c>
      <c s="27">
        <f>ROUND(G38*H38,6)</f>
      </c>
      <c r="L38" s="29">
        <v>0</v>
      </c>
      <c s="24">
        <f>ROUND(ROUND(L38,2)*ROUND(G38,3),2)</f>
      </c>
      <c s="27" t="s">
        <v>56</v>
      </c>
      <c>
        <f>(M38*21)/100</f>
      </c>
      <c t="s">
        <v>27</v>
      </c>
    </row>
    <row r="39" spans="1:5" ht="12.75" customHeight="1">
      <c r="A39" s="30" t="s">
        <v>57</v>
      </c>
      <c r="E39" s="31" t="s">
        <v>5</v>
      </c>
    </row>
    <row r="40" spans="1:5" ht="12.75" customHeight="1">
      <c r="A40" s="30" t="s">
        <v>58</v>
      </c>
      <c r="E40" s="32" t="s">
        <v>2242</v>
      </c>
    </row>
    <row r="41" spans="5:5" ht="102" customHeight="1">
      <c r="E41" s="31" t="s">
        <v>2257</v>
      </c>
    </row>
    <row r="42" spans="1:16" ht="12.75" customHeight="1">
      <c r="A42" t="s">
        <v>51</v>
      </c>
      <c s="6" t="s">
        <v>90</v>
      </c>
      <c s="6" t="s">
        <v>106</v>
      </c>
      <c t="s">
        <v>5</v>
      </c>
      <c s="26" t="s">
        <v>107</v>
      </c>
      <c s="27" t="s">
        <v>88</v>
      </c>
      <c s="28">
        <v>380</v>
      </c>
      <c s="27">
        <v>0</v>
      </c>
      <c s="27">
        <f>ROUND(G42*H42,6)</f>
      </c>
      <c r="L42" s="29">
        <v>0</v>
      </c>
      <c s="24">
        <f>ROUND(ROUND(L42,2)*ROUND(G42,3),2)</f>
      </c>
      <c s="27" t="s">
        <v>56</v>
      </c>
      <c>
        <f>(M42*21)/100</f>
      </c>
      <c t="s">
        <v>27</v>
      </c>
    </row>
    <row r="43" spans="1:5" ht="12.75" customHeight="1">
      <c r="A43" s="30" t="s">
        <v>57</v>
      </c>
      <c r="E43" s="31" t="s">
        <v>5</v>
      </c>
    </row>
    <row r="44" spans="1:5" ht="12.75" customHeight="1">
      <c r="A44" s="30" t="s">
        <v>58</v>
      </c>
      <c r="E44" s="32" t="s">
        <v>2242</v>
      </c>
    </row>
    <row r="45" spans="5:5" ht="102" customHeight="1">
      <c r="E45" s="31" t="s">
        <v>2257</v>
      </c>
    </row>
    <row r="46" spans="1:16" ht="12.75" customHeight="1">
      <c r="A46" t="s">
        <v>51</v>
      </c>
      <c s="6" t="s">
        <v>96</v>
      </c>
      <c s="6" t="s">
        <v>682</v>
      </c>
      <c t="s">
        <v>5</v>
      </c>
      <c s="26" t="s">
        <v>683</v>
      </c>
      <c s="27" t="s">
        <v>88</v>
      </c>
      <c s="28">
        <v>80</v>
      </c>
      <c s="27">
        <v>0</v>
      </c>
      <c s="27">
        <f>ROUND(G46*H46,6)</f>
      </c>
      <c r="L46" s="29">
        <v>0</v>
      </c>
      <c s="24">
        <f>ROUND(ROUND(L46,2)*ROUND(G46,3),2)</f>
      </c>
      <c s="27" t="s">
        <v>56</v>
      </c>
      <c>
        <f>(M46*21)/100</f>
      </c>
      <c t="s">
        <v>27</v>
      </c>
    </row>
    <row r="47" spans="1:5" ht="12.75" customHeight="1">
      <c r="A47" s="30" t="s">
        <v>57</v>
      </c>
      <c r="E47" s="31" t="s">
        <v>5</v>
      </c>
    </row>
    <row r="48" spans="1:5" ht="12.75" customHeight="1">
      <c r="A48" s="30" t="s">
        <v>58</v>
      </c>
      <c r="E48" s="32" t="s">
        <v>2242</v>
      </c>
    </row>
    <row r="49" spans="5:5" ht="76.5" customHeight="1">
      <c r="E49" s="31" t="s">
        <v>681</v>
      </c>
    </row>
    <row r="50" spans="1:16" ht="12.75" customHeight="1">
      <c r="A50" t="s">
        <v>51</v>
      </c>
      <c s="6" t="s">
        <v>101</v>
      </c>
      <c s="6" t="s">
        <v>2258</v>
      </c>
      <c t="s">
        <v>5</v>
      </c>
      <c s="26" t="s">
        <v>2259</v>
      </c>
      <c s="27" t="s">
        <v>388</v>
      </c>
      <c s="28">
        <v>500</v>
      </c>
      <c s="27">
        <v>0</v>
      </c>
      <c s="27">
        <f>ROUND(G50*H50,6)</f>
      </c>
      <c r="L50" s="29">
        <v>0</v>
      </c>
      <c s="24">
        <f>ROUND(ROUND(L50,2)*ROUND(G50,3),2)</f>
      </c>
      <c s="27" t="s">
        <v>56</v>
      </c>
      <c>
        <f>(M50*21)/100</f>
      </c>
      <c t="s">
        <v>27</v>
      </c>
    </row>
    <row r="51" spans="1:5" ht="12.75" customHeight="1">
      <c r="A51" s="30" t="s">
        <v>57</v>
      </c>
      <c r="E51" s="31" t="s">
        <v>5</v>
      </c>
    </row>
    <row r="52" spans="1:5" ht="12.75" customHeight="1">
      <c r="A52" s="30" t="s">
        <v>58</v>
      </c>
      <c r="E52" s="32" t="s">
        <v>2242</v>
      </c>
    </row>
    <row r="53" spans="5:5" ht="102" customHeight="1">
      <c r="E53" s="31" t="s">
        <v>2260</v>
      </c>
    </row>
    <row r="54" spans="1:16" ht="12.75" customHeight="1">
      <c r="A54" t="s">
        <v>51</v>
      </c>
      <c s="6" t="s">
        <v>105</v>
      </c>
      <c s="6" t="s">
        <v>2261</v>
      </c>
      <c t="s">
        <v>5</v>
      </c>
      <c s="26" t="s">
        <v>2262</v>
      </c>
      <c s="27" t="s">
        <v>2263</v>
      </c>
      <c s="28">
        <v>2</v>
      </c>
      <c s="27">
        <v>0</v>
      </c>
      <c s="27">
        <f>ROUND(G54*H54,6)</f>
      </c>
      <c r="L54" s="29">
        <v>0</v>
      </c>
      <c s="24">
        <f>ROUND(ROUND(L54,2)*ROUND(G54,3),2)</f>
      </c>
      <c s="27" t="s">
        <v>56</v>
      </c>
      <c>
        <f>(M54*21)/100</f>
      </c>
      <c t="s">
        <v>27</v>
      </c>
    </row>
    <row r="55" spans="1:5" ht="12.75" customHeight="1">
      <c r="A55" s="30" t="s">
        <v>57</v>
      </c>
      <c r="E55" s="31" t="s">
        <v>5</v>
      </c>
    </row>
    <row r="56" spans="1:5" ht="12.75" customHeight="1">
      <c r="A56" s="30" t="s">
        <v>58</v>
      </c>
      <c r="E56" s="32" t="s">
        <v>2242</v>
      </c>
    </row>
    <row r="57" spans="5:5" ht="25.5" customHeight="1">
      <c r="E57" s="31" t="s">
        <v>2264</v>
      </c>
    </row>
    <row r="58" spans="1:16" ht="12.75" customHeight="1">
      <c r="A58" t="s">
        <v>51</v>
      </c>
      <c s="6" t="s">
        <v>109</v>
      </c>
      <c s="6" t="s">
        <v>2265</v>
      </c>
      <c t="s">
        <v>5</v>
      </c>
      <c s="26" t="s">
        <v>2266</v>
      </c>
      <c s="27" t="s">
        <v>2263</v>
      </c>
      <c s="28">
        <v>180</v>
      </c>
      <c s="27">
        <v>0</v>
      </c>
      <c s="27">
        <f>ROUND(G58*H58,6)</f>
      </c>
      <c r="L58" s="29">
        <v>0</v>
      </c>
      <c s="24">
        <f>ROUND(ROUND(L58,2)*ROUND(G58,3),2)</f>
      </c>
      <c s="27" t="s">
        <v>56</v>
      </c>
      <c>
        <f>(M58*21)/100</f>
      </c>
      <c t="s">
        <v>27</v>
      </c>
    </row>
    <row r="59" spans="1:5" ht="12.75" customHeight="1">
      <c r="A59" s="30" t="s">
        <v>57</v>
      </c>
      <c r="E59" s="31" t="s">
        <v>5</v>
      </c>
    </row>
    <row r="60" spans="1:5" ht="12.75" customHeight="1">
      <c r="A60" s="30" t="s">
        <v>58</v>
      </c>
      <c r="E60" s="32" t="s">
        <v>2242</v>
      </c>
    </row>
    <row r="61" spans="5:5" ht="12.75" customHeight="1">
      <c r="E61" s="31" t="s">
        <v>49</v>
      </c>
    </row>
    <row r="62" spans="1:16" ht="12.75" customHeight="1">
      <c r="A62" t="s">
        <v>51</v>
      </c>
      <c s="6" t="s">
        <v>113</v>
      </c>
      <c s="6" t="s">
        <v>2267</v>
      </c>
      <c t="s">
        <v>5</v>
      </c>
      <c s="26" t="s">
        <v>2268</v>
      </c>
      <c s="27" t="s">
        <v>88</v>
      </c>
      <c s="28">
        <v>2640</v>
      </c>
      <c s="27">
        <v>0</v>
      </c>
      <c s="27">
        <f>ROUND(G62*H62,6)</f>
      </c>
      <c r="L62" s="29">
        <v>0</v>
      </c>
      <c s="24">
        <f>ROUND(ROUND(L62,2)*ROUND(G62,3),2)</f>
      </c>
      <c s="27" t="s">
        <v>56</v>
      </c>
      <c>
        <f>(M62*21)/100</f>
      </c>
      <c t="s">
        <v>27</v>
      </c>
    </row>
    <row r="63" spans="1:5" ht="12.75" customHeight="1">
      <c r="A63" s="30" t="s">
        <v>57</v>
      </c>
      <c r="E63" s="31" t="s">
        <v>5</v>
      </c>
    </row>
    <row r="64" spans="1:5" ht="12.75" customHeight="1">
      <c r="A64" s="30" t="s">
        <v>58</v>
      </c>
      <c r="E64" s="32" t="s">
        <v>2242</v>
      </c>
    </row>
    <row r="65" spans="5:5" ht="76.5" customHeight="1">
      <c r="E65" s="31" t="s">
        <v>687</v>
      </c>
    </row>
    <row r="66" spans="1:16" ht="12.75" customHeight="1">
      <c r="A66" t="s">
        <v>51</v>
      </c>
      <c s="6" t="s">
        <v>117</v>
      </c>
      <c s="6" t="s">
        <v>2269</v>
      </c>
      <c t="s">
        <v>5</v>
      </c>
      <c s="26" t="s">
        <v>2270</v>
      </c>
      <c s="27" t="s">
        <v>88</v>
      </c>
      <c s="28">
        <v>440</v>
      </c>
      <c s="27">
        <v>0</v>
      </c>
      <c s="27">
        <f>ROUND(G66*H66,6)</f>
      </c>
      <c r="L66" s="29">
        <v>0</v>
      </c>
      <c s="24">
        <f>ROUND(ROUND(L66,2)*ROUND(G66,3),2)</f>
      </c>
      <c s="27" t="s">
        <v>56</v>
      </c>
      <c>
        <f>(M66*21)/100</f>
      </c>
      <c t="s">
        <v>27</v>
      </c>
    </row>
    <row r="67" spans="1:5" ht="12.75" customHeight="1">
      <c r="A67" s="30" t="s">
        <v>57</v>
      </c>
      <c r="E67" s="31" t="s">
        <v>5</v>
      </c>
    </row>
    <row r="68" spans="1:5" ht="12.75" customHeight="1">
      <c r="A68" s="30" t="s">
        <v>58</v>
      </c>
      <c r="E68" s="32" t="s">
        <v>2242</v>
      </c>
    </row>
    <row r="69" spans="5:5" ht="76.5" customHeight="1">
      <c r="E69" s="31" t="s">
        <v>687</v>
      </c>
    </row>
    <row r="70" spans="1:16" ht="12.75" customHeight="1">
      <c r="A70" t="s">
        <v>51</v>
      </c>
      <c s="6" t="s">
        <v>122</v>
      </c>
      <c s="6" t="s">
        <v>2271</v>
      </c>
      <c t="s">
        <v>5</v>
      </c>
      <c s="26" t="s">
        <v>2272</v>
      </c>
      <c s="27" t="s">
        <v>88</v>
      </c>
      <c s="28">
        <v>880</v>
      </c>
      <c s="27">
        <v>0</v>
      </c>
      <c s="27">
        <f>ROUND(G70*H70,6)</f>
      </c>
      <c r="L70" s="29">
        <v>0</v>
      </c>
      <c s="24">
        <f>ROUND(ROUND(L70,2)*ROUND(G70,3),2)</f>
      </c>
      <c s="27" t="s">
        <v>56</v>
      </c>
      <c>
        <f>(M70*21)/100</f>
      </c>
      <c t="s">
        <v>27</v>
      </c>
    </row>
    <row r="71" spans="1:5" ht="12.75" customHeight="1">
      <c r="A71" s="30" t="s">
        <v>57</v>
      </c>
      <c r="E71" s="31" t="s">
        <v>5</v>
      </c>
    </row>
    <row r="72" spans="1:5" ht="12.75" customHeight="1">
      <c r="A72" s="30" t="s">
        <v>58</v>
      </c>
      <c r="E72" s="32" t="s">
        <v>2242</v>
      </c>
    </row>
    <row r="73" spans="5:5" ht="76.5" customHeight="1">
      <c r="E73" s="31" t="s">
        <v>687</v>
      </c>
    </row>
    <row r="74" spans="1:16" ht="12.75" customHeight="1">
      <c r="A74" t="s">
        <v>51</v>
      </c>
      <c s="6" t="s">
        <v>126</v>
      </c>
      <c s="6" t="s">
        <v>2273</v>
      </c>
      <c t="s">
        <v>5</v>
      </c>
      <c s="26" t="s">
        <v>2274</v>
      </c>
      <c s="27" t="s">
        <v>99</v>
      </c>
      <c s="28">
        <v>40</v>
      </c>
      <c s="27">
        <v>0</v>
      </c>
      <c s="27">
        <f>ROUND(G74*H74,6)</f>
      </c>
      <c r="L74" s="29">
        <v>0</v>
      </c>
      <c s="24">
        <f>ROUND(ROUND(L74,2)*ROUND(G74,3),2)</f>
      </c>
      <c s="27" t="s">
        <v>56</v>
      </c>
      <c>
        <f>(M74*21)/100</f>
      </c>
      <c t="s">
        <v>27</v>
      </c>
    </row>
    <row r="75" spans="1:5" ht="12.75" customHeight="1">
      <c r="A75" s="30" t="s">
        <v>57</v>
      </c>
      <c r="E75" s="31" t="s">
        <v>5</v>
      </c>
    </row>
    <row r="76" spans="1:5" ht="12.75" customHeight="1">
      <c r="A76" s="30" t="s">
        <v>58</v>
      </c>
      <c r="E76" s="32" t="s">
        <v>2242</v>
      </c>
    </row>
    <row r="77" spans="5:5" ht="89.25" customHeight="1">
      <c r="E77" s="31" t="s">
        <v>2275</v>
      </c>
    </row>
    <row r="78" spans="1:16" ht="12.75" customHeight="1">
      <c r="A78" t="s">
        <v>51</v>
      </c>
      <c s="6" t="s">
        <v>132</v>
      </c>
      <c s="6" t="s">
        <v>2276</v>
      </c>
      <c t="s">
        <v>5</v>
      </c>
      <c s="26" t="s">
        <v>2277</v>
      </c>
      <c s="27" t="s">
        <v>99</v>
      </c>
      <c s="28">
        <v>8</v>
      </c>
      <c s="27">
        <v>0</v>
      </c>
      <c s="27">
        <f>ROUND(G78*H78,6)</f>
      </c>
      <c r="L78" s="29">
        <v>0</v>
      </c>
      <c s="24">
        <f>ROUND(ROUND(L78,2)*ROUND(G78,3),2)</f>
      </c>
      <c s="27" t="s">
        <v>56</v>
      </c>
      <c>
        <f>(M78*21)/100</f>
      </c>
      <c t="s">
        <v>27</v>
      </c>
    </row>
    <row r="79" spans="1:5" ht="12.75" customHeight="1">
      <c r="A79" s="30" t="s">
        <v>57</v>
      </c>
      <c r="E79" s="31" t="s">
        <v>5</v>
      </c>
    </row>
    <row r="80" spans="1:5" ht="12.75" customHeight="1">
      <c r="A80" s="30" t="s">
        <v>58</v>
      </c>
      <c r="E80" s="32" t="s">
        <v>2242</v>
      </c>
    </row>
    <row r="81" spans="5:5" ht="89.25" customHeight="1">
      <c r="E81" s="31" t="s">
        <v>2275</v>
      </c>
    </row>
    <row r="82" spans="1:16" ht="12.75" customHeight="1">
      <c r="A82" t="s">
        <v>51</v>
      </c>
      <c s="6" t="s">
        <v>136</v>
      </c>
      <c s="6" t="s">
        <v>2278</v>
      </c>
      <c t="s">
        <v>5</v>
      </c>
      <c s="26" t="s">
        <v>2279</v>
      </c>
      <c s="27" t="s">
        <v>99</v>
      </c>
      <c s="28">
        <v>16</v>
      </c>
      <c s="27">
        <v>0</v>
      </c>
      <c s="27">
        <f>ROUND(G82*H82,6)</f>
      </c>
      <c r="L82" s="29">
        <v>0</v>
      </c>
      <c s="24">
        <f>ROUND(ROUND(L82,2)*ROUND(G82,3),2)</f>
      </c>
      <c s="27" t="s">
        <v>56</v>
      </c>
      <c>
        <f>(M82*21)/100</f>
      </c>
      <c t="s">
        <v>27</v>
      </c>
    </row>
    <row r="83" spans="1:5" ht="12.75" customHeight="1">
      <c r="A83" s="30" t="s">
        <v>57</v>
      </c>
      <c r="E83" s="31" t="s">
        <v>5</v>
      </c>
    </row>
    <row r="84" spans="1:5" ht="12.75" customHeight="1">
      <c r="A84" s="30" t="s">
        <v>58</v>
      </c>
      <c r="E84" s="32" t="s">
        <v>2242</v>
      </c>
    </row>
    <row r="85" spans="5:5" ht="89.25" customHeight="1">
      <c r="E85" s="31" t="s">
        <v>2275</v>
      </c>
    </row>
    <row r="86" spans="1:16" ht="12.75" customHeight="1">
      <c r="A86" t="s">
        <v>51</v>
      </c>
      <c s="6" t="s">
        <v>140</v>
      </c>
      <c s="6" t="s">
        <v>2280</v>
      </c>
      <c t="s">
        <v>5</v>
      </c>
      <c s="26" t="s">
        <v>2281</v>
      </c>
      <c s="27" t="s">
        <v>88</v>
      </c>
      <c s="28">
        <v>3080</v>
      </c>
      <c s="27">
        <v>0</v>
      </c>
      <c s="27">
        <f>ROUND(G86*H86,6)</f>
      </c>
      <c r="L86" s="29">
        <v>0</v>
      </c>
      <c s="24">
        <f>ROUND(ROUND(L86,2)*ROUND(G86,3),2)</f>
      </c>
      <c s="27" t="s">
        <v>56</v>
      </c>
      <c>
        <f>(M86*21)/100</f>
      </c>
      <c t="s">
        <v>27</v>
      </c>
    </row>
    <row r="87" spans="1:5" ht="12.75" customHeight="1">
      <c r="A87" s="30" t="s">
        <v>57</v>
      </c>
      <c r="E87" s="31" t="s">
        <v>5</v>
      </c>
    </row>
    <row r="88" spans="1:5" ht="12.75" customHeight="1">
      <c r="A88" s="30" t="s">
        <v>58</v>
      </c>
      <c r="E88" s="32" t="s">
        <v>2242</v>
      </c>
    </row>
    <row r="89" spans="5:5" ht="76.5" customHeight="1">
      <c r="E89" s="31" t="s">
        <v>2282</v>
      </c>
    </row>
    <row r="90" spans="1:16" ht="12.75" customHeight="1">
      <c r="A90" t="s">
        <v>51</v>
      </c>
      <c s="6" t="s">
        <v>144</v>
      </c>
      <c s="6" t="s">
        <v>2283</v>
      </c>
      <c t="s">
        <v>5</v>
      </c>
      <c s="26" t="s">
        <v>2284</v>
      </c>
      <c s="27" t="s">
        <v>99</v>
      </c>
      <c s="28">
        <v>1</v>
      </c>
      <c s="27">
        <v>0</v>
      </c>
      <c s="27">
        <f>ROUND(G90*H90,6)</f>
      </c>
      <c r="L90" s="29">
        <v>0</v>
      </c>
      <c s="24">
        <f>ROUND(ROUND(L90,2)*ROUND(G90,3),2)</f>
      </c>
      <c s="27" t="s">
        <v>56</v>
      </c>
      <c>
        <f>(M90*21)/100</f>
      </c>
      <c t="s">
        <v>27</v>
      </c>
    </row>
    <row r="91" spans="1:5" ht="12.75" customHeight="1">
      <c r="A91" s="30" t="s">
        <v>57</v>
      </c>
      <c r="E91" s="31" t="s">
        <v>5</v>
      </c>
    </row>
    <row r="92" spans="1:5" ht="12.75" customHeight="1">
      <c r="A92" s="30" t="s">
        <v>58</v>
      </c>
      <c r="E92" s="32" t="s">
        <v>2242</v>
      </c>
    </row>
    <row r="93" spans="5:5" ht="76.5" customHeight="1">
      <c r="E93" s="31" t="s">
        <v>2285</v>
      </c>
    </row>
    <row r="94" spans="1:16" ht="12.75" customHeight="1">
      <c r="A94" t="s">
        <v>51</v>
      </c>
      <c s="6" t="s">
        <v>148</v>
      </c>
      <c s="6" t="s">
        <v>823</v>
      </c>
      <c t="s">
        <v>5</v>
      </c>
      <c s="26" t="s">
        <v>824</v>
      </c>
      <c s="27" t="s">
        <v>99</v>
      </c>
      <c s="28">
        <v>1</v>
      </c>
      <c s="27">
        <v>0</v>
      </c>
      <c s="27">
        <f>ROUND(G94*H94,6)</f>
      </c>
      <c r="L94" s="29">
        <v>0</v>
      </c>
      <c s="24">
        <f>ROUND(ROUND(L94,2)*ROUND(G94,3),2)</f>
      </c>
      <c s="27" t="s">
        <v>56</v>
      </c>
      <c>
        <f>(M94*21)/100</f>
      </c>
      <c t="s">
        <v>27</v>
      </c>
    </row>
    <row r="95" spans="1:5" ht="12.75" customHeight="1">
      <c r="A95" s="30" t="s">
        <v>57</v>
      </c>
      <c r="E95" s="31" t="s">
        <v>5</v>
      </c>
    </row>
    <row r="96" spans="1:5" ht="12.75" customHeight="1">
      <c r="A96" s="30" t="s">
        <v>58</v>
      </c>
      <c r="E96" s="32" t="s">
        <v>2242</v>
      </c>
    </row>
    <row r="97" spans="5:5" ht="76.5" customHeight="1">
      <c r="E97" s="31" t="s">
        <v>825</v>
      </c>
    </row>
    <row r="98" spans="1:16" ht="12.75" customHeight="1">
      <c r="A98" t="s">
        <v>51</v>
      </c>
      <c s="6" t="s">
        <v>152</v>
      </c>
      <c s="6" t="s">
        <v>2286</v>
      </c>
      <c t="s">
        <v>5</v>
      </c>
      <c s="26" t="s">
        <v>2287</v>
      </c>
      <c s="27" t="s">
        <v>329</v>
      </c>
      <c s="28">
        <v>80</v>
      </c>
      <c s="27">
        <v>0</v>
      </c>
      <c s="27">
        <f>ROUND(G98*H98,6)</f>
      </c>
      <c r="L98" s="29">
        <v>0</v>
      </c>
      <c s="24">
        <f>ROUND(ROUND(L98,2)*ROUND(G98,3),2)</f>
      </c>
      <c s="27" t="s">
        <v>56</v>
      </c>
      <c>
        <f>(M98*21)/100</f>
      </c>
      <c t="s">
        <v>27</v>
      </c>
    </row>
    <row r="99" spans="1:5" ht="12.75" customHeight="1">
      <c r="A99" s="30" t="s">
        <v>57</v>
      </c>
      <c r="E99" s="31" t="s">
        <v>5</v>
      </c>
    </row>
    <row r="100" spans="1:5" ht="12.75" customHeight="1">
      <c r="A100" s="30" t="s">
        <v>58</v>
      </c>
      <c r="E100" s="32" t="s">
        <v>2242</v>
      </c>
    </row>
    <row r="101" spans="5:5" ht="76.5" customHeight="1">
      <c r="E101" s="31" t="s">
        <v>2288</v>
      </c>
    </row>
    <row r="102" spans="1:16" ht="12.75" customHeight="1">
      <c r="A102" t="s">
        <v>51</v>
      </c>
      <c s="6" t="s">
        <v>156</v>
      </c>
      <c s="6" t="s">
        <v>2289</v>
      </c>
      <c t="s">
        <v>5</v>
      </c>
      <c s="26" t="s">
        <v>2290</v>
      </c>
      <c s="27" t="s">
        <v>464</v>
      </c>
      <c s="28">
        <v>80</v>
      </c>
      <c s="27">
        <v>0</v>
      </c>
      <c s="27">
        <f>ROUND(G102*H102,6)</f>
      </c>
      <c r="L102" s="29">
        <v>0</v>
      </c>
      <c s="24">
        <f>ROUND(ROUND(L102,2)*ROUND(G102,3),2)</f>
      </c>
      <c s="27" t="s">
        <v>56</v>
      </c>
      <c>
        <f>(M102*21)/100</f>
      </c>
      <c t="s">
        <v>27</v>
      </c>
    </row>
    <row r="103" spans="1:5" ht="12.75" customHeight="1">
      <c r="A103" s="30" t="s">
        <v>57</v>
      </c>
      <c r="E103" s="31" t="s">
        <v>5</v>
      </c>
    </row>
    <row r="104" spans="1:5" ht="12.75" customHeight="1">
      <c r="A104" s="30" t="s">
        <v>58</v>
      </c>
      <c r="E104" s="32" t="s">
        <v>2242</v>
      </c>
    </row>
    <row r="105" spans="5:5" ht="102" customHeight="1">
      <c r="E105" s="31" t="s">
        <v>1554</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v>
      </c>
      <c s="33">
        <f>Rekapitulace!C10</f>
      </c>
      <c s="15" t="s">
        <v>15</v>
      </c>
      <c t="s">
        <v>23</v>
      </c>
      <c t="s">
        <v>27</v>
      </c>
    </row>
    <row r="4" spans="1:16" ht="15" customHeight="1">
      <c r="A4" s="18" t="s">
        <v>20</v>
      </c>
      <c s="19" t="s">
        <v>28</v>
      </c>
      <c s="20" t="s">
        <v>13</v>
      </c>
      <c r="E4" s="19" t="s">
        <v>14</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COUNTIFS(L8:L296,"=0",A8:A296,"P")+COUNTIFS(L8:L296,"",A8:A296,"P")+SUM(Q8:Q296)</f>
      </c>
    </row>
    <row r="8" spans="1:13" ht="12.75" customHeight="1">
      <c r="A8" t="s">
        <v>45</v>
      </c>
      <c r="C8" s="21" t="s">
        <v>46</v>
      </c>
      <c r="E8" s="23" t="s">
        <v>47</v>
      </c>
      <c r="J8" s="22">
        <f>0+J9+J26+J43</f>
      </c>
      <c s="22">
        <f>0+K9+K26+K43</f>
      </c>
      <c s="22">
        <f>0+L9+L26+L43</f>
      </c>
      <c s="22">
        <f>0+M9+M26+M43</f>
      </c>
    </row>
    <row r="9" spans="1:13" ht="12.75" customHeight="1">
      <c r="A9" t="s">
        <v>48</v>
      </c>
      <c r="C9" s="7" t="s">
        <v>49</v>
      </c>
      <c r="E9" s="25" t="s">
        <v>50</v>
      </c>
      <c r="J9" s="24">
        <f>0</f>
      </c>
      <c s="24">
        <f>0</f>
      </c>
      <c s="24">
        <f>0+L10+L14+L18+L22</f>
      </c>
      <c s="24">
        <f>0+M10+M14+M18+M22</f>
      </c>
    </row>
    <row r="10" spans="1:16" ht="12.75" customHeight="1">
      <c r="A10" t="s">
        <v>51</v>
      </c>
      <c s="6" t="s">
        <v>52</v>
      </c>
      <c s="6" t="s">
        <v>53</v>
      </c>
      <c t="s">
        <v>5</v>
      </c>
      <c s="26" t="s">
        <v>54</v>
      </c>
      <c s="27" t="s">
        <v>55</v>
      </c>
      <c s="28">
        <v>42.9</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59</v>
      </c>
    </row>
    <row r="13" spans="5:5" ht="63.75" customHeight="1">
      <c r="E13" s="31" t="s">
        <v>60</v>
      </c>
    </row>
    <row r="14" spans="1:16" ht="12.75" customHeight="1">
      <c r="A14" t="s">
        <v>51</v>
      </c>
      <c s="6" t="s">
        <v>27</v>
      </c>
      <c s="6" t="s">
        <v>61</v>
      </c>
      <c t="s">
        <v>5</v>
      </c>
      <c s="26" t="s">
        <v>62</v>
      </c>
      <c s="27" t="s">
        <v>55</v>
      </c>
      <c s="28">
        <v>28.8</v>
      </c>
      <c s="27">
        <v>0</v>
      </c>
      <c s="27">
        <f>ROUND(G14*H14,6)</f>
      </c>
      <c r="L14" s="29">
        <v>0</v>
      </c>
      <c s="24">
        <f>ROUND(ROUND(L14,2)*ROUND(G14,3),2)</f>
      </c>
      <c s="27" t="s">
        <v>56</v>
      </c>
      <c>
        <f>(M14*21)/100</f>
      </c>
      <c t="s">
        <v>27</v>
      </c>
    </row>
    <row r="15" spans="1:5" ht="12.75" customHeight="1">
      <c r="A15" s="30" t="s">
        <v>57</v>
      </c>
      <c r="E15" s="31" t="s">
        <v>5</v>
      </c>
    </row>
    <row r="16" spans="1:5" ht="38.25" customHeight="1">
      <c r="A16" s="30" t="s">
        <v>58</v>
      </c>
      <c r="E16" s="32" t="s">
        <v>63</v>
      </c>
    </row>
    <row r="17" spans="5:5" ht="63.75" customHeight="1">
      <c r="E17" s="31" t="s">
        <v>60</v>
      </c>
    </row>
    <row r="18" spans="1:16" ht="12.75" customHeight="1">
      <c r="A18" t="s">
        <v>51</v>
      </c>
      <c s="6" t="s">
        <v>26</v>
      </c>
      <c s="6" t="s">
        <v>64</v>
      </c>
      <c t="s">
        <v>5</v>
      </c>
      <c s="26" t="s">
        <v>65</v>
      </c>
      <c s="27" t="s">
        <v>55</v>
      </c>
      <c s="28">
        <v>1.68</v>
      </c>
      <c s="27">
        <v>0</v>
      </c>
      <c s="27">
        <f>ROUND(G18*H18,6)</f>
      </c>
      <c r="L18" s="29">
        <v>0</v>
      </c>
      <c s="24">
        <f>ROUND(ROUND(L18,2)*ROUND(G18,3),2)</f>
      </c>
      <c s="27" t="s">
        <v>56</v>
      </c>
      <c>
        <f>(M18*21)/100</f>
      </c>
      <c t="s">
        <v>27</v>
      </c>
    </row>
    <row r="19" spans="1:5" ht="12.75" customHeight="1">
      <c r="A19" s="30" t="s">
        <v>57</v>
      </c>
      <c r="E19" s="31" t="s">
        <v>5</v>
      </c>
    </row>
    <row r="20" spans="1:5" ht="38.25" customHeight="1">
      <c r="A20" s="30" t="s">
        <v>58</v>
      </c>
      <c r="E20" s="32" t="s">
        <v>66</v>
      </c>
    </row>
    <row r="21" spans="5:5" ht="63.75" customHeight="1">
      <c r="E21" s="31" t="s">
        <v>60</v>
      </c>
    </row>
    <row r="22" spans="1:16" ht="12.75" customHeight="1">
      <c r="A22" t="s">
        <v>51</v>
      </c>
      <c s="6" t="s">
        <v>67</v>
      </c>
      <c s="6" t="s">
        <v>68</v>
      </c>
      <c t="s">
        <v>5</v>
      </c>
      <c s="26" t="s">
        <v>69</v>
      </c>
      <c s="27" t="s">
        <v>55</v>
      </c>
      <c s="28">
        <v>2.4</v>
      </c>
      <c s="27">
        <v>0</v>
      </c>
      <c s="27">
        <f>ROUND(G22*H22,6)</f>
      </c>
      <c r="L22" s="29">
        <v>0</v>
      </c>
      <c s="24">
        <f>ROUND(ROUND(L22,2)*ROUND(G22,3),2)</f>
      </c>
      <c s="27" t="s">
        <v>56</v>
      </c>
      <c>
        <f>(M22*21)/100</f>
      </c>
      <c t="s">
        <v>27</v>
      </c>
    </row>
    <row r="23" spans="1:5" ht="12.75" customHeight="1">
      <c r="A23" s="30" t="s">
        <v>57</v>
      </c>
      <c r="E23" s="31" t="s">
        <v>5</v>
      </c>
    </row>
    <row r="24" spans="1:5" ht="12.75" customHeight="1">
      <c r="A24" s="30" t="s">
        <v>58</v>
      </c>
      <c r="E24" s="32" t="s">
        <v>70</v>
      </c>
    </row>
    <row r="25" spans="5:5" ht="76.5" customHeight="1">
      <c r="E25" s="31" t="s">
        <v>71</v>
      </c>
    </row>
    <row r="26" spans="1:13" ht="12.75" customHeight="1">
      <c r="A26" t="s">
        <v>48</v>
      </c>
      <c r="C26" s="7" t="s">
        <v>52</v>
      </c>
      <c r="E26" s="25" t="s">
        <v>72</v>
      </c>
      <c r="J26" s="24">
        <f>0</f>
      </c>
      <c s="24">
        <f>0</f>
      </c>
      <c s="24">
        <f>0+L27+L31+L35+L39</f>
      </c>
      <c s="24">
        <f>0+M27+M31+M35+M39</f>
      </c>
    </row>
    <row r="27" spans="1:16" ht="12.75" customHeight="1">
      <c r="A27" t="s">
        <v>51</v>
      </c>
      <c s="6" t="s">
        <v>73</v>
      </c>
      <c s="6" t="s">
        <v>74</v>
      </c>
      <c t="s">
        <v>5</v>
      </c>
      <c s="26" t="s">
        <v>75</v>
      </c>
      <c s="27" t="s">
        <v>76</v>
      </c>
      <c s="28">
        <v>35.9</v>
      </c>
      <c s="27">
        <v>0</v>
      </c>
      <c s="27">
        <f>ROUND(G27*H27,6)</f>
      </c>
      <c r="L27" s="29">
        <v>0</v>
      </c>
      <c s="24">
        <f>ROUND(ROUND(L27,2)*ROUND(G27,3),2)</f>
      </c>
      <c s="27" t="s">
        <v>56</v>
      </c>
      <c>
        <f>(M27*21)/100</f>
      </c>
      <c t="s">
        <v>27</v>
      </c>
    </row>
    <row r="28" spans="1:5" ht="12.75" customHeight="1">
      <c r="A28" s="30" t="s">
        <v>57</v>
      </c>
      <c r="E28" s="31" t="s">
        <v>77</v>
      </c>
    </row>
    <row r="29" spans="1:5" ht="12.75" customHeight="1">
      <c r="A29" s="30" t="s">
        <v>58</v>
      </c>
      <c r="E29" s="32" t="s">
        <v>78</v>
      </c>
    </row>
    <row r="30" spans="5:5" ht="255" customHeight="1">
      <c r="E30" s="31" t="s">
        <v>79</v>
      </c>
    </row>
    <row r="31" spans="1:16" ht="12.75" customHeight="1">
      <c r="A31" t="s">
        <v>51</v>
      </c>
      <c s="6" t="s">
        <v>80</v>
      </c>
      <c s="6" t="s">
        <v>81</v>
      </c>
      <c t="s">
        <v>5</v>
      </c>
      <c s="26" t="s">
        <v>82</v>
      </c>
      <c s="27" t="s">
        <v>76</v>
      </c>
      <c s="28">
        <v>165.4</v>
      </c>
      <c s="27">
        <v>0</v>
      </c>
      <c s="27">
        <f>ROUND(G31*H31,6)</f>
      </c>
      <c r="L31" s="29">
        <v>0</v>
      </c>
      <c s="24">
        <f>ROUND(ROUND(L31,2)*ROUND(G31,3),2)</f>
      </c>
      <c s="27" t="s">
        <v>56</v>
      </c>
      <c>
        <f>(M31*21)/100</f>
      </c>
      <c t="s">
        <v>27</v>
      </c>
    </row>
    <row r="32" spans="1:5" ht="12.75" customHeight="1">
      <c r="A32" s="30" t="s">
        <v>57</v>
      </c>
      <c r="E32" s="31" t="s">
        <v>83</v>
      </c>
    </row>
    <row r="33" spans="1:5" ht="12.75" customHeight="1">
      <c r="A33" s="30" t="s">
        <v>58</v>
      </c>
      <c r="E33" s="32" t="s">
        <v>84</v>
      </c>
    </row>
    <row r="34" spans="5:5" ht="255" customHeight="1">
      <c r="E34" s="31" t="s">
        <v>79</v>
      </c>
    </row>
    <row r="35" spans="1:16" ht="12.75" customHeight="1">
      <c r="A35" t="s">
        <v>51</v>
      </c>
      <c s="6" t="s">
        <v>85</v>
      </c>
      <c s="6" t="s">
        <v>86</v>
      </c>
      <c t="s">
        <v>5</v>
      </c>
      <c s="26" t="s">
        <v>87</v>
      </c>
      <c s="27" t="s">
        <v>88</v>
      </c>
      <c s="28">
        <v>25</v>
      </c>
      <c s="27">
        <v>0</v>
      </c>
      <c s="27">
        <f>ROUND(G35*H35,6)</f>
      </c>
      <c r="L35" s="29">
        <v>0</v>
      </c>
      <c s="24">
        <f>ROUND(ROUND(L35,2)*ROUND(G35,3),2)</f>
      </c>
      <c s="27" t="s">
        <v>56</v>
      </c>
      <c>
        <f>(M35*21)/100</f>
      </c>
      <c t="s">
        <v>27</v>
      </c>
    </row>
    <row r="36" spans="1:5" ht="12.75" customHeight="1">
      <c r="A36" s="30" t="s">
        <v>57</v>
      </c>
      <c r="E36" s="31" t="s">
        <v>5</v>
      </c>
    </row>
    <row r="37" spans="1:5" ht="12.75" customHeight="1">
      <c r="A37" s="30" t="s">
        <v>58</v>
      </c>
      <c r="E37" s="32" t="s">
        <v>5</v>
      </c>
    </row>
    <row r="38" spans="5:5" ht="12.75" customHeight="1">
      <c r="E38" s="31" t="s">
        <v>89</v>
      </c>
    </row>
    <row r="39" spans="1:16" ht="12.75" customHeight="1">
      <c r="A39" t="s">
        <v>51</v>
      </c>
      <c s="6" t="s">
        <v>90</v>
      </c>
      <c s="6" t="s">
        <v>91</v>
      </c>
      <c t="s">
        <v>5</v>
      </c>
      <c s="26" t="s">
        <v>92</v>
      </c>
      <c s="27" t="s">
        <v>76</v>
      </c>
      <c s="28">
        <v>182.15</v>
      </c>
      <c s="27">
        <v>0</v>
      </c>
      <c s="27">
        <f>ROUND(G39*H39,6)</f>
      </c>
      <c r="L39" s="29">
        <v>0</v>
      </c>
      <c s="24">
        <f>ROUND(ROUND(L39,2)*ROUND(G39,3),2)</f>
      </c>
      <c s="27" t="s">
        <v>56</v>
      </c>
      <c>
        <f>(M39*21)/100</f>
      </c>
      <c t="s">
        <v>27</v>
      </c>
    </row>
    <row r="40" spans="1:5" ht="12.75" customHeight="1">
      <c r="A40" s="30" t="s">
        <v>57</v>
      </c>
      <c r="E40" s="31" t="s">
        <v>5</v>
      </c>
    </row>
    <row r="41" spans="1:5" ht="38.25" customHeight="1">
      <c r="A41" s="30" t="s">
        <v>58</v>
      </c>
      <c r="E41" s="32" t="s">
        <v>93</v>
      </c>
    </row>
    <row r="42" spans="5:5" ht="191.25" customHeight="1">
      <c r="E42" s="31" t="s">
        <v>94</v>
      </c>
    </row>
    <row r="43" spans="1:13" ht="12.75" customHeight="1">
      <c r="A43" t="s">
        <v>48</v>
      </c>
      <c r="C43" s="7" t="s">
        <v>85</v>
      </c>
      <c r="E43" s="25" t="s">
        <v>95</v>
      </c>
      <c r="J43" s="24">
        <f>0</f>
      </c>
      <c s="24">
        <f>0</f>
      </c>
      <c s="24">
        <f>0+L44+L48+L52+L56+L60+L64+L68+L72+L76+L80+L84+L88+L92+L96+L100+L104+L108+L112+L116+L120+L124+L128+L132+L136+L140+L144+L148+L152+L156+L160+L164+L168+L172+L176+L180+L184+L188+L192+L196+L200+L204+L208+L212+L216+L220+L224+L228+L232+L236+L240+L244+L248+L252+L256+L260+L264+L268+L272+L276+L280+L284+L288+L292+L296</f>
      </c>
      <c s="24">
        <f>0+M44+M48+M52+M56+M60+M64+M68+M72+M76+M80+M84+M88+M92+M96+M100+M104+M108+M112+M116+M120+M124+M128+M132+M136+M140+M144+M148+M152+M156+M160+M164+M168+M172+M176+M180+M184+M188+M192+M196+M200+M204+M208+M212+M216+M220+M224+M228+M232+M236+M240+M244+M248+M252+M256+M260+M264+M268+M272+M276+M280+M284+M288+M292+M296</f>
      </c>
    </row>
    <row r="44" spans="1:16" ht="12.75" customHeight="1">
      <c r="A44" t="s">
        <v>51</v>
      </c>
      <c s="6" t="s">
        <v>96</v>
      </c>
      <c s="6" t="s">
        <v>97</v>
      </c>
      <c t="s">
        <v>5</v>
      </c>
      <c s="26" t="s">
        <v>98</v>
      </c>
      <c s="27" t="s">
        <v>99</v>
      </c>
      <c s="28">
        <v>12</v>
      </c>
      <c s="27">
        <v>0</v>
      </c>
      <c s="27">
        <f>ROUND(G44*H44,6)</f>
      </c>
      <c r="L44" s="29">
        <v>0</v>
      </c>
      <c s="24">
        <f>ROUND(ROUND(L44,2)*ROUND(G44,3),2)</f>
      </c>
      <c s="27" t="s">
        <v>56</v>
      </c>
      <c>
        <f>(M44*21)/100</f>
      </c>
      <c t="s">
        <v>27</v>
      </c>
    </row>
    <row r="45" spans="1:5" ht="12.75" customHeight="1">
      <c r="A45" s="30" t="s">
        <v>57</v>
      </c>
      <c r="E45" s="31" t="s">
        <v>5</v>
      </c>
    </row>
    <row r="46" spans="1:5" ht="12.75" customHeight="1">
      <c r="A46" s="30" t="s">
        <v>58</v>
      </c>
      <c r="E46" s="32" t="s">
        <v>5</v>
      </c>
    </row>
    <row r="47" spans="5:5" ht="102" customHeight="1">
      <c r="E47" s="31" t="s">
        <v>100</v>
      </c>
    </row>
    <row r="48" spans="1:16" ht="12.75" customHeight="1">
      <c r="A48" t="s">
        <v>51</v>
      </c>
      <c s="6" t="s">
        <v>101</v>
      </c>
      <c s="6" t="s">
        <v>102</v>
      </c>
      <c t="s">
        <v>5</v>
      </c>
      <c s="26" t="s">
        <v>103</v>
      </c>
      <c s="27" t="s">
        <v>88</v>
      </c>
      <c s="28">
        <v>670</v>
      </c>
      <c s="27">
        <v>0</v>
      </c>
      <c s="27">
        <f>ROUND(G48*H48,6)</f>
      </c>
      <c r="L48" s="29">
        <v>0</v>
      </c>
      <c s="24">
        <f>ROUND(ROUND(L48,2)*ROUND(G48,3),2)</f>
      </c>
      <c s="27" t="s">
        <v>56</v>
      </c>
      <c>
        <f>(M48*21)/100</f>
      </c>
      <c t="s">
        <v>27</v>
      </c>
    </row>
    <row r="49" spans="1:5" ht="12.75" customHeight="1">
      <c r="A49" s="30" t="s">
        <v>57</v>
      </c>
      <c r="E49" s="31" t="s">
        <v>5</v>
      </c>
    </row>
    <row r="50" spans="1:5" ht="12.75" customHeight="1">
      <c r="A50" s="30" t="s">
        <v>58</v>
      </c>
      <c r="E50" s="32" t="s">
        <v>5</v>
      </c>
    </row>
    <row r="51" spans="5:5" ht="102" customHeight="1">
      <c r="E51" s="31" t="s">
        <v>104</v>
      </c>
    </row>
    <row r="52" spans="1:16" ht="12.75" customHeight="1">
      <c r="A52" t="s">
        <v>51</v>
      </c>
      <c s="6" t="s">
        <v>105</v>
      </c>
      <c s="6" t="s">
        <v>106</v>
      </c>
      <c t="s">
        <v>5</v>
      </c>
      <c s="26" t="s">
        <v>107</v>
      </c>
      <c s="27" t="s">
        <v>88</v>
      </c>
      <c s="28">
        <v>61</v>
      </c>
      <c s="27">
        <v>0</v>
      </c>
      <c s="27">
        <f>ROUND(G52*H52,6)</f>
      </c>
      <c r="L52" s="29">
        <v>0</v>
      </c>
      <c s="24">
        <f>ROUND(ROUND(L52,2)*ROUND(G52,3),2)</f>
      </c>
      <c s="27" t="s">
        <v>56</v>
      </c>
      <c>
        <f>(M52*21)/100</f>
      </c>
      <c t="s">
        <v>27</v>
      </c>
    </row>
    <row r="53" spans="1:5" ht="12.75" customHeight="1">
      <c r="A53" s="30" t="s">
        <v>57</v>
      </c>
      <c r="E53" s="31" t="s">
        <v>5</v>
      </c>
    </row>
    <row r="54" spans="1:5" ht="12.75" customHeight="1">
      <c r="A54" s="30" t="s">
        <v>58</v>
      </c>
      <c r="E54" s="32" t="s">
        <v>5</v>
      </c>
    </row>
    <row r="55" spans="5:5" ht="102" customHeight="1">
      <c r="E55" s="31" t="s">
        <v>108</v>
      </c>
    </row>
    <row r="56" spans="1:16" ht="12.75" customHeight="1">
      <c r="A56" t="s">
        <v>51</v>
      </c>
      <c s="6" t="s">
        <v>109</v>
      </c>
      <c s="6" t="s">
        <v>110</v>
      </c>
      <c t="s">
        <v>5</v>
      </c>
      <c s="26" t="s">
        <v>111</v>
      </c>
      <c s="27" t="s">
        <v>88</v>
      </c>
      <c s="28">
        <v>560</v>
      </c>
      <c s="27">
        <v>0</v>
      </c>
      <c s="27">
        <f>ROUND(G56*H56,6)</f>
      </c>
      <c r="L56" s="29">
        <v>0</v>
      </c>
      <c s="24">
        <f>ROUND(ROUND(L56,2)*ROUND(G56,3),2)</f>
      </c>
      <c s="27" t="s">
        <v>56</v>
      </c>
      <c>
        <f>(M56*21)/100</f>
      </c>
      <c t="s">
        <v>27</v>
      </c>
    </row>
    <row r="57" spans="1:5" ht="12.75" customHeight="1">
      <c r="A57" s="30" t="s">
        <v>57</v>
      </c>
      <c r="E57" s="31" t="s">
        <v>5</v>
      </c>
    </row>
    <row r="58" spans="1:5" ht="12.75" customHeight="1">
      <c r="A58" s="30" t="s">
        <v>58</v>
      </c>
      <c r="E58" s="32" t="s">
        <v>5</v>
      </c>
    </row>
    <row r="59" spans="5:5" ht="114.75" customHeight="1">
      <c r="E59" s="31" t="s">
        <v>112</v>
      </c>
    </row>
    <row r="60" spans="1:16" ht="12.75" customHeight="1">
      <c r="A60" t="s">
        <v>51</v>
      </c>
      <c s="6" t="s">
        <v>113</v>
      </c>
      <c s="6" t="s">
        <v>114</v>
      </c>
      <c t="s">
        <v>5</v>
      </c>
      <c s="26" t="s">
        <v>115</v>
      </c>
      <c s="27" t="s">
        <v>88</v>
      </c>
      <c s="28">
        <v>525</v>
      </c>
      <c s="27">
        <v>0</v>
      </c>
      <c s="27">
        <f>ROUND(G60*H60,6)</f>
      </c>
      <c r="L60" s="29">
        <v>0</v>
      </c>
      <c s="24">
        <f>ROUND(ROUND(L60,2)*ROUND(G60,3),2)</f>
      </c>
      <c s="27" t="s">
        <v>56</v>
      </c>
      <c>
        <f>(M60*21)/100</f>
      </c>
      <c t="s">
        <v>27</v>
      </c>
    </row>
    <row r="61" spans="1:5" ht="12.75" customHeight="1">
      <c r="A61" s="30" t="s">
        <v>57</v>
      </c>
      <c r="E61" s="31" t="s">
        <v>5</v>
      </c>
    </row>
    <row r="62" spans="1:5" ht="12.75" customHeight="1">
      <c r="A62" s="30" t="s">
        <v>58</v>
      </c>
      <c r="E62" s="32" t="s">
        <v>5</v>
      </c>
    </row>
    <row r="63" spans="5:5" ht="114.75" customHeight="1">
      <c r="E63" s="31" t="s">
        <v>116</v>
      </c>
    </row>
    <row r="64" spans="1:16" ht="12.75" customHeight="1">
      <c r="A64" t="s">
        <v>51</v>
      </c>
      <c s="6" t="s">
        <v>117</v>
      </c>
      <c s="6" t="s">
        <v>118</v>
      </c>
      <c t="s">
        <v>5</v>
      </c>
      <c s="26" t="s">
        <v>119</v>
      </c>
      <c s="27" t="s">
        <v>99</v>
      </c>
      <c s="28">
        <v>10</v>
      </c>
      <c s="27">
        <v>0</v>
      </c>
      <c s="27">
        <f>ROUND(G64*H64,6)</f>
      </c>
      <c r="L64" s="29">
        <v>0</v>
      </c>
      <c s="24">
        <f>ROUND(ROUND(L64,2)*ROUND(G64,3),2)</f>
      </c>
      <c s="27" t="s">
        <v>56</v>
      </c>
      <c>
        <f>(M64*21)/100</f>
      </c>
      <c t="s">
        <v>27</v>
      </c>
    </row>
    <row r="65" spans="1:5" ht="12.75" customHeight="1">
      <c r="A65" s="30" t="s">
        <v>57</v>
      </c>
      <c r="E65" s="31" t="s">
        <v>5</v>
      </c>
    </row>
    <row r="66" spans="1:5" ht="12.75" customHeight="1">
      <c r="A66" s="30" t="s">
        <v>58</v>
      </c>
      <c r="E66" s="32" t="s">
        <v>120</v>
      </c>
    </row>
    <row r="67" spans="5:5" ht="102" customHeight="1">
      <c r="E67" s="31" t="s">
        <v>121</v>
      </c>
    </row>
    <row r="68" spans="1:16" ht="12.75" customHeight="1">
      <c r="A68" t="s">
        <v>51</v>
      </c>
      <c s="6" t="s">
        <v>122</v>
      </c>
      <c s="6" t="s">
        <v>123</v>
      </c>
      <c t="s">
        <v>5</v>
      </c>
      <c s="26" t="s">
        <v>124</v>
      </c>
      <c s="27" t="s">
        <v>99</v>
      </c>
      <c s="28">
        <v>2</v>
      </c>
      <c s="27">
        <v>0</v>
      </c>
      <c s="27">
        <f>ROUND(G68*H68,6)</f>
      </c>
      <c r="L68" s="29">
        <v>0</v>
      </c>
      <c s="24">
        <f>ROUND(ROUND(L68,2)*ROUND(G68,3),2)</f>
      </c>
      <c s="27" t="s">
        <v>56</v>
      </c>
      <c>
        <f>(M68*21)/100</f>
      </c>
      <c t="s">
        <v>27</v>
      </c>
    </row>
    <row r="69" spans="1:5" ht="12.75" customHeight="1">
      <c r="A69" s="30" t="s">
        <v>57</v>
      </c>
      <c r="E69" s="31" t="s">
        <v>5</v>
      </c>
    </row>
    <row r="70" spans="1:5" ht="12.75" customHeight="1">
      <c r="A70" s="30" t="s">
        <v>58</v>
      </c>
      <c r="E70" s="32" t="s">
        <v>5</v>
      </c>
    </row>
    <row r="71" spans="5:5" ht="114.75" customHeight="1">
      <c r="E71" s="31" t="s">
        <v>125</v>
      </c>
    </row>
    <row r="72" spans="1:16" ht="12.75" customHeight="1">
      <c r="A72" t="s">
        <v>51</v>
      </c>
      <c s="6" t="s">
        <v>126</v>
      </c>
      <c s="6" t="s">
        <v>127</v>
      </c>
      <c t="s">
        <v>5</v>
      </c>
      <c s="26" t="s">
        <v>128</v>
      </c>
      <c s="27" t="s">
        <v>129</v>
      </c>
      <c s="28">
        <v>20.546</v>
      </c>
      <c s="27">
        <v>0</v>
      </c>
      <c s="27">
        <f>ROUND(G72*H72,6)</f>
      </c>
      <c r="L72" s="29">
        <v>0</v>
      </c>
      <c s="24">
        <f>ROUND(ROUND(L72,2)*ROUND(G72,3),2)</f>
      </c>
      <c s="27" t="s">
        <v>56</v>
      </c>
      <c>
        <f>(M72*21)/100</f>
      </c>
      <c t="s">
        <v>27</v>
      </c>
    </row>
    <row r="73" spans="1:5" ht="12.75" customHeight="1">
      <c r="A73" s="30" t="s">
        <v>57</v>
      </c>
      <c r="E73" s="31" t="s">
        <v>5</v>
      </c>
    </row>
    <row r="74" spans="1:5" ht="76.5" customHeight="1">
      <c r="A74" s="30" t="s">
        <v>58</v>
      </c>
      <c r="E74" s="32" t="s">
        <v>130</v>
      </c>
    </row>
    <row r="75" spans="5:5" ht="76.5" customHeight="1">
      <c r="E75" s="31" t="s">
        <v>131</v>
      </c>
    </row>
    <row r="76" spans="1:16" ht="12.75" customHeight="1">
      <c r="A76" t="s">
        <v>51</v>
      </c>
      <c s="6" t="s">
        <v>132</v>
      </c>
      <c s="6" t="s">
        <v>133</v>
      </c>
      <c t="s">
        <v>5</v>
      </c>
      <c s="26" t="s">
        <v>134</v>
      </c>
      <c s="27" t="s">
        <v>129</v>
      </c>
      <c s="28">
        <v>1.2</v>
      </c>
      <c s="27">
        <v>0</v>
      </c>
      <c s="27">
        <f>ROUND(G76*H76,6)</f>
      </c>
      <c r="L76" s="29">
        <v>0</v>
      </c>
      <c s="24">
        <f>ROUND(ROUND(L76,2)*ROUND(G76,3),2)</f>
      </c>
      <c s="27" t="s">
        <v>56</v>
      </c>
      <c>
        <f>(M76*21)/100</f>
      </c>
      <c t="s">
        <v>27</v>
      </c>
    </row>
    <row r="77" spans="1:5" ht="12.75" customHeight="1">
      <c r="A77" s="30" t="s">
        <v>57</v>
      </c>
      <c r="E77" s="31" t="s">
        <v>5</v>
      </c>
    </row>
    <row r="78" spans="1:5" ht="12.75" customHeight="1">
      <c r="A78" s="30" t="s">
        <v>58</v>
      </c>
      <c r="E78" s="32" t="s">
        <v>135</v>
      </c>
    </row>
    <row r="79" spans="5:5" ht="76.5" customHeight="1">
      <c r="E79" s="31" t="s">
        <v>131</v>
      </c>
    </row>
    <row r="80" spans="1:16" ht="12.75" customHeight="1">
      <c r="A80" t="s">
        <v>51</v>
      </c>
      <c s="6" t="s">
        <v>136</v>
      </c>
      <c s="6" t="s">
        <v>137</v>
      </c>
      <c t="s">
        <v>5</v>
      </c>
      <c s="26" t="s">
        <v>138</v>
      </c>
      <c s="27" t="s">
        <v>129</v>
      </c>
      <c s="28">
        <v>20.546</v>
      </c>
      <c s="27">
        <v>0</v>
      </c>
      <c s="27">
        <f>ROUND(G80*H80,6)</f>
      </c>
      <c r="L80" s="29">
        <v>0</v>
      </c>
      <c s="24">
        <f>ROUND(ROUND(L80,2)*ROUND(G80,3),2)</f>
      </c>
      <c s="27" t="s">
        <v>56</v>
      </c>
      <c>
        <f>(M80*21)/100</f>
      </c>
      <c t="s">
        <v>27</v>
      </c>
    </row>
    <row r="81" spans="1:5" ht="12.75" customHeight="1">
      <c r="A81" s="30" t="s">
        <v>57</v>
      </c>
      <c r="E81" s="31" t="s">
        <v>5</v>
      </c>
    </row>
    <row r="82" spans="1:5" ht="76.5" customHeight="1">
      <c r="A82" s="30" t="s">
        <v>58</v>
      </c>
      <c r="E82" s="32" t="s">
        <v>130</v>
      </c>
    </row>
    <row r="83" spans="5:5" ht="114.75" customHeight="1">
      <c r="E83" s="31" t="s">
        <v>139</v>
      </c>
    </row>
    <row r="84" spans="1:16" ht="12.75" customHeight="1">
      <c r="A84" t="s">
        <v>51</v>
      </c>
      <c s="6" t="s">
        <v>140</v>
      </c>
      <c s="6" t="s">
        <v>141</v>
      </c>
      <c t="s">
        <v>5</v>
      </c>
      <c s="26" t="s">
        <v>142</v>
      </c>
      <c s="27" t="s">
        <v>129</v>
      </c>
      <c s="28">
        <v>1.2</v>
      </c>
      <c s="27">
        <v>0</v>
      </c>
      <c s="27">
        <f>ROUND(G84*H84,6)</f>
      </c>
      <c r="L84" s="29">
        <v>0</v>
      </c>
      <c s="24">
        <f>ROUND(ROUND(L84,2)*ROUND(G84,3),2)</f>
      </c>
      <c s="27" t="s">
        <v>56</v>
      </c>
      <c>
        <f>(M84*21)/100</f>
      </c>
      <c t="s">
        <v>27</v>
      </c>
    </row>
    <row r="85" spans="1:5" ht="12.75" customHeight="1">
      <c r="A85" s="30" t="s">
        <v>57</v>
      </c>
      <c r="E85" s="31" t="s">
        <v>5</v>
      </c>
    </row>
    <row r="86" spans="1:5" ht="12.75" customHeight="1">
      <c r="A86" s="30" t="s">
        <v>58</v>
      </c>
      <c r="E86" s="32" t="s">
        <v>135</v>
      </c>
    </row>
    <row r="87" spans="5:5" ht="114.75" customHeight="1">
      <c r="E87" s="31" t="s">
        <v>143</v>
      </c>
    </row>
    <row r="88" spans="1:16" ht="12.75" customHeight="1">
      <c r="A88" t="s">
        <v>51</v>
      </c>
      <c s="6" t="s">
        <v>144</v>
      </c>
      <c s="6" t="s">
        <v>145</v>
      </c>
      <c t="s">
        <v>5</v>
      </c>
      <c s="26" t="s">
        <v>146</v>
      </c>
      <c s="27" t="s">
        <v>99</v>
      </c>
      <c s="28">
        <v>10</v>
      </c>
      <c s="27">
        <v>0</v>
      </c>
      <c s="27">
        <f>ROUND(G88*H88,6)</f>
      </c>
      <c r="L88" s="29">
        <v>0</v>
      </c>
      <c s="24">
        <f>ROUND(ROUND(L88,2)*ROUND(G88,3),2)</f>
      </c>
      <c s="27" t="s">
        <v>56</v>
      </c>
      <c>
        <f>(M88*21)/100</f>
      </c>
      <c t="s">
        <v>27</v>
      </c>
    </row>
    <row r="89" spans="1:5" ht="12.75" customHeight="1">
      <c r="A89" s="30" t="s">
        <v>57</v>
      </c>
      <c r="E89" s="31" t="s">
        <v>5</v>
      </c>
    </row>
    <row r="90" spans="1:5" ht="12.75" customHeight="1">
      <c r="A90" s="30" t="s">
        <v>58</v>
      </c>
      <c r="E90" s="32" t="s">
        <v>5</v>
      </c>
    </row>
    <row r="91" spans="5:5" ht="102" customHeight="1">
      <c r="E91" s="31" t="s">
        <v>147</v>
      </c>
    </row>
    <row r="92" spans="1:16" ht="12.75" customHeight="1">
      <c r="A92" t="s">
        <v>51</v>
      </c>
      <c s="6" t="s">
        <v>148</v>
      </c>
      <c s="6" t="s">
        <v>149</v>
      </c>
      <c t="s">
        <v>5</v>
      </c>
      <c s="26" t="s">
        <v>150</v>
      </c>
      <c s="27" t="s">
        <v>88</v>
      </c>
      <c s="28">
        <v>25</v>
      </c>
      <c s="27">
        <v>0</v>
      </c>
      <c s="27">
        <f>ROUND(G92*H92,6)</f>
      </c>
      <c r="L92" s="29">
        <v>0</v>
      </c>
      <c s="24">
        <f>ROUND(ROUND(L92,2)*ROUND(G92,3),2)</f>
      </c>
      <c s="27" t="s">
        <v>56</v>
      </c>
      <c>
        <f>(M92*21)/100</f>
      </c>
      <c t="s">
        <v>27</v>
      </c>
    </row>
    <row r="93" spans="1:5" ht="12.75" customHeight="1">
      <c r="A93" s="30" t="s">
        <v>57</v>
      </c>
      <c r="E93" s="31" t="s">
        <v>5</v>
      </c>
    </row>
    <row r="94" spans="1:5" ht="12.75" customHeight="1">
      <c r="A94" s="30" t="s">
        <v>58</v>
      </c>
      <c r="E94" s="32" t="s">
        <v>5</v>
      </c>
    </row>
    <row r="95" spans="5:5" ht="102" customHeight="1">
      <c r="E95" s="31" t="s">
        <v>151</v>
      </c>
    </row>
    <row r="96" spans="1:16" ht="12.75" customHeight="1">
      <c r="A96" t="s">
        <v>51</v>
      </c>
      <c s="6" t="s">
        <v>152</v>
      </c>
      <c s="6" t="s">
        <v>153</v>
      </c>
      <c t="s">
        <v>5</v>
      </c>
      <c s="26" t="s">
        <v>154</v>
      </c>
      <c s="27" t="s">
        <v>88</v>
      </c>
      <c s="28">
        <v>25</v>
      </c>
      <c s="27">
        <v>0</v>
      </c>
      <c s="27">
        <f>ROUND(G96*H96,6)</f>
      </c>
      <c r="L96" s="29">
        <v>0</v>
      </c>
      <c s="24">
        <f>ROUND(ROUND(L96,2)*ROUND(G96,3),2)</f>
      </c>
      <c s="27" t="s">
        <v>56</v>
      </c>
      <c>
        <f>(M96*21)/100</f>
      </c>
      <c t="s">
        <v>27</v>
      </c>
    </row>
    <row r="97" spans="1:5" ht="12.75" customHeight="1">
      <c r="A97" s="30" t="s">
        <v>57</v>
      </c>
      <c r="E97" s="31" t="s">
        <v>5</v>
      </c>
    </row>
    <row r="98" spans="1:5" ht="12.75" customHeight="1">
      <c r="A98" s="30" t="s">
        <v>58</v>
      </c>
      <c r="E98" s="32" t="s">
        <v>5</v>
      </c>
    </row>
    <row r="99" spans="5:5" ht="89.25" customHeight="1">
      <c r="E99" s="31" t="s">
        <v>155</v>
      </c>
    </row>
    <row r="100" spans="1:16" ht="12.75" customHeight="1">
      <c r="A100" t="s">
        <v>51</v>
      </c>
      <c s="6" t="s">
        <v>156</v>
      </c>
      <c s="6" t="s">
        <v>157</v>
      </c>
      <c t="s">
        <v>5</v>
      </c>
      <c s="26" t="s">
        <v>158</v>
      </c>
      <c s="27" t="s">
        <v>99</v>
      </c>
      <c s="28">
        <v>4</v>
      </c>
      <c s="27">
        <v>0</v>
      </c>
      <c s="27">
        <f>ROUND(G100*H100,6)</f>
      </c>
      <c r="L100" s="29">
        <v>0</v>
      </c>
      <c s="24">
        <f>ROUND(ROUND(L100,2)*ROUND(G100,3),2)</f>
      </c>
      <c s="27" t="s">
        <v>56</v>
      </c>
      <c>
        <f>(M100*21)/100</f>
      </c>
      <c t="s">
        <v>27</v>
      </c>
    </row>
    <row r="101" spans="1:5" ht="12.75" customHeight="1">
      <c r="A101" s="30" t="s">
        <v>57</v>
      </c>
      <c r="E101" s="31" t="s">
        <v>5</v>
      </c>
    </row>
    <row r="102" spans="1:5" ht="12.75" customHeight="1">
      <c r="A102" s="30" t="s">
        <v>58</v>
      </c>
      <c r="E102" s="32" t="s">
        <v>5</v>
      </c>
    </row>
    <row r="103" spans="5:5" ht="114.75" customHeight="1">
      <c r="E103" s="31" t="s">
        <v>159</v>
      </c>
    </row>
    <row r="104" spans="1:16" ht="12.75" customHeight="1">
      <c r="A104" t="s">
        <v>51</v>
      </c>
      <c s="6" t="s">
        <v>160</v>
      </c>
      <c s="6" t="s">
        <v>161</v>
      </c>
      <c t="s">
        <v>5</v>
      </c>
      <c s="26" t="s">
        <v>162</v>
      </c>
      <c s="27" t="s">
        <v>99</v>
      </c>
      <c s="28">
        <v>22</v>
      </c>
      <c s="27">
        <v>0</v>
      </c>
      <c s="27">
        <f>ROUND(G104*H104,6)</f>
      </c>
      <c r="L104" s="29">
        <v>0</v>
      </c>
      <c s="24">
        <f>ROUND(ROUND(L104,2)*ROUND(G104,3),2)</f>
      </c>
      <c s="27" t="s">
        <v>56</v>
      </c>
      <c>
        <f>(M104*21)/100</f>
      </c>
      <c t="s">
        <v>27</v>
      </c>
    </row>
    <row r="105" spans="1:5" ht="12.75" customHeight="1">
      <c r="A105" s="30" t="s">
        <v>57</v>
      </c>
      <c r="E105" s="31" t="s">
        <v>5</v>
      </c>
    </row>
    <row r="106" spans="1:5" ht="12.75" customHeight="1">
      <c r="A106" s="30" t="s">
        <v>58</v>
      </c>
      <c r="E106" s="32" t="s">
        <v>5</v>
      </c>
    </row>
    <row r="107" spans="5:5" ht="89.25" customHeight="1">
      <c r="E107" s="31" t="s">
        <v>163</v>
      </c>
    </row>
    <row r="108" spans="1:16" ht="12.75" customHeight="1">
      <c r="A108" t="s">
        <v>51</v>
      </c>
      <c s="6" t="s">
        <v>164</v>
      </c>
      <c s="6" t="s">
        <v>165</v>
      </c>
      <c t="s">
        <v>5</v>
      </c>
      <c s="26" t="s">
        <v>166</v>
      </c>
      <c s="27" t="s">
        <v>99</v>
      </c>
      <c s="28">
        <v>22</v>
      </c>
      <c s="27">
        <v>0</v>
      </c>
      <c s="27">
        <f>ROUND(G108*H108,6)</f>
      </c>
      <c r="L108" s="29">
        <v>0</v>
      </c>
      <c s="24">
        <f>ROUND(ROUND(L108,2)*ROUND(G108,3),2)</f>
      </c>
      <c s="27" t="s">
        <v>56</v>
      </c>
      <c>
        <f>(M108*21)/100</f>
      </c>
      <c t="s">
        <v>27</v>
      </c>
    </row>
    <row r="109" spans="1:5" ht="12.75" customHeight="1">
      <c r="A109" s="30" t="s">
        <v>57</v>
      </c>
      <c r="E109" s="31" t="s">
        <v>5</v>
      </c>
    </row>
    <row r="110" spans="1:5" ht="12.75" customHeight="1">
      <c r="A110" s="30" t="s">
        <v>58</v>
      </c>
      <c r="E110" s="32" t="s">
        <v>5</v>
      </c>
    </row>
    <row r="111" spans="5:5" ht="89.25" customHeight="1">
      <c r="E111" s="31" t="s">
        <v>167</v>
      </c>
    </row>
    <row r="112" spans="1:16" ht="12.75" customHeight="1">
      <c r="A112" t="s">
        <v>51</v>
      </c>
      <c s="6" t="s">
        <v>168</v>
      </c>
      <c s="6" t="s">
        <v>169</v>
      </c>
      <c t="s">
        <v>5</v>
      </c>
      <c s="26" t="s">
        <v>170</v>
      </c>
      <c s="27" t="s">
        <v>99</v>
      </c>
      <c s="28">
        <v>19</v>
      </c>
      <c s="27">
        <v>0</v>
      </c>
      <c s="27">
        <f>ROUND(G112*H112,6)</f>
      </c>
      <c r="L112" s="29">
        <v>0</v>
      </c>
      <c s="24">
        <f>ROUND(ROUND(L112,2)*ROUND(G112,3),2)</f>
      </c>
      <c s="27" t="s">
        <v>56</v>
      </c>
      <c>
        <f>(M112*21)/100</f>
      </c>
      <c t="s">
        <v>27</v>
      </c>
    </row>
    <row r="113" spans="1:5" ht="12.75" customHeight="1">
      <c r="A113" s="30" t="s">
        <v>57</v>
      </c>
      <c r="E113" s="31" t="s">
        <v>5</v>
      </c>
    </row>
    <row r="114" spans="1:5" ht="12.75" customHeight="1">
      <c r="A114" s="30" t="s">
        <v>58</v>
      </c>
      <c r="E114" s="32" t="s">
        <v>5</v>
      </c>
    </row>
    <row r="115" spans="5:5" ht="114.75" customHeight="1">
      <c r="E115" s="31" t="s">
        <v>171</v>
      </c>
    </row>
    <row r="116" spans="1:16" ht="12.75" customHeight="1">
      <c r="A116" t="s">
        <v>51</v>
      </c>
      <c s="6" t="s">
        <v>172</v>
      </c>
      <c s="6" t="s">
        <v>173</v>
      </c>
      <c t="s">
        <v>5</v>
      </c>
      <c s="26" t="s">
        <v>174</v>
      </c>
      <c s="27" t="s">
        <v>99</v>
      </c>
      <c s="28">
        <v>1</v>
      </c>
      <c s="27">
        <v>0</v>
      </c>
      <c s="27">
        <f>ROUND(G116*H116,6)</f>
      </c>
      <c r="L116" s="29">
        <v>0</v>
      </c>
      <c s="24">
        <f>ROUND(ROUND(L116,2)*ROUND(G116,3),2)</f>
      </c>
      <c s="27" t="s">
        <v>56</v>
      </c>
      <c>
        <f>(M116*21)/100</f>
      </c>
      <c t="s">
        <v>27</v>
      </c>
    </row>
    <row r="117" spans="1:5" ht="12.75" customHeight="1">
      <c r="A117" s="30" t="s">
        <v>57</v>
      </c>
      <c r="E117" s="31" t="s">
        <v>5</v>
      </c>
    </row>
    <row r="118" spans="1:5" ht="12.75" customHeight="1">
      <c r="A118" s="30" t="s">
        <v>58</v>
      </c>
      <c r="E118" s="32" t="s">
        <v>5</v>
      </c>
    </row>
    <row r="119" spans="5:5" ht="89.25" customHeight="1">
      <c r="E119" s="31" t="s">
        <v>175</v>
      </c>
    </row>
    <row r="120" spans="1:16" ht="12.75" customHeight="1">
      <c r="A120" t="s">
        <v>51</v>
      </c>
      <c s="6" t="s">
        <v>176</v>
      </c>
      <c s="6" t="s">
        <v>177</v>
      </c>
      <c t="s">
        <v>5</v>
      </c>
      <c s="26" t="s">
        <v>178</v>
      </c>
      <c s="27" t="s">
        <v>179</v>
      </c>
      <c s="28">
        <v>15</v>
      </c>
      <c s="27">
        <v>0</v>
      </c>
      <c s="27">
        <f>ROUND(G120*H120,6)</f>
      </c>
      <c r="L120" s="29">
        <v>0</v>
      </c>
      <c s="24">
        <f>ROUND(ROUND(L120,2)*ROUND(G120,3),2)</f>
      </c>
      <c s="27" t="s">
        <v>56</v>
      </c>
      <c>
        <f>(M120*21)/100</f>
      </c>
      <c t="s">
        <v>27</v>
      </c>
    </row>
    <row r="121" spans="1:5" ht="12.75" customHeight="1">
      <c r="A121" s="30" t="s">
        <v>57</v>
      </c>
      <c r="E121" s="31" t="s">
        <v>5</v>
      </c>
    </row>
    <row r="122" spans="1:5" ht="12.75" customHeight="1">
      <c r="A122" s="30" t="s">
        <v>58</v>
      </c>
      <c r="E122" s="32" t="s">
        <v>5</v>
      </c>
    </row>
    <row r="123" spans="5:5" ht="89.25" customHeight="1">
      <c r="E123" s="31" t="s">
        <v>180</v>
      </c>
    </row>
    <row r="124" spans="1:16" ht="12.75" customHeight="1">
      <c r="A124" t="s">
        <v>51</v>
      </c>
      <c s="6" t="s">
        <v>181</v>
      </c>
      <c s="6" t="s">
        <v>182</v>
      </c>
      <c t="s">
        <v>5</v>
      </c>
      <c s="26" t="s">
        <v>183</v>
      </c>
      <c s="27" t="s">
        <v>99</v>
      </c>
      <c s="28">
        <v>2</v>
      </c>
      <c s="27">
        <v>0</v>
      </c>
      <c s="27">
        <f>ROUND(G124*H124,6)</f>
      </c>
      <c r="L124" s="29">
        <v>0</v>
      </c>
      <c s="24">
        <f>ROUND(ROUND(L124,2)*ROUND(G124,3),2)</f>
      </c>
      <c s="27" t="s">
        <v>56</v>
      </c>
      <c>
        <f>(M124*21)/100</f>
      </c>
      <c t="s">
        <v>27</v>
      </c>
    </row>
    <row r="125" spans="1:5" ht="12.75" customHeight="1">
      <c r="A125" s="30" t="s">
        <v>57</v>
      </c>
      <c r="E125" s="31" t="s">
        <v>5</v>
      </c>
    </row>
    <row r="126" spans="1:5" ht="12.75" customHeight="1">
      <c r="A126" s="30" t="s">
        <v>58</v>
      </c>
      <c r="E126" s="32" t="s">
        <v>5</v>
      </c>
    </row>
    <row r="127" spans="5:5" ht="89.25" customHeight="1">
      <c r="E127" s="31" t="s">
        <v>184</v>
      </c>
    </row>
    <row r="128" spans="1:16" ht="12.75" customHeight="1">
      <c r="A128" t="s">
        <v>51</v>
      </c>
      <c s="6" t="s">
        <v>185</v>
      </c>
      <c s="6" t="s">
        <v>186</v>
      </c>
      <c t="s">
        <v>5</v>
      </c>
      <c s="26" t="s">
        <v>187</v>
      </c>
      <c s="27" t="s">
        <v>99</v>
      </c>
      <c s="28">
        <v>1</v>
      </c>
      <c s="27">
        <v>0</v>
      </c>
      <c s="27">
        <f>ROUND(G128*H128,6)</f>
      </c>
      <c r="L128" s="29">
        <v>0</v>
      </c>
      <c s="24">
        <f>ROUND(ROUND(L128,2)*ROUND(G128,3),2)</f>
      </c>
      <c s="27" t="s">
        <v>56</v>
      </c>
      <c>
        <f>(M128*21)/100</f>
      </c>
      <c t="s">
        <v>27</v>
      </c>
    </row>
    <row r="129" spans="1:5" ht="12.75" customHeight="1">
      <c r="A129" s="30" t="s">
        <v>57</v>
      </c>
      <c r="E129" s="31" t="s">
        <v>5</v>
      </c>
    </row>
    <row r="130" spans="1:5" ht="12.75" customHeight="1">
      <c r="A130" s="30" t="s">
        <v>58</v>
      </c>
      <c r="E130" s="32" t="s">
        <v>188</v>
      </c>
    </row>
    <row r="131" spans="5:5" ht="89.25" customHeight="1">
      <c r="E131" s="31" t="s">
        <v>189</v>
      </c>
    </row>
    <row r="132" spans="1:16" ht="12.75" customHeight="1">
      <c r="A132" t="s">
        <v>51</v>
      </c>
      <c s="6" t="s">
        <v>190</v>
      </c>
      <c s="6" t="s">
        <v>191</v>
      </c>
      <c t="s">
        <v>5</v>
      </c>
      <c s="26" t="s">
        <v>192</v>
      </c>
      <c s="27" t="s">
        <v>99</v>
      </c>
      <c s="28">
        <v>1</v>
      </c>
      <c s="27">
        <v>0</v>
      </c>
      <c s="27">
        <f>ROUND(G132*H132,6)</f>
      </c>
      <c r="L132" s="29">
        <v>0</v>
      </c>
      <c s="24">
        <f>ROUND(ROUND(L132,2)*ROUND(G132,3),2)</f>
      </c>
      <c s="27" t="s">
        <v>56</v>
      </c>
      <c>
        <f>(M132*21)/100</f>
      </c>
      <c t="s">
        <v>27</v>
      </c>
    </row>
    <row r="133" spans="1:5" ht="12.75" customHeight="1">
      <c r="A133" s="30" t="s">
        <v>57</v>
      </c>
      <c r="E133" s="31" t="s">
        <v>5</v>
      </c>
    </row>
    <row r="134" spans="1:5" ht="12.75" customHeight="1">
      <c r="A134" s="30" t="s">
        <v>58</v>
      </c>
      <c r="E134" s="32" t="s">
        <v>5</v>
      </c>
    </row>
    <row r="135" spans="5:5" ht="89.25" customHeight="1">
      <c r="E135" s="31" t="s">
        <v>193</v>
      </c>
    </row>
    <row r="136" spans="1:16" ht="12.75" customHeight="1">
      <c r="A136" t="s">
        <v>51</v>
      </c>
      <c s="6" t="s">
        <v>194</v>
      </c>
      <c s="6" t="s">
        <v>195</v>
      </c>
      <c t="s">
        <v>5</v>
      </c>
      <c s="26" t="s">
        <v>196</v>
      </c>
      <c s="27" t="s">
        <v>99</v>
      </c>
      <c s="28">
        <v>1</v>
      </c>
      <c s="27">
        <v>0</v>
      </c>
      <c s="27">
        <f>ROUND(G136*H136,6)</f>
      </c>
      <c r="L136" s="29">
        <v>0</v>
      </c>
      <c s="24">
        <f>ROUND(ROUND(L136,2)*ROUND(G136,3),2)</f>
      </c>
      <c s="27" t="s">
        <v>56</v>
      </c>
      <c>
        <f>(M136*21)/100</f>
      </c>
      <c t="s">
        <v>27</v>
      </c>
    </row>
    <row r="137" spans="1:5" ht="12.75" customHeight="1">
      <c r="A137" s="30" t="s">
        <v>57</v>
      </c>
      <c r="E137" s="31" t="s">
        <v>5</v>
      </c>
    </row>
    <row r="138" spans="1:5" ht="12.75" customHeight="1">
      <c r="A138" s="30" t="s">
        <v>58</v>
      </c>
      <c r="E138" s="32" t="s">
        <v>5</v>
      </c>
    </row>
    <row r="139" spans="5:5" ht="89.25" customHeight="1">
      <c r="E139" s="31" t="s">
        <v>197</v>
      </c>
    </row>
    <row r="140" spans="1:16" ht="12.75" customHeight="1">
      <c r="A140" t="s">
        <v>51</v>
      </c>
      <c s="6" t="s">
        <v>198</v>
      </c>
      <c s="6" t="s">
        <v>199</v>
      </c>
      <c t="s">
        <v>5</v>
      </c>
      <c s="26" t="s">
        <v>200</v>
      </c>
      <c s="27" t="s">
        <v>99</v>
      </c>
      <c s="28">
        <v>1</v>
      </c>
      <c s="27">
        <v>0</v>
      </c>
      <c s="27">
        <f>ROUND(G140*H140,6)</f>
      </c>
      <c r="L140" s="29">
        <v>0</v>
      </c>
      <c s="24">
        <f>ROUND(ROUND(L140,2)*ROUND(G140,3),2)</f>
      </c>
      <c s="27" t="s">
        <v>56</v>
      </c>
      <c>
        <f>(M140*21)/100</f>
      </c>
      <c t="s">
        <v>27</v>
      </c>
    </row>
    <row r="141" spans="1:5" ht="12.75" customHeight="1">
      <c r="A141" s="30" t="s">
        <v>57</v>
      </c>
      <c r="E141" s="31" t="s">
        <v>5</v>
      </c>
    </row>
    <row r="142" spans="1:5" ht="12.75" customHeight="1">
      <c r="A142" s="30" t="s">
        <v>58</v>
      </c>
      <c r="E142" s="32" t="s">
        <v>5</v>
      </c>
    </row>
    <row r="143" spans="5:5" ht="102" customHeight="1">
      <c r="E143" s="31" t="s">
        <v>201</v>
      </c>
    </row>
    <row r="144" spans="1:16" ht="12.75" customHeight="1">
      <c r="A144" t="s">
        <v>51</v>
      </c>
      <c s="6" t="s">
        <v>202</v>
      </c>
      <c s="6" t="s">
        <v>203</v>
      </c>
      <c t="s">
        <v>5</v>
      </c>
      <c s="26" t="s">
        <v>204</v>
      </c>
      <c s="27" t="s">
        <v>99</v>
      </c>
      <c s="28">
        <v>1</v>
      </c>
      <c s="27">
        <v>0</v>
      </c>
      <c s="27">
        <f>ROUND(G144*H144,6)</f>
      </c>
      <c r="L144" s="29">
        <v>0</v>
      </c>
      <c s="24">
        <f>ROUND(ROUND(L144,2)*ROUND(G144,3),2)</f>
      </c>
      <c s="27" t="s">
        <v>56</v>
      </c>
      <c>
        <f>(M144*21)/100</f>
      </c>
      <c t="s">
        <v>27</v>
      </c>
    </row>
    <row r="145" spans="1:5" ht="12.75" customHeight="1">
      <c r="A145" s="30" t="s">
        <v>57</v>
      </c>
      <c r="E145" s="31" t="s">
        <v>5</v>
      </c>
    </row>
    <row r="146" spans="1:5" ht="12.75" customHeight="1">
      <c r="A146" s="30" t="s">
        <v>58</v>
      </c>
      <c r="E146" s="32" t="s">
        <v>5</v>
      </c>
    </row>
    <row r="147" spans="5:5" ht="89.25" customHeight="1">
      <c r="E147" s="31" t="s">
        <v>205</v>
      </c>
    </row>
    <row r="148" spans="1:16" ht="12.75" customHeight="1">
      <c r="A148" t="s">
        <v>51</v>
      </c>
      <c s="6" t="s">
        <v>206</v>
      </c>
      <c s="6" t="s">
        <v>207</v>
      </c>
      <c t="s">
        <v>5</v>
      </c>
      <c s="26" t="s">
        <v>208</v>
      </c>
      <c s="27" t="s">
        <v>99</v>
      </c>
      <c s="28">
        <v>1</v>
      </c>
      <c s="27">
        <v>0</v>
      </c>
      <c s="27">
        <f>ROUND(G148*H148,6)</f>
      </c>
      <c r="L148" s="29">
        <v>0</v>
      </c>
      <c s="24">
        <f>ROUND(ROUND(L148,2)*ROUND(G148,3),2)</f>
      </c>
      <c s="27" t="s">
        <v>56</v>
      </c>
      <c>
        <f>(M148*21)/100</f>
      </c>
      <c t="s">
        <v>27</v>
      </c>
    </row>
    <row r="149" spans="1:5" ht="12.75" customHeight="1">
      <c r="A149" s="30" t="s">
        <v>57</v>
      </c>
      <c r="E149" s="31" t="s">
        <v>5</v>
      </c>
    </row>
    <row r="150" spans="1:5" ht="12.75" customHeight="1">
      <c r="A150" s="30" t="s">
        <v>58</v>
      </c>
      <c r="E150" s="32" t="s">
        <v>5</v>
      </c>
    </row>
    <row r="151" spans="5:5" ht="89.25" customHeight="1">
      <c r="E151" s="31" t="s">
        <v>209</v>
      </c>
    </row>
    <row r="152" spans="1:16" ht="12.75" customHeight="1">
      <c r="A152" t="s">
        <v>51</v>
      </c>
      <c s="6" t="s">
        <v>210</v>
      </c>
      <c s="6" t="s">
        <v>211</v>
      </c>
      <c t="s">
        <v>5</v>
      </c>
      <c s="26" t="s">
        <v>212</v>
      </c>
      <c s="27" t="s">
        <v>99</v>
      </c>
      <c s="28">
        <v>1</v>
      </c>
      <c s="27">
        <v>0</v>
      </c>
      <c s="27">
        <f>ROUND(G152*H152,6)</f>
      </c>
      <c r="L152" s="29">
        <v>0</v>
      </c>
      <c s="24">
        <f>ROUND(ROUND(L152,2)*ROUND(G152,3),2)</f>
      </c>
      <c s="27" t="s">
        <v>56</v>
      </c>
      <c>
        <f>(M152*21)/100</f>
      </c>
      <c t="s">
        <v>27</v>
      </c>
    </row>
    <row r="153" spans="1:5" ht="12.75" customHeight="1">
      <c r="A153" s="30" t="s">
        <v>57</v>
      </c>
      <c r="E153" s="31" t="s">
        <v>5</v>
      </c>
    </row>
    <row r="154" spans="1:5" ht="12.75" customHeight="1">
      <c r="A154" s="30" t="s">
        <v>58</v>
      </c>
      <c r="E154" s="32" t="s">
        <v>5</v>
      </c>
    </row>
    <row r="155" spans="5:5" ht="89.25" customHeight="1">
      <c r="E155" s="31" t="s">
        <v>213</v>
      </c>
    </row>
    <row r="156" spans="1:16" ht="12.75" customHeight="1">
      <c r="A156" t="s">
        <v>51</v>
      </c>
      <c s="6" t="s">
        <v>214</v>
      </c>
      <c s="6" t="s">
        <v>215</v>
      </c>
      <c t="s">
        <v>5</v>
      </c>
      <c s="26" t="s">
        <v>216</v>
      </c>
      <c s="27" t="s">
        <v>99</v>
      </c>
      <c s="28">
        <v>1</v>
      </c>
      <c s="27">
        <v>0</v>
      </c>
      <c s="27">
        <f>ROUND(G156*H156,6)</f>
      </c>
      <c r="L156" s="29">
        <v>0</v>
      </c>
      <c s="24">
        <f>ROUND(ROUND(L156,2)*ROUND(G156,3),2)</f>
      </c>
      <c s="27" t="s">
        <v>56</v>
      </c>
      <c>
        <f>(M156*21)/100</f>
      </c>
      <c t="s">
        <v>27</v>
      </c>
    </row>
    <row r="157" spans="1:5" ht="12.75" customHeight="1">
      <c r="A157" s="30" t="s">
        <v>57</v>
      </c>
      <c r="E157" s="31" t="s">
        <v>5</v>
      </c>
    </row>
    <row r="158" spans="1:5" ht="12.75" customHeight="1">
      <c r="A158" s="30" t="s">
        <v>58</v>
      </c>
      <c r="E158" s="32" t="s">
        <v>5</v>
      </c>
    </row>
    <row r="159" spans="5:5" ht="114.75" customHeight="1">
      <c r="E159" s="31" t="s">
        <v>217</v>
      </c>
    </row>
    <row r="160" spans="1:16" ht="12.75" customHeight="1">
      <c r="A160" t="s">
        <v>51</v>
      </c>
      <c s="6" t="s">
        <v>218</v>
      </c>
      <c s="6" t="s">
        <v>219</v>
      </c>
      <c t="s">
        <v>5</v>
      </c>
      <c s="26" t="s">
        <v>220</v>
      </c>
      <c s="27" t="s">
        <v>99</v>
      </c>
      <c s="28">
        <v>2</v>
      </c>
      <c s="27">
        <v>0</v>
      </c>
      <c s="27">
        <f>ROUND(G160*H160,6)</f>
      </c>
      <c r="L160" s="29">
        <v>0</v>
      </c>
      <c s="24">
        <f>ROUND(ROUND(L160,2)*ROUND(G160,3),2)</f>
      </c>
      <c s="27" t="s">
        <v>56</v>
      </c>
      <c>
        <f>(M160*21)/100</f>
      </c>
      <c t="s">
        <v>27</v>
      </c>
    </row>
    <row r="161" spans="1:5" ht="12.75" customHeight="1">
      <c r="A161" s="30" t="s">
        <v>57</v>
      </c>
      <c r="E161" s="31" t="s">
        <v>5</v>
      </c>
    </row>
    <row r="162" spans="1:5" ht="12.75" customHeight="1">
      <c r="A162" s="30" t="s">
        <v>58</v>
      </c>
      <c r="E162" s="32" t="s">
        <v>5</v>
      </c>
    </row>
    <row r="163" spans="5:5" ht="102" customHeight="1">
      <c r="E163" s="31" t="s">
        <v>221</v>
      </c>
    </row>
    <row r="164" spans="1:16" ht="12.75" customHeight="1">
      <c r="A164" t="s">
        <v>51</v>
      </c>
      <c s="6" t="s">
        <v>222</v>
      </c>
      <c s="6" t="s">
        <v>223</v>
      </c>
      <c t="s">
        <v>5</v>
      </c>
      <c s="26" t="s">
        <v>224</v>
      </c>
      <c s="27" t="s">
        <v>99</v>
      </c>
      <c s="28">
        <v>2</v>
      </c>
      <c s="27">
        <v>0</v>
      </c>
      <c s="27">
        <f>ROUND(G164*H164,6)</f>
      </c>
      <c r="L164" s="29">
        <v>0</v>
      </c>
      <c s="24">
        <f>ROUND(ROUND(L164,2)*ROUND(G164,3),2)</f>
      </c>
      <c s="27" t="s">
        <v>56</v>
      </c>
      <c>
        <f>(M164*21)/100</f>
      </c>
      <c t="s">
        <v>27</v>
      </c>
    </row>
    <row r="165" spans="1:5" ht="12.75" customHeight="1">
      <c r="A165" s="30" t="s">
        <v>57</v>
      </c>
      <c r="E165" s="31" t="s">
        <v>5</v>
      </c>
    </row>
    <row r="166" spans="1:5" ht="12.75" customHeight="1">
      <c r="A166" s="30" t="s">
        <v>58</v>
      </c>
      <c r="E166" s="32" t="s">
        <v>5</v>
      </c>
    </row>
    <row r="167" spans="5:5" ht="114.75" customHeight="1">
      <c r="E167" s="31" t="s">
        <v>225</v>
      </c>
    </row>
    <row r="168" spans="1:16" ht="12.75" customHeight="1">
      <c r="A168" t="s">
        <v>51</v>
      </c>
      <c s="6" t="s">
        <v>226</v>
      </c>
      <c s="6" t="s">
        <v>227</v>
      </c>
      <c t="s">
        <v>5</v>
      </c>
      <c s="26" t="s">
        <v>228</v>
      </c>
      <c s="27" t="s">
        <v>99</v>
      </c>
      <c s="28">
        <v>24</v>
      </c>
      <c s="27">
        <v>0</v>
      </c>
      <c s="27">
        <f>ROUND(G168*H168,6)</f>
      </c>
      <c r="L168" s="29">
        <v>0</v>
      </c>
      <c s="24">
        <f>ROUND(ROUND(L168,2)*ROUND(G168,3),2)</f>
      </c>
      <c s="27" t="s">
        <v>56</v>
      </c>
      <c>
        <f>(M168*21)/100</f>
      </c>
      <c t="s">
        <v>27</v>
      </c>
    </row>
    <row r="169" spans="1:5" ht="12.75" customHeight="1">
      <c r="A169" s="30" t="s">
        <v>57</v>
      </c>
      <c r="E169" s="31" t="s">
        <v>5</v>
      </c>
    </row>
    <row r="170" spans="1:5" ht="12.75" customHeight="1">
      <c r="A170" s="30" t="s">
        <v>58</v>
      </c>
      <c r="E170" s="32" t="s">
        <v>5</v>
      </c>
    </row>
    <row r="171" spans="5:5" ht="89.25" customHeight="1">
      <c r="E171" s="31" t="s">
        <v>229</v>
      </c>
    </row>
    <row r="172" spans="1:16" ht="12.75" customHeight="1">
      <c r="A172" t="s">
        <v>51</v>
      </c>
      <c s="6" t="s">
        <v>230</v>
      </c>
      <c s="6" t="s">
        <v>231</v>
      </c>
      <c t="s">
        <v>5</v>
      </c>
      <c s="26" t="s">
        <v>232</v>
      </c>
      <c s="27" t="s">
        <v>99</v>
      </c>
      <c s="28">
        <v>24</v>
      </c>
      <c s="27">
        <v>0</v>
      </c>
      <c s="27">
        <f>ROUND(G172*H172,6)</f>
      </c>
      <c r="L172" s="29">
        <v>0</v>
      </c>
      <c s="24">
        <f>ROUND(ROUND(L172,2)*ROUND(G172,3),2)</f>
      </c>
      <c s="27" t="s">
        <v>56</v>
      </c>
      <c>
        <f>(M172*21)/100</f>
      </c>
      <c t="s">
        <v>27</v>
      </c>
    </row>
    <row r="173" spans="1:5" ht="12.75" customHeight="1">
      <c r="A173" s="30" t="s">
        <v>57</v>
      </c>
      <c r="E173" s="31" t="s">
        <v>5</v>
      </c>
    </row>
    <row r="174" spans="1:5" ht="12.75" customHeight="1">
      <c r="A174" s="30" t="s">
        <v>58</v>
      </c>
      <c r="E174" s="32" t="s">
        <v>5</v>
      </c>
    </row>
    <row r="175" spans="5:5" ht="89.25" customHeight="1">
      <c r="E175" s="31" t="s">
        <v>233</v>
      </c>
    </row>
    <row r="176" spans="1:16" ht="12.75" customHeight="1">
      <c r="A176" t="s">
        <v>51</v>
      </c>
      <c s="6" t="s">
        <v>234</v>
      </c>
      <c s="6" t="s">
        <v>235</v>
      </c>
      <c t="s">
        <v>5</v>
      </c>
      <c s="26" t="s">
        <v>236</v>
      </c>
      <c s="27" t="s">
        <v>99</v>
      </c>
      <c s="28">
        <v>24</v>
      </c>
      <c s="27">
        <v>0</v>
      </c>
      <c s="27">
        <f>ROUND(G176*H176,6)</f>
      </c>
      <c r="L176" s="29">
        <v>0</v>
      </c>
      <c s="24">
        <f>ROUND(ROUND(L176,2)*ROUND(G176,3),2)</f>
      </c>
      <c s="27" t="s">
        <v>56</v>
      </c>
      <c>
        <f>(M176*21)/100</f>
      </c>
      <c t="s">
        <v>27</v>
      </c>
    </row>
    <row r="177" spans="1:5" ht="12.75" customHeight="1">
      <c r="A177" s="30" t="s">
        <v>57</v>
      </c>
      <c r="E177" s="31" t="s">
        <v>5</v>
      </c>
    </row>
    <row r="178" spans="1:5" ht="12.75" customHeight="1">
      <c r="A178" s="30" t="s">
        <v>58</v>
      </c>
      <c r="E178" s="32" t="s">
        <v>5</v>
      </c>
    </row>
    <row r="179" spans="5:5" ht="114.75" customHeight="1">
      <c r="E179" s="31" t="s">
        <v>237</v>
      </c>
    </row>
    <row r="180" spans="1:16" ht="12.75" customHeight="1">
      <c r="A180" t="s">
        <v>51</v>
      </c>
      <c s="6" t="s">
        <v>238</v>
      </c>
      <c s="6" t="s">
        <v>239</v>
      </c>
      <c t="s">
        <v>5</v>
      </c>
      <c s="26" t="s">
        <v>240</v>
      </c>
      <c s="27" t="s">
        <v>99</v>
      </c>
      <c s="28">
        <v>3</v>
      </c>
      <c s="27">
        <v>0</v>
      </c>
      <c s="27">
        <f>ROUND(G180*H180,6)</f>
      </c>
      <c r="L180" s="29">
        <v>0</v>
      </c>
      <c s="24">
        <f>ROUND(ROUND(L180,2)*ROUND(G180,3),2)</f>
      </c>
      <c s="27" t="s">
        <v>56</v>
      </c>
      <c>
        <f>(M180*21)/100</f>
      </c>
      <c t="s">
        <v>27</v>
      </c>
    </row>
    <row r="181" spans="1:5" ht="12.75" customHeight="1">
      <c r="A181" s="30" t="s">
        <v>57</v>
      </c>
      <c r="E181" s="31" t="s">
        <v>5</v>
      </c>
    </row>
    <row r="182" spans="1:5" ht="12.75" customHeight="1">
      <c r="A182" s="30" t="s">
        <v>58</v>
      </c>
      <c r="E182" s="32" t="s">
        <v>5</v>
      </c>
    </row>
    <row r="183" spans="5:5" ht="114.75" customHeight="1">
      <c r="E183" s="31" t="s">
        <v>241</v>
      </c>
    </row>
    <row r="184" spans="1:16" ht="12.75" customHeight="1">
      <c r="A184" t="s">
        <v>51</v>
      </c>
      <c s="6" t="s">
        <v>242</v>
      </c>
      <c s="6" t="s">
        <v>243</v>
      </c>
      <c t="s">
        <v>5</v>
      </c>
      <c s="26" t="s">
        <v>244</v>
      </c>
      <c s="27" t="s">
        <v>99</v>
      </c>
      <c s="28">
        <v>4</v>
      </c>
      <c s="27">
        <v>0</v>
      </c>
      <c s="27">
        <f>ROUND(G184*H184,6)</f>
      </c>
      <c r="L184" s="29">
        <v>0</v>
      </c>
      <c s="24">
        <f>ROUND(ROUND(L184,2)*ROUND(G184,3),2)</f>
      </c>
      <c s="27" t="s">
        <v>56</v>
      </c>
      <c>
        <f>(M184*21)/100</f>
      </c>
      <c t="s">
        <v>27</v>
      </c>
    </row>
    <row r="185" spans="1:5" ht="12.75" customHeight="1">
      <c r="A185" s="30" t="s">
        <v>57</v>
      </c>
      <c r="E185" s="31" t="s">
        <v>5</v>
      </c>
    </row>
    <row r="186" spans="1:5" ht="12.75" customHeight="1">
      <c r="A186" s="30" t="s">
        <v>58</v>
      </c>
      <c r="E186" s="32" t="s">
        <v>5</v>
      </c>
    </row>
    <row r="187" spans="5:5" ht="114.75" customHeight="1">
      <c r="E187" s="31" t="s">
        <v>245</v>
      </c>
    </row>
    <row r="188" spans="1:16" ht="12.75" customHeight="1">
      <c r="A188" t="s">
        <v>51</v>
      </c>
      <c s="6" t="s">
        <v>246</v>
      </c>
      <c s="6" t="s">
        <v>247</v>
      </c>
      <c t="s">
        <v>5</v>
      </c>
      <c s="26" t="s">
        <v>248</v>
      </c>
      <c s="27" t="s">
        <v>99</v>
      </c>
      <c s="28">
        <v>3</v>
      </c>
      <c s="27">
        <v>0</v>
      </c>
      <c s="27">
        <f>ROUND(G188*H188,6)</f>
      </c>
      <c r="L188" s="29">
        <v>0</v>
      </c>
      <c s="24">
        <f>ROUND(ROUND(L188,2)*ROUND(G188,3),2)</f>
      </c>
      <c s="27" t="s">
        <v>56</v>
      </c>
      <c>
        <f>(M188*21)/100</f>
      </c>
      <c t="s">
        <v>27</v>
      </c>
    </row>
    <row r="189" spans="1:5" ht="12.75" customHeight="1">
      <c r="A189" s="30" t="s">
        <v>57</v>
      </c>
      <c r="E189" s="31" t="s">
        <v>5</v>
      </c>
    </row>
    <row r="190" spans="1:5" ht="12.75" customHeight="1">
      <c r="A190" s="30" t="s">
        <v>58</v>
      </c>
      <c r="E190" s="32" t="s">
        <v>5</v>
      </c>
    </row>
    <row r="191" spans="5:5" ht="114.75" customHeight="1">
      <c r="E191" s="31" t="s">
        <v>249</v>
      </c>
    </row>
    <row r="192" spans="1:16" ht="12.75" customHeight="1">
      <c r="A192" t="s">
        <v>51</v>
      </c>
      <c s="6" t="s">
        <v>250</v>
      </c>
      <c s="6" t="s">
        <v>251</v>
      </c>
      <c t="s">
        <v>5</v>
      </c>
      <c s="26" t="s">
        <v>252</v>
      </c>
      <c s="27" t="s">
        <v>99</v>
      </c>
      <c s="28">
        <v>6</v>
      </c>
      <c s="27">
        <v>0</v>
      </c>
      <c s="27">
        <f>ROUND(G192*H192,6)</f>
      </c>
      <c r="L192" s="29">
        <v>0</v>
      </c>
      <c s="24">
        <f>ROUND(ROUND(L192,2)*ROUND(G192,3),2)</f>
      </c>
      <c s="27" t="s">
        <v>56</v>
      </c>
      <c>
        <f>(M192*21)/100</f>
      </c>
      <c t="s">
        <v>27</v>
      </c>
    </row>
    <row r="193" spans="1:5" ht="12.75" customHeight="1">
      <c r="A193" s="30" t="s">
        <v>57</v>
      </c>
      <c r="E193" s="31" t="s">
        <v>5</v>
      </c>
    </row>
    <row r="194" spans="1:5" ht="12.75" customHeight="1">
      <c r="A194" s="30" t="s">
        <v>58</v>
      </c>
      <c r="E194" s="32" t="s">
        <v>5</v>
      </c>
    </row>
    <row r="195" spans="5:5" ht="114.75" customHeight="1">
      <c r="E195" s="31" t="s">
        <v>253</v>
      </c>
    </row>
    <row r="196" spans="1:16" ht="12.75" customHeight="1">
      <c r="A196" t="s">
        <v>51</v>
      </c>
      <c s="6" t="s">
        <v>254</v>
      </c>
      <c s="6" t="s">
        <v>255</v>
      </c>
      <c t="s">
        <v>5</v>
      </c>
      <c s="26" t="s">
        <v>256</v>
      </c>
      <c s="27" t="s">
        <v>99</v>
      </c>
      <c s="28">
        <v>2</v>
      </c>
      <c s="27">
        <v>0</v>
      </c>
      <c s="27">
        <f>ROUND(G196*H196,6)</f>
      </c>
      <c r="L196" s="29">
        <v>0</v>
      </c>
      <c s="24">
        <f>ROUND(ROUND(L196,2)*ROUND(G196,3),2)</f>
      </c>
      <c s="27" t="s">
        <v>56</v>
      </c>
      <c>
        <f>(M196*21)/100</f>
      </c>
      <c t="s">
        <v>27</v>
      </c>
    </row>
    <row r="197" spans="1:5" ht="12.75" customHeight="1">
      <c r="A197" s="30" t="s">
        <v>57</v>
      </c>
      <c r="E197" s="31" t="s">
        <v>5</v>
      </c>
    </row>
    <row r="198" spans="1:5" ht="12.75" customHeight="1">
      <c r="A198" s="30" t="s">
        <v>58</v>
      </c>
      <c r="E198" s="32" t="s">
        <v>5</v>
      </c>
    </row>
    <row r="199" spans="5:5" ht="89.25" customHeight="1">
      <c r="E199" s="31" t="s">
        <v>257</v>
      </c>
    </row>
    <row r="200" spans="1:16" ht="12.75" customHeight="1">
      <c r="A200" t="s">
        <v>51</v>
      </c>
      <c s="6" t="s">
        <v>258</v>
      </c>
      <c s="6" t="s">
        <v>259</v>
      </c>
      <c t="s">
        <v>5</v>
      </c>
      <c s="26" t="s">
        <v>260</v>
      </c>
      <c s="27" t="s">
        <v>99</v>
      </c>
      <c s="28">
        <v>3</v>
      </c>
      <c s="27">
        <v>0</v>
      </c>
      <c s="27">
        <f>ROUND(G200*H200,6)</f>
      </c>
      <c r="L200" s="29">
        <v>0</v>
      </c>
      <c s="24">
        <f>ROUND(ROUND(L200,2)*ROUND(G200,3),2)</f>
      </c>
      <c s="27" t="s">
        <v>56</v>
      </c>
      <c>
        <f>(M200*21)/100</f>
      </c>
      <c t="s">
        <v>27</v>
      </c>
    </row>
    <row r="201" spans="1:5" ht="12.75" customHeight="1">
      <c r="A201" s="30" t="s">
        <v>57</v>
      </c>
      <c r="E201" s="31" t="s">
        <v>5</v>
      </c>
    </row>
    <row r="202" spans="1:5" ht="12.75" customHeight="1">
      <c r="A202" s="30" t="s">
        <v>58</v>
      </c>
      <c r="E202" s="32" t="s">
        <v>5</v>
      </c>
    </row>
    <row r="203" spans="5:5" ht="114.75" customHeight="1">
      <c r="E203" s="31" t="s">
        <v>261</v>
      </c>
    </row>
    <row r="204" spans="1:16" ht="12.75" customHeight="1">
      <c r="A204" t="s">
        <v>51</v>
      </c>
      <c s="6" t="s">
        <v>262</v>
      </c>
      <c s="6" t="s">
        <v>263</v>
      </c>
      <c t="s">
        <v>5</v>
      </c>
      <c s="26" t="s">
        <v>264</v>
      </c>
      <c s="27" t="s">
        <v>99</v>
      </c>
      <c s="28">
        <v>3</v>
      </c>
      <c s="27">
        <v>0</v>
      </c>
      <c s="27">
        <f>ROUND(G204*H204,6)</f>
      </c>
      <c r="L204" s="29">
        <v>0</v>
      </c>
      <c s="24">
        <f>ROUND(ROUND(L204,2)*ROUND(G204,3),2)</f>
      </c>
      <c s="27" t="s">
        <v>56</v>
      </c>
      <c>
        <f>(M204*21)/100</f>
      </c>
      <c t="s">
        <v>27</v>
      </c>
    </row>
    <row r="205" spans="1:5" ht="12.75" customHeight="1">
      <c r="A205" s="30" t="s">
        <v>57</v>
      </c>
      <c r="E205" s="31" t="s">
        <v>5</v>
      </c>
    </row>
    <row r="206" spans="1:5" ht="12.75" customHeight="1">
      <c r="A206" s="30" t="s">
        <v>58</v>
      </c>
      <c r="E206" s="32" t="s">
        <v>5</v>
      </c>
    </row>
    <row r="207" spans="5:5" ht="89.25" customHeight="1">
      <c r="E207" s="31" t="s">
        <v>265</v>
      </c>
    </row>
    <row r="208" spans="1:16" ht="12.75" customHeight="1">
      <c r="A208" t="s">
        <v>51</v>
      </c>
      <c s="6" t="s">
        <v>266</v>
      </c>
      <c s="6" t="s">
        <v>267</v>
      </c>
      <c t="s">
        <v>5</v>
      </c>
      <c s="26" t="s">
        <v>268</v>
      </c>
      <c s="27" t="s">
        <v>99</v>
      </c>
      <c s="28">
        <v>3</v>
      </c>
      <c s="27">
        <v>0</v>
      </c>
      <c s="27">
        <f>ROUND(G208*H208,6)</f>
      </c>
      <c r="L208" s="29">
        <v>0</v>
      </c>
      <c s="24">
        <f>ROUND(ROUND(L208,2)*ROUND(G208,3),2)</f>
      </c>
      <c s="27" t="s">
        <v>56</v>
      </c>
      <c>
        <f>(M208*21)/100</f>
      </c>
      <c t="s">
        <v>27</v>
      </c>
    </row>
    <row r="209" spans="1:5" ht="12.75" customHeight="1">
      <c r="A209" s="30" t="s">
        <v>57</v>
      </c>
      <c r="E209" s="31" t="s">
        <v>5</v>
      </c>
    </row>
    <row r="210" spans="1:5" ht="12.75" customHeight="1">
      <c r="A210" s="30" t="s">
        <v>58</v>
      </c>
      <c r="E210" s="32" t="s">
        <v>5</v>
      </c>
    </row>
    <row r="211" spans="5:5" ht="114.75" customHeight="1">
      <c r="E211" s="31" t="s">
        <v>269</v>
      </c>
    </row>
    <row r="212" spans="1:16" ht="12.75" customHeight="1">
      <c r="A212" t="s">
        <v>51</v>
      </c>
      <c s="6" t="s">
        <v>270</v>
      </c>
      <c s="6" t="s">
        <v>271</v>
      </c>
      <c t="s">
        <v>5</v>
      </c>
      <c s="26" t="s">
        <v>272</v>
      </c>
      <c s="27" t="s">
        <v>99</v>
      </c>
      <c s="28">
        <v>1</v>
      </c>
      <c s="27">
        <v>0</v>
      </c>
      <c s="27">
        <f>ROUND(G212*H212,6)</f>
      </c>
      <c r="L212" s="29">
        <v>0</v>
      </c>
      <c s="24">
        <f>ROUND(ROUND(L212,2)*ROUND(G212,3),2)</f>
      </c>
      <c s="27" t="s">
        <v>56</v>
      </c>
      <c>
        <f>(M212*21)/100</f>
      </c>
      <c t="s">
        <v>27</v>
      </c>
    </row>
    <row r="213" spans="1:5" ht="12.75" customHeight="1">
      <c r="A213" s="30" t="s">
        <v>57</v>
      </c>
      <c r="E213" s="31" t="s">
        <v>5</v>
      </c>
    </row>
    <row r="214" spans="1:5" ht="12.75" customHeight="1">
      <c r="A214" s="30" t="s">
        <v>58</v>
      </c>
      <c r="E214" s="32" t="s">
        <v>5</v>
      </c>
    </row>
    <row r="215" spans="5:5" ht="127.5" customHeight="1">
      <c r="E215" s="31" t="s">
        <v>273</v>
      </c>
    </row>
    <row r="216" spans="1:16" ht="12.75" customHeight="1">
      <c r="A216" t="s">
        <v>51</v>
      </c>
      <c s="6" t="s">
        <v>274</v>
      </c>
      <c s="6" t="s">
        <v>275</v>
      </c>
      <c t="s">
        <v>5</v>
      </c>
      <c s="26" t="s">
        <v>276</v>
      </c>
      <c s="27" t="s">
        <v>99</v>
      </c>
      <c s="28">
        <v>3</v>
      </c>
      <c s="27">
        <v>0</v>
      </c>
      <c s="27">
        <f>ROUND(G216*H216,6)</f>
      </c>
      <c r="L216" s="29">
        <v>0</v>
      </c>
      <c s="24">
        <f>ROUND(ROUND(L216,2)*ROUND(G216,3),2)</f>
      </c>
      <c s="27" t="s">
        <v>56</v>
      </c>
      <c>
        <f>(M216*21)/100</f>
      </c>
      <c t="s">
        <v>27</v>
      </c>
    </row>
    <row r="217" spans="1:5" ht="12.75" customHeight="1">
      <c r="A217" s="30" t="s">
        <v>57</v>
      </c>
      <c r="E217" s="31" t="s">
        <v>5</v>
      </c>
    </row>
    <row r="218" spans="1:5" ht="12.75" customHeight="1">
      <c r="A218" s="30" t="s">
        <v>58</v>
      </c>
      <c r="E218" s="32" t="s">
        <v>5</v>
      </c>
    </row>
    <row r="219" spans="5:5" ht="89.25" customHeight="1">
      <c r="E219" s="31" t="s">
        <v>277</v>
      </c>
    </row>
    <row r="220" spans="1:16" ht="12.75" customHeight="1">
      <c r="A220" t="s">
        <v>51</v>
      </c>
      <c s="6" t="s">
        <v>278</v>
      </c>
      <c s="6" t="s">
        <v>279</v>
      </c>
      <c t="s">
        <v>5</v>
      </c>
      <c s="26" t="s">
        <v>280</v>
      </c>
      <c s="27" t="s">
        <v>99</v>
      </c>
      <c s="28">
        <v>5</v>
      </c>
      <c s="27">
        <v>0</v>
      </c>
      <c s="27">
        <f>ROUND(G220*H220,6)</f>
      </c>
      <c r="L220" s="29">
        <v>0</v>
      </c>
      <c s="24">
        <f>ROUND(ROUND(L220,2)*ROUND(G220,3),2)</f>
      </c>
      <c s="27" t="s">
        <v>56</v>
      </c>
      <c>
        <f>(M220*21)/100</f>
      </c>
      <c t="s">
        <v>27</v>
      </c>
    </row>
    <row r="221" spans="1:5" ht="12.75" customHeight="1">
      <c r="A221" s="30" t="s">
        <v>57</v>
      </c>
      <c r="E221" s="31" t="s">
        <v>5</v>
      </c>
    </row>
    <row r="222" spans="1:5" ht="12.75" customHeight="1">
      <c r="A222" s="30" t="s">
        <v>58</v>
      </c>
      <c r="E222" s="32" t="s">
        <v>5</v>
      </c>
    </row>
    <row r="223" spans="5:5" ht="114.75" customHeight="1">
      <c r="E223" s="31" t="s">
        <v>281</v>
      </c>
    </row>
    <row r="224" spans="1:16" ht="12.75" customHeight="1">
      <c r="A224" t="s">
        <v>51</v>
      </c>
      <c s="6" t="s">
        <v>282</v>
      </c>
      <c s="6" t="s">
        <v>283</v>
      </c>
      <c t="s">
        <v>5</v>
      </c>
      <c s="26" t="s">
        <v>284</v>
      </c>
      <c s="27" t="s">
        <v>99</v>
      </c>
      <c s="28">
        <v>7</v>
      </c>
      <c s="27">
        <v>0</v>
      </c>
      <c s="27">
        <f>ROUND(G224*H224,6)</f>
      </c>
      <c r="L224" s="29">
        <v>0</v>
      </c>
      <c s="24">
        <f>ROUND(ROUND(L224,2)*ROUND(G224,3),2)</f>
      </c>
      <c s="27" t="s">
        <v>56</v>
      </c>
      <c>
        <f>(M224*21)/100</f>
      </c>
      <c t="s">
        <v>27</v>
      </c>
    </row>
    <row r="225" spans="1:5" ht="12.75" customHeight="1">
      <c r="A225" s="30" t="s">
        <v>57</v>
      </c>
      <c r="E225" s="31" t="s">
        <v>5</v>
      </c>
    </row>
    <row r="226" spans="1:5" ht="12.75" customHeight="1">
      <c r="A226" s="30" t="s">
        <v>58</v>
      </c>
      <c r="E226" s="32" t="s">
        <v>5</v>
      </c>
    </row>
    <row r="227" spans="5:5" ht="102" customHeight="1">
      <c r="E227" s="31" t="s">
        <v>285</v>
      </c>
    </row>
    <row r="228" spans="1:16" ht="12.75" customHeight="1">
      <c r="A228" t="s">
        <v>51</v>
      </c>
      <c s="6" t="s">
        <v>286</v>
      </c>
      <c s="6" t="s">
        <v>287</v>
      </c>
      <c t="s">
        <v>5</v>
      </c>
      <c s="26" t="s">
        <v>288</v>
      </c>
      <c s="27" t="s">
        <v>99</v>
      </c>
      <c s="28">
        <v>13</v>
      </c>
      <c s="27">
        <v>0</v>
      </c>
      <c s="27">
        <f>ROUND(G228*H228,6)</f>
      </c>
      <c r="L228" s="29">
        <v>0</v>
      </c>
      <c s="24">
        <f>ROUND(ROUND(L228,2)*ROUND(G228,3),2)</f>
      </c>
      <c s="27" t="s">
        <v>56</v>
      </c>
      <c>
        <f>(M228*21)/100</f>
      </c>
      <c t="s">
        <v>27</v>
      </c>
    </row>
    <row r="229" spans="1:5" ht="12.75" customHeight="1">
      <c r="A229" s="30" t="s">
        <v>57</v>
      </c>
      <c r="E229" s="31" t="s">
        <v>5</v>
      </c>
    </row>
    <row r="230" spans="1:5" ht="12.75" customHeight="1">
      <c r="A230" s="30" t="s">
        <v>58</v>
      </c>
      <c r="E230" s="32" t="s">
        <v>5</v>
      </c>
    </row>
    <row r="231" spans="5:5" ht="114.75" customHeight="1">
      <c r="E231" s="31" t="s">
        <v>289</v>
      </c>
    </row>
    <row r="232" spans="1:16" ht="12.75" customHeight="1">
      <c r="A232" t="s">
        <v>51</v>
      </c>
      <c s="6" t="s">
        <v>290</v>
      </c>
      <c s="6" t="s">
        <v>291</v>
      </c>
      <c t="s">
        <v>5</v>
      </c>
      <c s="26" t="s">
        <v>292</v>
      </c>
      <c s="27" t="s">
        <v>99</v>
      </c>
      <c s="28">
        <v>3</v>
      </c>
      <c s="27">
        <v>0</v>
      </c>
      <c s="27">
        <f>ROUND(G232*H232,6)</f>
      </c>
      <c r="L232" s="29">
        <v>0</v>
      </c>
      <c s="24">
        <f>ROUND(ROUND(L232,2)*ROUND(G232,3),2)</f>
      </c>
      <c s="27" t="s">
        <v>56</v>
      </c>
      <c>
        <f>(M232*21)/100</f>
      </c>
      <c t="s">
        <v>27</v>
      </c>
    </row>
    <row r="233" spans="1:5" ht="12.75" customHeight="1">
      <c r="A233" s="30" t="s">
        <v>57</v>
      </c>
      <c r="E233" s="31" t="s">
        <v>5</v>
      </c>
    </row>
    <row r="234" spans="1:5" ht="12.75" customHeight="1">
      <c r="A234" s="30" t="s">
        <v>58</v>
      </c>
      <c r="E234" s="32" t="s">
        <v>5</v>
      </c>
    </row>
    <row r="235" spans="5:5" ht="76.5" customHeight="1">
      <c r="E235" s="31" t="s">
        <v>293</v>
      </c>
    </row>
    <row r="236" spans="1:16" ht="12.75" customHeight="1">
      <c r="A236" t="s">
        <v>51</v>
      </c>
      <c s="6" t="s">
        <v>294</v>
      </c>
      <c s="6" t="s">
        <v>295</v>
      </c>
      <c t="s">
        <v>5</v>
      </c>
      <c s="26" t="s">
        <v>296</v>
      </c>
      <c s="27" t="s">
        <v>99</v>
      </c>
      <c s="28">
        <v>3</v>
      </c>
      <c s="27">
        <v>0</v>
      </c>
      <c s="27">
        <f>ROUND(G236*H236,6)</f>
      </c>
      <c r="L236" s="29">
        <v>0</v>
      </c>
      <c s="24">
        <f>ROUND(ROUND(L236,2)*ROUND(G236,3),2)</f>
      </c>
      <c s="27" t="s">
        <v>56</v>
      </c>
      <c>
        <f>(M236*21)/100</f>
      </c>
      <c t="s">
        <v>27</v>
      </c>
    </row>
    <row r="237" spans="1:5" ht="12.75" customHeight="1">
      <c r="A237" s="30" t="s">
        <v>57</v>
      </c>
      <c r="E237" s="31" t="s">
        <v>5</v>
      </c>
    </row>
    <row r="238" spans="1:5" ht="12.75" customHeight="1">
      <c r="A238" s="30" t="s">
        <v>58</v>
      </c>
      <c r="E238" s="32" t="s">
        <v>5</v>
      </c>
    </row>
    <row r="239" spans="5:5" ht="89.25" customHeight="1">
      <c r="E239" s="31" t="s">
        <v>297</v>
      </c>
    </row>
    <row r="240" spans="1:16" ht="12.75" customHeight="1">
      <c r="A240" t="s">
        <v>51</v>
      </c>
      <c s="6" t="s">
        <v>298</v>
      </c>
      <c s="6" t="s">
        <v>299</v>
      </c>
      <c t="s">
        <v>5</v>
      </c>
      <c s="26" t="s">
        <v>300</v>
      </c>
      <c s="27" t="s">
        <v>99</v>
      </c>
      <c s="28">
        <v>3</v>
      </c>
      <c s="27">
        <v>0</v>
      </c>
      <c s="27">
        <f>ROUND(G240*H240,6)</f>
      </c>
      <c r="L240" s="29">
        <v>0</v>
      </c>
      <c s="24">
        <f>ROUND(ROUND(L240,2)*ROUND(G240,3),2)</f>
      </c>
      <c s="27" t="s">
        <v>56</v>
      </c>
      <c>
        <f>(M240*21)/100</f>
      </c>
      <c t="s">
        <v>27</v>
      </c>
    </row>
    <row r="241" spans="1:5" ht="12.75" customHeight="1">
      <c r="A241" s="30" t="s">
        <v>57</v>
      </c>
      <c r="E241" s="31" t="s">
        <v>5</v>
      </c>
    </row>
    <row r="242" spans="1:5" ht="12.75" customHeight="1">
      <c r="A242" s="30" t="s">
        <v>58</v>
      </c>
      <c r="E242" s="32" t="s">
        <v>5</v>
      </c>
    </row>
    <row r="243" spans="5:5" ht="114.75" customHeight="1">
      <c r="E243" s="31" t="s">
        <v>301</v>
      </c>
    </row>
    <row r="244" spans="1:16" ht="12.75" customHeight="1">
      <c r="A244" t="s">
        <v>51</v>
      </c>
      <c s="6" t="s">
        <v>302</v>
      </c>
      <c s="6" t="s">
        <v>303</v>
      </c>
      <c t="s">
        <v>5</v>
      </c>
      <c s="26" t="s">
        <v>304</v>
      </c>
      <c s="27" t="s">
        <v>99</v>
      </c>
      <c s="28">
        <v>2</v>
      </c>
      <c s="27">
        <v>0</v>
      </c>
      <c s="27">
        <f>ROUND(G244*H244,6)</f>
      </c>
      <c r="L244" s="29">
        <v>0</v>
      </c>
      <c s="24">
        <f>ROUND(ROUND(L244,2)*ROUND(G244,3),2)</f>
      </c>
      <c s="27" t="s">
        <v>56</v>
      </c>
      <c>
        <f>(M244*21)/100</f>
      </c>
      <c t="s">
        <v>27</v>
      </c>
    </row>
    <row r="245" spans="1:5" ht="12.75" customHeight="1">
      <c r="A245" s="30" t="s">
        <v>57</v>
      </c>
      <c r="E245" s="31" t="s">
        <v>5</v>
      </c>
    </row>
    <row r="246" spans="1:5" ht="12.75" customHeight="1">
      <c r="A246" s="30" t="s">
        <v>58</v>
      </c>
      <c r="E246" s="32" t="s">
        <v>5</v>
      </c>
    </row>
    <row r="247" spans="5:5" ht="89.25" customHeight="1">
      <c r="E247" s="31" t="s">
        <v>305</v>
      </c>
    </row>
    <row r="248" spans="1:16" ht="12.75" customHeight="1">
      <c r="A248" t="s">
        <v>51</v>
      </c>
      <c s="6" t="s">
        <v>306</v>
      </c>
      <c s="6" t="s">
        <v>307</v>
      </c>
      <c t="s">
        <v>5</v>
      </c>
      <c s="26" t="s">
        <v>308</v>
      </c>
      <c s="27" t="s">
        <v>99</v>
      </c>
      <c s="28">
        <v>2</v>
      </c>
      <c s="27">
        <v>0</v>
      </c>
      <c s="27">
        <f>ROUND(G248*H248,6)</f>
      </c>
      <c r="L248" s="29">
        <v>0</v>
      </c>
      <c s="24">
        <f>ROUND(ROUND(L248,2)*ROUND(G248,3),2)</f>
      </c>
      <c s="27" t="s">
        <v>56</v>
      </c>
      <c>
        <f>(M248*21)/100</f>
      </c>
      <c t="s">
        <v>27</v>
      </c>
    </row>
    <row r="249" spans="1:5" ht="12.75" customHeight="1">
      <c r="A249" s="30" t="s">
        <v>57</v>
      </c>
      <c r="E249" s="31" t="s">
        <v>5</v>
      </c>
    </row>
    <row r="250" spans="1:5" ht="12.75" customHeight="1">
      <c r="A250" s="30" t="s">
        <v>58</v>
      </c>
      <c r="E250" s="32" t="s">
        <v>5</v>
      </c>
    </row>
    <row r="251" spans="5:5" ht="89.25" customHeight="1">
      <c r="E251" s="31" t="s">
        <v>309</v>
      </c>
    </row>
    <row r="252" spans="1:16" ht="12.75" customHeight="1">
      <c r="A252" t="s">
        <v>51</v>
      </c>
      <c s="6" t="s">
        <v>310</v>
      </c>
      <c s="6" t="s">
        <v>311</v>
      </c>
      <c t="s">
        <v>5</v>
      </c>
      <c s="26" t="s">
        <v>312</v>
      </c>
      <c s="27" t="s">
        <v>99</v>
      </c>
      <c s="28">
        <v>5</v>
      </c>
      <c s="27">
        <v>0</v>
      </c>
      <c s="27">
        <f>ROUND(G252*H252,6)</f>
      </c>
      <c r="L252" s="29">
        <v>0</v>
      </c>
      <c s="24">
        <f>ROUND(ROUND(L252,2)*ROUND(G252,3),2)</f>
      </c>
      <c s="27" t="s">
        <v>56</v>
      </c>
      <c>
        <f>(M252*21)/100</f>
      </c>
      <c t="s">
        <v>27</v>
      </c>
    </row>
    <row r="253" spans="1:5" ht="12.75" customHeight="1">
      <c r="A253" s="30" t="s">
        <v>57</v>
      </c>
      <c r="E253" s="31" t="s">
        <v>5</v>
      </c>
    </row>
    <row r="254" spans="1:5" ht="12.75" customHeight="1">
      <c r="A254" s="30" t="s">
        <v>58</v>
      </c>
      <c r="E254" s="32" t="s">
        <v>5</v>
      </c>
    </row>
    <row r="255" spans="5:5" ht="114.75" customHeight="1">
      <c r="E255" s="31" t="s">
        <v>313</v>
      </c>
    </row>
    <row r="256" spans="1:16" ht="12.75" customHeight="1">
      <c r="A256" t="s">
        <v>51</v>
      </c>
      <c s="6" t="s">
        <v>314</v>
      </c>
      <c s="6" t="s">
        <v>315</v>
      </c>
      <c t="s">
        <v>5</v>
      </c>
      <c s="26" t="s">
        <v>316</v>
      </c>
      <c s="27" t="s">
        <v>99</v>
      </c>
      <c s="28">
        <v>9</v>
      </c>
      <c s="27">
        <v>0</v>
      </c>
      <c s="27">
        <f>ROUND(G256*H256,6)</f>
      </c>
      <c r="L256" s="29">
        <v>0</v>
      </c>
      <c s="24">
        <f>ROUND(ROUND(L256,2)*ROUND(G256,3),2)</f>
      </c>
      <c s="27" t="s">
        <v>56</v>
      </c>
      <c>
        <f>(M256*21)/100</f>
      </c>
      <c t="s">
        <v>27</v>
      </c>
    </row>
    <row r="257" spans="1:5" ht="12.75" customHeight="1">
      <c r="A257" s="30" t="s">
        <v>57</v>
      </c>
      <c r="E257" s="31" t="s">
        <v>5</v>
      </c>
    </row>
    <row r="258" spans="1:5" ht="12.75" customHeight="1">
      <c r="A258" s="30" t="s">
        <v>58</v>
      </c>
      <c r="E258" s="32" t="s">
        <v>5</v>
      </c>
    </row>
    <row r="259" spans="5:5" ht="89.25" customHeight="1">
      <c r="E259" s="31" t="s">
        <v>317</v>
      </c>
    </row>
    <row r="260" spans="1:16" ht="12.75" customHeight="1">
      <c r="A260" t="s">
        <v>51</v>
      </c>
      <c s="6" t="s">
        <v>318</v>
      </c>
      <c s="6" t="s">
        <v>319</v>
      </c>
      <c t="s">
        <v>5</v>
      </c>
      <c s="26" t="s">
        <v>320</v>
      </c>
      <c s="27" t="s">
        <v>99</v>
      </c>
      <c s="28">
        <v>9</v>
      </c>
      <c s="27">
        <v>0</v>
      </c>
      <c s="27">
        <f>ROUND(G260*H260,6)</f>
      </c>
      <c r="L260" s="29">
        <v>0</v>
      </c>
      <c s="24">
        <f>ROUND(ROUND(L260,2)*ROUND(G260,3),2)</f>
      </c>
      <c s="27" t="s">
        <v>56</v>
      </c>
      <c>
        <f>(M260*21)/100</f>
      </c>
      <c t="s">
        <v>27</v>
      </c>
    </row>
    <row r="261" spans="1:5" ht="12.75" customHeight="1">
      <c r="A261" s="30" t="s">
        <v>57</v>
      </c>
      <c r="E261" s="31" t="s">
        <v>5</v>
      </c>
    </row>
    <row r="262" spans="1:5" ht="12.75" customHeight="1">
      <c r="A262" s="30" t="s">
        <v>58</v>
      </c>
      <c r="E262" s="32" t="s">
        <v>5</v>
      </c>
    </row>
    <row r="263" spans="5:5" ht="89.25" customHeight="1">
      <c r="E263" s="31" t="s">
        <v>321</v>
      </c>
    </row>
    <row r="264" spans="1:16" ht="12.75" customHeight="1">
      <c r="A264" t="s">
        <v>51</v>
      </c>
      <c s="6" t="s">
        <v>322</v>
      </c>
      <c s="6" t="s">
        <v>323</v>
      </c>
      <c t="s">
        <v>5</v>
      </c>
      <c s="26" t="s">
        <v>324</v>
      </c>
      <c s="27" t="s">
        <v>99</v>
      </c>
      <c s="28">
        <v>3</v>
      </c>
      <c s="27">
        <v>0</v>
      </c>
      <c s="27">
        <f>ROUND(G264*H264,6)</f>
      </c>
      <c r="L264" s="29">
        <v>0</v>
      </c>
      <c s="24">
        <f>ROUND(ROUND(L264,2)*ROUND(G264,3),2)</f>
      </c>
      <c s="27" t="s">
        <v>56</v>
      </c>
      <c>
        <f>(M264*21)/100</f>
      </c>
      <c t="s">
        <v>27</v>
      </c>
    </row>
    <row r="265" spans="1:5" ht="12.75" customHeight="1">
      <c r="A265" s="30" t="s">
        <v>57</v>
      </c>
      <c r="E265" s="31" t="s">
        <v>5</v>
      </c>
    </row>
    <row r="266" spans="1:5" ht="12.75" customHeight="1">
      <c r="A266" s="30" t="s">
        <v>58</v>
      </c>
      <c r="E266" s="32" t="s">
        <v>5</v>
      </c>
    </row>
    <row r="267" spans="5:5" ht="89.25" customHeight="1">
      <c r="E267" s="31" t="s">
        <v>325</v>
      </c>
    </row>
    <row r="268" spans="1:16" ht="12.75" customHeight="1">
      <c r="A268" t="s">
        <v>51</v>
      </c>
      <c s="6" t="s">
        <v>326</v>
      </c>
      <c s="6" t="s">
        <v>327</v>
      </c>
      <c t="s">
        <v>5</v>
      </c>
      <c s="26" t="s">
        <v>328</v>
      </c>
      <c s="27" t="s">
        <v>329</v>
      </c>
      <c s="28">
        <v>240</v>
      </c>
      <c s="27">
        <v>0</v>
      </c>
      <c s="27">
        <f>ROUND(G268*H268,6)</f>
      </c>
      <c r="L268" s="29">
        <v>0</v>
      </c>
      <c s="24">
        <f>ROUND(ROUND(L268,2)*ROUND(G268,3),2)</f>
      </c>
      <c s="27" t="s">
        <v>56</v>
      </c>
      <c>
        <f>(M268*21)/100</f>
      </c>
      <c t="s">
        <v>27</v>
      </c>
    </row>
    <row r="269" spans="1:5" ht="12.75" customHeight="1">
      <c r="A269" s="30" t="s">
        <v>57</v>
      </c>
      <c r="E269" s="31" t="s">
        <v>5</v>
      </c>
    </row>
    <row r="270" spans="1:5" ht="12.75" customHeight="1">
      <c r="A270" s="30" t="s">
        <v>58</v>
      </c>
      <c r="E270" s="32" t="s">
        <v>5</v>
      </c>
    </row>
    <row r="271" spans="5:5" ht="89.25" customHeight="1">
      <c r="E271" s="31" t="s">
        <v>330</v>
      </c>
    </row>
    <row r="272" spans="1:16" ht="12.75" customHeight="1">
      <c r="A272" t="s">
        <v>51</v>
      </c>
      <c s="6" t="s">
        <v>331</v>
      </c>
      <c s="6" t="s">
        <v>332</v>
      </c>
      <c t="s">
        <v>5</v>
      </c>
      <c s="26" t="s">
        <v>333</v>
      </c>
      <c s="27" t="s">
        <v>329</v>
      </c>
      <c s="28">
        <v>40</v>
      </c>
      <c s="27">
        <v>0</v>
      </c>
      <c s="27">
        <f>ROUND(G272*H272,6)</f>
      </c>
      <c r="L272" s="29">
        <v>0</v>
      </c>
      <c s="24">
        <f>ROUND(ROUND(L272,2)*ROUND(G272,3),2)</f>
      </c>
      <c s="27" t="s">
        <v>56</v>
      </c>
      <c>
        <f>(M272*21)/100</f>
      </c>
      <c t="s">
        <v>27</v>
      </c>
    </row>
    <row r="273" spans="1:5" ht="12.75" customHeight="1">
      <c r="A273" s="30" t="s">
        <v>57</v>
      </c>
      <c r="E273" s="31" t="s">
        <v>5</v>
      </c>
    </row>
    <row r="274" spans="1:5" ht="12.75" customHeight="1">
      <c r="A274" s="30" t="s">
        <v>58</v>
      </c>
      <c r="E274" s="32" t="s">
        <v>5</v>
      </c>
    </row>
    <row r="275" spans="5:5" ht="89.25" customHeight="1">
      <c r="E275" s="31" t="s">
        <v>334</v>
      </c>
    </row>
    <row r="276" spans="1:16" ht="12.75" customHeight="1">
      <c r="A276" t="s">
        <v>51</v>
      </c>
      <c s="6" t="s">
        <v>335</v>
      </c>
      <c s="6" t="s">
        <v>336</v>
      </c>
      <c t="s">
        <v>5</v>
      </c>
      <c s="26" t="s">
        <v>337</v>
      </c>
      <c s="27" t="s">
        <v>99</v>
      </c>
      <c s="28">
        <v>40</v>
      </c>
      <c s="27">
        <v>0</v>
      </c>
      <c s="27">
        <f>ROUND(G276*H276,6)</f>
      </c>
      <c r="L276" s="29">
        <v>0</v>
      </c>
      <c s="24">
        <f>ROUND(ROUND(L276,2)*ROUND(G276,3),2)</f>
      </c>
      <c s="27" t="s">
        <v>56</v>
      </c>
      <c>
        <f>(M276*21)/100</f>
      </c>
      <c t="s">
        <v>27</v>
      </c>
    </row>
    <row r="277" spans="1:5" ht="12.75" customHeight="1">
      <c r="A277" s="30" t="s">
        <v>57</v>
      </c>
      <c r="E277" s="31" t="s">
        <v>5</v>
      </c>
    </row>
    <row r="278" spans="1:5" ht="12.75" customHeight="1">
      <c r="A278" s="30" t="s">
        <v>58</v>
      </c>
      <c r="E278" s="32" t="s">
        <v>5</v>
      </c>
    </row>
    <row r="279" spans="5:5" ht="127.5" customHeight="1">
      <c r="E279" s="31" t="s">
        <v>338</v>
      </c>
    </row>
    <row r="280" spans="1:16" ht="12.75" customHeight="1">
      <c r="A280" t="s">
        <v>51</v>
      </c>
      <c s="6" t="s">
        <v>339</v>
      </c>
      <c s="6" t="s">
        <v>340</v>
      </c>
      <c t="s">
        <v>5</v>
      </c>
      <c s="26" t="s">
        <v>341</v>
      </c>
      <c s="27" t="s">
        <v>99</v>
      </c>
      <c s="28">
        <v>6</v>
      </c>
      <c s="27">
        <v>0</v>
      </c>
      <c s="27">
        <f>ROUND(G280*H280,6)</f>
      </c>
      <c r="L280" s="29">
        <v>0</v>
      </c>
      <c s="24">
        <f>ROUND(ROUND(L280,2)*ROUND(G280,3),2)</f>
      </c>
      <c s="27" t="s">
        <v>56</v>
      </c>
      <c>
        <f>(M280*21)/100</f>
      </c>
      <c t="s">
        <v>27</v>
      </c>
    </row>
    <row r="281" spans="1:5" ht="12.75" customHeight="1">
      <c r="A281" s="30" t="s">
        <v>57</v>
      </c>
      <c r="E281" s="31" t="s">
        <v>5</v>
      </c>
    </row>
    <row r="282" spans="1:5" ht="12.75" customHeight="1">
      <c r="A282" s="30" t="s">
        <v>58</v>
      </c>
      <c r="E282" s="32" t="s">
        <v>5</v>
      </c>
    </row>
    <row r="283" spans="5:5" ht="114.75" customHeight="1">
      <c r="E283" s="31" t="s">
        <v>342</v>
      </c>
    </row>
    <row r="284" spans="1:16" ht="12.75" customHeight="1">
      <c r="A284" t="s">
        <v>51</v>
      </c>
      <c s="6" t="s">
        <v>343</v>
      </c>
      <c s="6" t="s">
        <v>344</v>
      </c>
      <c t="s">
        <v>5</v>
      </c>
      <c s="26" t="s">
        <v>345</v>
      </c>
      <c s="27" t="s">
        <v>99</v>
      </c>
      <c s="28">
        <v>36</v>
      </c>
      <c s="27">
        <v>0</v>
      </c>
      <c s="27">
        <f>ROUND(G284*H284,6)</f>
      </c>
      <c r="L284" s="29">
        <v>0</v>
      </c>
      <c s="24">
        <f>ROUND(ROUND(L284,2)*ROUND(G284,3),2)</f>
      </c>
      <c s="27" t="s">
        <v>56</v>
      </c>
      <c>
        <f>(M284*21)/100</f>
      </c>
      <c t="s">
        <v>27</v>
      </c>
    </row>
    <row r="285" spans="1:5" ht="12.75" customHeight="1">
      <c r="A285" s="30" t="s">
        <v>57</v>
      </c>
      <c r="E285" s="31" t="s">
        <v>5</v>
      </c>
    </row>
    <row r="286" spans="1:5" ht="12.75" customHeight="1">
      <c r="A286" s="30" t="s">
        <v>58</v>
      </c>
      <c r="E286" s="32" t="s">
        <v>5</v>
      </c>
    </row>
    <row r="287" spans="5:5" ht="89.25" customHeight="1">
      <c r="E287" s="31" t="s">
        <v>346</v>
      </c>
    </row>
    <row r="288" spans="1:16" ht="12.75" customHeight="1">
      <c r="A288" t="s">
        <v>51</v>
      </c>
      <c s="6" t="s">
        <v>347</v>
      </c>
      <c s="6" t="s">
        <v>348</v>
      </c>
      <c t="s">
        <v>5</v>
      </c>
      <c s="26" t="s">
        <v>349</v>
      </c>
      <c s="27" t="s">
        <v>99</v>
      </c>
      <c s="28">
        <v>2</v>
      </c>
      <c s="27">
        <v>0</v>
      </c>
      <c s="27">
        <f>ROUND(G288*H288,6)</f>
      </c>
      <c r="L288" s="29">
        <v>0</v>
      </c>
      <c s="24">
        <f>ROUND(ROUND(L288,2)*ROUND(G288,3),2)</f>
      </c>
      <c s="27" t="s">
        <v>56</v>
      </c>
      <c>
        <f>(M288*21)/100</f>
      </c>
      <c t="s">
        <v>27</v>
      </c>
    </row>
    <row r="289" spans="1:5" ht="12.75" customHeight="1">
      <c r="A289" s="30" t="s">
        <v>57</v>
      </c>
      <c r="E289" s="31" t="s">
        <v>5</v>
      </c>
    </row>
    <row r="290" spans="1:5" ht="12.75" customHeight="1">
      <c r="A290" s="30" t="s">
        <v>58</v>
      </c>
      <c r="E290" s="32" t="s">
        <v>5</v>
      </c>
    </row>
    <row r="291" spans="5:5" ht="102" customHeight="1">
      <c r="E291" s="31" t="s">
        <v>350</v>
      </c>
    </row>
    <row r="292" spans="1:16" ht="12.75" customHeight="1">
      <c r="A292" t="s">
        <v>51</v>
      </c>
      <c s="6" t="s">
        <v>351</v>
      </c>
      <c s="6" t="s">
        <v>352</v>
      </c>
      <c t="s">
        <v>5</v>
      </c>
      <c s="26" t="s">
        <v>353</v>
      </c>
      <c s="27" t="s">
        <v>99</v>
      </c>
      <c s="28">
        <v>2</v>
      </c>
      <c s="27">
        <v>0</v>
      </c>
      <c s="27">
        <f>ROUND(G292*H292,6)</f>
      </c>
      <c r="L292" s="29">
        <v>0</v>
      </c>
      <c s="24">
        <f>ROUND(ROUND(L292,2)*ROUND(G292,3),2)</f>
      </c>
      <c s="27" t="s">
        <v>56</v>
      </c>
      <c>
        <f>(M292*21)/100</f>
      </c>
      <c t="s">
        <v>27</v>
      </c>
    </row>
    <row r="293" spans="1:5" ht="12.75" customHeight="1">
      <c r="A293" s="30" t="s">
        <v>57</v>
      </c>
      <c r="E293" s="31" t="s">
        <v>5</v>
      </c>
    </row>
    <row r="294" spans="1:5" ht="12.75" customHeight="1">
      <c r="A294" s="30" t="s">
        <v>58</v>
      </c>
      <c r="E294" s="32" t="s">
        <v>5</v>
      </c>
    </row>
    <row r="295" spans="5:5" ht="89.25" customHeight="1">
      <c r="E295" s="31" t="s">
        <v>354</v>
      </c>
    </row>
    <row r="296" spans="1:16" ht="12.75" customHeight="1">
      <c r="A296" t="s">
        <v>51</v>
      </c>
      <c s="6" t="s">
        <v>355</v>
      </c>
      <c s="6" t="s">
        <v>356</v>
      </c>
      <c t="s">
        <v>5</v>
      </c>
      <c s="26" t="s">
        <v>357</v>
      </c>
      <c s="27" t="s">
        <v>329</v>
      </c>
      <c s="28">
        <v>24</v>
      </c>
      <c s="27">
        <v>0</v>
      </c>
      <c s="27">
        <f>ROUND(G296*H296,6)</f>
      </c>
      <c r="L296" s="29">
        <v>0</v>
      </c>
      <c s="24">
        <f>ROUND(ROUND(L296,2)*ROUND(G296,3),2)</f>
      </c>
      <c s="27" t="s">
        <v>56</v>
      </c>
      <c>
        <f>(M296*21)/100</f>
      </c>
      <c t="s">
        <v>27</v>
      </c>
    </row>
    <row r="297" spans="1:5" ht="12.75" customHeight="1">
      <c r="A297" s="30" t="s">
        <v>57</v>
      </c>
      <c r="E297" s="31" t="s">
        <v>5</v>
      </c>
    </row>
    <row r="298" spans="1:5" ht="12.75" customHeight="1">
      <c r="A298" s="30" t="s">
        <v>58</v>
      </c>
      <c r="E298" s="32" t="s">
        <v>5</v>
      </c>
    </row>
    <row r="299" spans="5:5" ht="76.5" customHeight="1">
      <c r="E299" s="31" t="s">
        <v>358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2291</v>
      </c>
      <c s="33">
        <f>Rekapitulace!C37</f>
      </c>
      <c s="15" t="s">
        <v>15</v>
      </c>
      <c t="s">
        <v>23</v>
      </c>
      <c t="s">
        <v>27</v>
      </c>
    </row>
    <row r="4" spans="1:16" ht="15" customHeight="1">
      <c r="A4" s="18" t="s">
        <v>20</v>
      </c>
      <c s="19" t="s">
        <v>28</v>
      </c>
      <c s="20" t="s">
        <v>2291</v>
      </c>
      <c r="E4" s="19" t="s">
        <v>2292</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COUNTIFS(L8:L139,"=0",A8:A139,"P")+COUNTIFS(L8:L139,"",A8:A139,"P")+SUM(Q8:Q139)</f>
      </c>
    </row>
    <row r="8" spans="1:13" ht="12.75" customHeight="1">
      <c r="A8" t="s">
        <v>45</v>
      </c>
      <c r="C8" s="21" t="s">
        <v>2295</v>
      </c>
      <c r="E8" s="23" t="s">
        <v>2296</v>
      </c>
      <c r="J8" s="22">
        <f>0+J9+J26+J75+J80+J125+J134</f>
      </c>
      <c s="22">
        <f>0+K9+K26+K75+K80+K125+K134</f>
      </c>
      <c s="22">
        <f>0+L9+L26+L75+L80+L125+L134</f>
      </c>
      <c s="22">
        <f>0+M9+M26+M75+M80+M125+M134</f>
      </c>
    </row>
    <row r="9" spans="1:13" ht="12.75" customHeight="1">
      <c r="A9" t="s">
        <v>48</v>
      </c>
      <c r="C9" s="7" t="s">
        <v>49</v>
      </c>
      <c r="E9" s="25" t="s">
        <v>50</v>
      </c>
      <c r="J9" s="24">
        <f>0</f>
      </c>
      <c s="24">
        <f>0</f>
      </c>
      <c s="24">
        <f>0+L10+L14+L18+L22</f>
      </c>
      <c s="24">
        <f>0+M10+M14+M18+M22</f>
      </c>
    </row>
    <row r="10" spans="1:16" ht="12.75" customHeight="1">
      <c r="A10" t="s">
        <v>51</v>
      </c>
      <c s="6" t="s">
        <v>52</v>
      </c>
      <c s="6" t="s">
        <v>2297</v>
      </c>
      <c t="s">
        <v>5</v>
      </c>
      <c s="26" t="s">
        <v>2298</v>
      </c>
      <c s="27" t="s">
        <v>76</v>
      </c>
      <c s="28">
        <v>28.099</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2299</v>
      </c>
    </row>
    <row r="13" spans="5:5" ht="12.75" customHeight="1">
      <c r="E13" s="31" t="s">
        <v>2300</v>
      </c>
    </row>
    <row r="14" spans="1:16" ht="12.75" customHeight="1">
      <c r="A14" t="s">
        <v>51</v>
      </c>
      <c s="6" t="s">
        <v>27</v>
      </c>
      <c s="6" t="s">
        <v>2301</v>
      </c>
      <c t="s">
        <v>5</v>
      </c>
      <c s="26" t="s">
        <v>2302</v>
      </c>
      <c s="27" t="s">
        <v>834</v>
      </c>
      <c s="28">
        <v>1</v>
      </c>
      <c s="27">
        <v>0</v>
      </c>
      <c s="27">
        <f>ROUND(G14*H14,6)</f>
      </c>
      <c r="L14" s="29">
        <v>0</v>
      </c>
      <c s="24">
        <f>ROUND(ROUND(L14,2)*ROUND(G14,3),2)</f>
      </c>
      <c s="27" t="s">
        <v>56</v>
      </c>
      <c>
        <f>(M14*21)/100</f>
      </c>
      <c t="s">
        <v>27</v>
      </c>
    </row>
    <row r="15" spans="1:5" ht="12.75" customHeight="1">
      <c r="A15" s="30" t="s">
        <v>57</v>
      </c>
      <c r="E15" s="31" t="s">
        <v>2303</v>
      </c>
    </row>
    <row r="16" spans="1:5" ht="12.75" customHeight="1">
      <c r="A16" s="30" t="s">
        <v>58</v>
      </c>
      <c r="E16" s="32" t="s">
        <v>5</v>
      </c>
    </row>
    <row r="17" spans="5:5" ht="12.75" customHeight="1">
      <c r="E17" s="31" t="s">
        <v>2304</v>
      </c>
    </row>
    <row r="18" spans="1:16" ht="12.75" customHeight="1">
      <c r="A18" t="s">
        <v>51</v>
      </c>
      <c s="6" t="s">
        <v>26</v>
      </c>
      <c s="6" t="s">
        <v>2305</v>
      </c>
      <c t="s">
        <v>5</v>
      </c>
      <c s="26" t="s">
        <v>2306</v>
      </c>
      <c s="27" t="s">
        <v>834</v>
      </c>
      <c s="28">
        <v>1</v>
      </c>
      <c s="27">
        <v>0</v>
      </c>
      <c s="27">
        <f>ROUND(G18*H18,6)</f>
      </c>
      <c r="L18" s="29">
        <v>0</v>
      </c>
      <c s="24">
        <f>ROUND(ROUND(L18,2)*ROUND(G18,3),2)</f>
      </c>
      <c s="27" t="s">
        <v>56</v>
      </c>
      <c>
        <f>(M18*21)/100</f>
      </c>
      <c t="s">
        <v>27</v>
      </c>
    </row>
    <row r="19" spans="1:5" ht="38.25" customHeight="1">
      <c r="A19" s="30" t="s">
        <v>57</v>
      </c>
      <c r="E19" s="31" t="s">
        <v>2307</v>
      </c>
    </row>
    <row r="20" spans="1:5" ht="12.75" customHeight="1">
      <c r="A20" s="30" t="s">
        <v>58</v>
      </c>
      <c r="E20" s="32" t="s">
        <v>2308</v>
      </c>
    </row>
    <row r="21" spans="5:5" ht="12.75" customHeight="1">
      <c r="E21" s="31" t="s">
        <v>2309</v>
      </c>
    </row>
    <row r="22" spans="1:16" ht="12.75" customHeight="1">
      <c r="A22" t="s">
        <v>51</v>
      </c>
      <c s="6" t="s">
        <v>67</v>
      </c>
      <c s="6" t="s">
        <v>2310</v>
      </c>
      <c t="s">
        <v>5</v>
      </c>
      <c s="26" t="s">
        <v>2306</v>
      </c>
      <c s="27" t="s">
        <v>834</v>
      </c>
      <c s="28">
        <v>1</v>
      </c>
      <c s="27">
        <v>0</v>
      </c>
      <c s="27">
        <f>ROUND(G22*H22,6)</f>
      </c>
      <c r="L22" s="29">
        <v>0</v>
      </c>
      <c s="24">
        <f>ROUND(ROUND(L22,2)*ROUND(G22,3),2)</f>
      </c>
      <c s="27" t="s">
        <v>56</v>
      </c>
      <c>
        <f>(M22*21)/100</f>
      </c>
      <c t="s">
        <v>27</v>
      </c>
    </row>
    <row r="23" spans="1:5" ht="12.75" customHeight="1">
      <c r="A23" s="30" t="s">
        <v>57</v>
      </c>
      <c r="E23" s="31" t="s">
        <v>2311</v>
      </c>
    </row>
    <row r="24" spans="1:5" ht="12.75" customHeight="1">
      <c r="A24" s="30" t="s">
        <v>58</v>
      </c>
      <c r="E24" s="32" t="s">
        <v>5</v>
      </c>
    </row>
    <row r="25" spans="5:5" ht="12.75" customHeight="1">
      <c r="E25" s="31" t="s">
        <v>2309</v>
      </c>
    </row>
    <row r="26" spans="1:13" ht="12.75" customHeight="1">
      <c r="A26" t="s">
        <v>48</v>
      </c>
      <c r="C26" s="7" t="s">
        <v>52</v>
      </c>
      <c r="E26" s="25" t="s">
        <v>72</v>
      </c>
      <c r="J26" s="24">
        <f>0</f>
      </c>
      <c s="24">
        <f>0</f>
      </c>
      <c s="24">
        <f>0+L27+L31+L35+L39+L43+L47+L51+L55+L59+L63+L67+L71</f>
      </c>
      <c s="24">
        <f>0+M27+M31+M35+M39+M43+M47+M51+M55+M59+M63+M67+M71</f>
      </c>
    </row>
    <row r="27" spans="1:16" ht="12.75" customHeight="1">
      <c r="A27" t="s">
        <v>51</v>
      </c>
      <c s="6" t="s">
        <v>73</v>
      </c>
      <c s="6" t="s">
        <v>2312</v>
      </c>
      <c t="s">
        <v>5</v>
      </c>
      <c s="26" t="s">
        <v>2313</v>
      </c>
      <c s="27" t="s">
        <v>76</v>
      </c>
      <c s="28">
        <v>3.043</v>
      </c>
      <c s="27">
        <v>0</v>
      </c>
      <c s="27">
        <f>ROUND(G27*H27,6)</f>
      </c>
      <c r="L27" s="29">
        <v>0</v>
      </c>
      <c s="24">
        <f>ROUND(ROUND(L27,2)*ROUND(G27,3),2)</f>
      </c>
      <c s="27" t="s">
        <v>56</v>
      </c>
      <c>
        <f>(M27*21)/100</f>
      </c>
      <c t="s">
        <v>27</v>
      </c>
    </row>
    <row r="28" spans="1:5" ht="12.75" customHeight="1">
      <c r="A28" s="30" t="s">
        <v>57</v>
      </c>
      <c r="E28" s="31" t="s">
        <v>5</v>
      </c>
    </row>
    <row r="29" spans="1:5" ht="12.75" customHeight="1">
      <c r="A29" s="30" t="s">
        <v>58</v>
      </c>
      <c r="E29" s="32" t="s">
        <v>2314</v>
      </c>
    </row>
    <row r="30" spans="5:5" ht="12.75" customHeight="1">
      <c r="E30" s="31" t="s">
        <v>1153</v>
      </c>
    </row>
    <row r="31" spans="1:16" ht="12.75" customHeight="1">
      <c r="A31" t="s">
        <v>51</v>
      </c>
      <c s="6" t="s">
        <v>80</v>
      </c>
      <c s="6" t="s">
        <v>1358</v>
      </c>
      <c t="s">
        <v>5</v>
      </c>
      <c s="26" t="s">
        <v>1359</v>
      </c>
      <c s="27" t="s">
        <v>464</v>
      </c>
      <c s="28">
        <v>207.533</v>
      </c>
      <c s="27">
        <v>0</v>
      </c>
      <c s="27">
        <f>ROUND(G31*H31,6)</f>
      </c>
      <c r="L31" s="29">
        <v>0</v>
      </c>
      <c s="24">
        <f>ROUND(ROUND(L31,2)*ROUND(G31,3),2)</f>
      </c>
      <c s="27" t="s">
        <v>56</v>
      </c>
      <c>
        <f>(M31*21)/100</f>
      </c>
      <c t="s">
        <v>27</v>
      </c>
    </row>
    <row r="32" spans="1:5" ht="12.75" customHeight="1">
      <c r="A32" s="30" t="s">
        <v>57</v>
      </c>
      <c r="E32" s="31" t="s">
        <v>5</v>
      </c>
    </row>
    <row r="33" spans="1:5" ht="12.75" customHeight="1">
      <c r="A33" s="30" t="s">
        <v>58</v>
      </c>
      <c r="E33" s="32" t="s">
        <v>2315</v>
      </c>
    </row>
    <row r="34" spans="5:5" ht="12.75" customHeight="1">
      <c r="E34" s="31" t="s">
        <v>1157</v>
      </c>
    </row>
    <row r="35" spans="1:16" ht="12.75" customHeight="1">
      <c r="A35" t="s">
        <v>51</v>
      </c>
      <c s="6" t="s">
        <v>85</v>
      </c>
      <c s="6" t="s">
        <v>2316</v>
      </c>
      <c t="s">
        <v>5</v>
      </c>
      <c s="26" t="s">
        <v>2317</v>
      </c>
      <c s="27" t="s">
        <v>76</v>
      </c>
      <c s="28">
        <v>9.637</v>
      </c>
      <c s="27">
        <v>0</v>
      </c>
      <c s="27">
        <f>ROUND(G35*H35,6)</f>
      </c>
      <c r="L35" s="29">
        <v>0</v>
      </c>
      <c s="24">
        <f>ROUND(ROUND(L35,2)*ROUND(G35,3),2)</f>
      </c>
      <c s="27" t="s">
        <v>56</v>
      </c>
      <c>
        <f>(M35*21)/100</f>
      </c>
      <c t="s">
        <v>27</v>
      </c>
    </row>
    <row r="36" spans="1:5" ht="12.75" customHeight="1">
      <c r="A36" s="30" t="s">
        <v>57</v>
      </c>
      <c r="E36" s="31" t="s">
        <v>5</v>
      </c>
    </row>
    <row r="37" spans="1:5" ht="12.75" customHeight="1">
      <c r="A37" s="30" t="s">
        <v>58</v>
      </c>
      <c r="E37" s="32" t="s">
        <v>2318</v>
      </c>
    </row>
    <row r="38" spans="5:5" ht="12.75" customHeight="1">
      <c r="E38" s="31" t="s">
        <v>1153</v>
      </c>
    </row>
    <row r="39" spans="1:16" ht="12.75" customHeight="1">
      <c r="A39" t="s">
        <v>51</v>
      </c>
      <c s="6" t="s">
        <v>90</v>
      </c>
      <c s="6" t="s">
        <v>2319</v>
      </c>
      <c t="s">
        <v>5</v>
      </c>
      <c s="26" t="s">
        <v>2320</v>
      </c>
      <c s="27" t="s">
        <v>464</v>
      </c>
      <c s="28">
        <v>537.745</v>
      </c>
      <c s="27">
        <v>0</v>
      </c>
      <c s="27">
        <f>ROUND(G39*H39,6)</f>
      </c>
      <c r="L39" s="29">
        <v>0</v>
      </c>
      <c s="24">
        <f>ROUND(ROUND(L39,2)*ROUND(G39,3),2)</f>
      </c>
      <c s="27" t="s">
        <v>56</v>
      </c>
      <c>
        <f>(M39*21)/100</f>
      </c>
      <c t="s">
        <v>27</v>
      </c>
    </row>
    <row r="40" spans="1:5" ht="12.75" customHeight="1">
      <c r="A40" s="30" t="s">
        <v>57</v>
      </c>
      <c r="E40" s="31" t="s">
        <v>5</v>
      </c>
    </row>
    <row r="41" spans="1:5" ht="12.75" customHeight="1">
      <c r="A41" s="30" t="s">
        <v>58</v>
      </c>
      <c r="E41" s="32" t="s">
        <v>2321</v>
      </c>
    </row>
    <row r="42" spans="5:5" ht="12.75" customHeight="1">
      <c r="E42" s="31" t="s">
        <v>1157</v>
      </c>
    </row>
    <row r="43" spans="1:16" ht="12.75" customHeight="1">
      <c r="A43" t="s">
        <v>51</v>
      </c>
      <c s="6" t="s">
        <v>96</v>
      </c>
      <c s="6" t="s">
        <v>2322</v>
      </c>
      <c t="s">
        <v>5</v>
      </c>
      <c s="26" t="s">
        <v>2323</v>
      </c>
      <c s="27" t="s">
        <v>76</v>
      </c>
      <c s="28">
        <v>28.099</v>
      </c>
      <c s="27">
        <v>0</v>
      </c>
      <c s="27">
        <f>ROUND(G43*H43,6)</f>
      </c>
      <c r="L43" s="29">
        <v>0</v>
      </c>
      <c s="24">
        <f>ROUND(ROUND(L43,2)*ROUND(G43,3),2)</f>
      </c>
      <c s="27" t="s">
        <v>56</v>
      </c>
      <c>
        <f>(M43*21)/100</f>
      </c>
      <c t="s">
        <v>27</v>
      </c>
    </row>
    <row r="44" spans="1:5" ht="12.75" customHeight="1">
      <c r="A44" s="30" t="s">
        <v>57</v>
      </c>
      <c r="E44" s="31" t="s">
        <v>2324</v>
      </c>
    </row>
    <row r="45" spans="1:5" ht="12.75" customHeight="1">
      <c r="A45" s="30" t="s">
        <v>58</v>
      </c>
      <c r="E45" s="32" t="s">
        <v>2325</v>
      </c>
    </row>
    <row r="46" spans="5:5" ht="267.75" customHeight="1">
      <c r="E46" s="31" t="s">
        <v>2326</v>
      </c>
    </row>
    <row r="47" spans="1:16" ht="12.75" customHeight="1">
      <c r="A47" t="s">
        <v>51</v>
      </c>
      <c s="6" t="s">
        <v>101</v>
      </c>
      <c s="6" t="s">
        <v>2327</v>
      </c>
      <c t="s">
        <v>5</v>
      </c>
      <c s="26" t="s">
        <v>2328</v>
      </c>
      <c s="27" t="s">
        <v>76</v>
      </c>
      <c s="28">
        <v>6.75</v>
      </c>
      <c s="27">
        <v>0</v>
      </c>
      <c s="27">
        <f>ROUND(G47*H47,6)</f>
      </c>
      <c r="L47" s="29">
        <v>0</v>
      </c>
      <c s="24">
        <f>ROUND(ROUND(L47,2)*ROUND(G47,3),2)</f>
      </c>
      <c s="27" t="s">
        <v>56</v>
      </c>
      <c>
        <f>(M47*21)/100</f>
      </c>
      <c t="s">
        <v>27</v>
      </c>
    </row>
    <row r="48" spans="1:5" ht="12.75" customHeight="1">
      <c r="A48" s="30" t="s">
        <v>57</v>
      </c>
      <c r="E48" s="31" t="s">
        <v>5</v>
      </c>
    </row>
    <row r="49" spans="1:5" ht="12.75" customHeight="1">
      <c r="A49" s="30" t="s">
        <v>58</v>
      </c>
      <c r="E49" s="32" t="s">
        <v>2329</v>
      </c>
    </row>
    <row r="50" spans="5:5" ht="255" customHeight="1">
      <c r="E50" s="31" t="s">
        <v>1119</v>
      </c>
    </row>
    <row r="51" spans="1:16" ht="12.75" customHeight="1">
      <c r="A51" t="s">
        <v>51</v>
      </c>
      <c s="6" t="s">
        <v>105</v>
      </c>
      <c s="6" t="s">
        <v>1760</v>
      </c>
      <c t="s">
        <v>5</v>
      </c>
      <c s="26" t="s">
        <v>1761</v>
      </c>
      <c s="27" t="s">
        <v>1018</v>
      </c>
      <c s="28">
        <v>209.25</v>
      </c>
      <c s="27">
        <v>0</v>
      </c>
      <c s="27">
        <f>ROUND(G51*H51,6)</f>
      </c>
      <c r="L51" s="29">
        <v>0</v>
      </c>
      <c s="24">
        <f>ROUND(ROUND(L51,2)*ROUND(G51,3),2)</f>
      </c>
      <c s="27" t="s">
        <v>56</v>
      </c>
      <c>
        <f>(M51*21)/100</f>
      </c>
      <c t="s">
        <v>27</v>
      </c>
    </row>
    <row r="52" spans="1:5" ht="12.75" customHeight="1">
      <c r="A52" s="30" t="s">
        <v>57</v>
      </c>
      <c r="E52" s="31" t="s">
        <v>5</v>
      </c>
    </row>
    <row r="53" spans="1:5" ht="12.75" customHeight="1">
      <c r="A53" s="30" t="s">
        <v>58</v>
      </c>
      <c r="E53" s="32" t="s">
        <v>2330</v>
      </c>
    </row>
    <row r="54" spans="5:5" ht="12.75" customHeight="1">
      <c r="E54" s="31" t="s">
        <v>1123</v>
      </c>
    </row>
    <row r="55" spans="1:16" ht="12.75" customHeight="1">
      <c r="A55" t="s">
        <v>51</v>
      </c>
      <c s="6" t="s">
        <v>109</v>
      </c>
      <c s="6" t="s">
        <v>1116</v>
      </c>
      <c t="s">
        <v>5</v>
      </c>
      <c s="26" t="s">
        <v>1117</v>
      </c>
      <c s="27" t="s">
        <v>76</v>
      </c>
      <c s="28">
        <v>46.05</v>
      </c>
      <c s="27">
        <v>0</v>
      </c>
      <c s="27">
        <f>ROUND(G55*H55,6)</f>
      </c>
      <c r="L55" s="29">
        <v>0</v>
      </c>
      <c s="24">
        <f>ROUND(ROUND(L55,2)*ROUND(G55,3),2)</f>
      </c>
      <c s="27" t="s">
        <v>56</v>
      </c>
      <c>
        <f>(M55*21)/100</f>
      </c>
      <c t="s">
        <v>27</v>
      </c>
    </row>
    <row r="56" spans="1:5" ht="12.75" customHeight="1">
      <c r="A56" s="30" t="s">
        <v>57</v>
      </c>
      <c r="E56" s="31" t="s">
        <v>5</v>
      </c>
    </row>
    <row r="57" spans="1:5" ht="51" customHeight="1">
      <c r="A57" s="30" t="s">
        <v>58</v>
      </c>
      <c r="E57" s="32" t="s">
        <v>2331</v>
      </c>
    </row>
    <row r="58" spans="5:5" ht="255" customHeight="1">
      <c r="E58" s="31" t="s">
        <v>1119</v>
      </c>
    </row>
    <row r="59" spans="1:16" ht="12.75" customHeight="1">
      <c r="A59" t="s">
        <v>51</v>
      </c>
      <c s="6" t="s">
        <v>113</v>
      </c>
      <c s="6" t="s">
        <v>1120</v>
      </c>
      <c t="s">
        <v>5</v>
      </c>
      <c s="26" t="s">
        <v>1121</v>
      </c>
      <c s="27" t="s">
        <v>1018</v>
      </c>
      <c s="28">
        <v>1427.55</v>
      </c>
      <c s="27">
        <v>0</v>
      </c>
      <c s="27">
        <f>ROUND(G59*H59,6)</f>
      </c>
      <c r="L59" s="29">
        <v>0</v>
      </c>
      <c s="24">
        <f>ROUND(ROUND(L59,2)*ROUND(G59,3),2)</f>
      </c>
      <c s="27" t="s">
        <v>56</v>
      </c>
      <c>
        <f>(M59*21)/100</f>
      </c>
      <c t="s">
        <v>27</v>
      </c>
    </row>
    <row r="60" spans="1:5" ht="12.75" customHeight="1">
      <c r="A60" s="30" t="s">
        <v>57</v>
      </c>
      <c r="E60" s="31" t="s">
        <v>5</v>
      </c>
    </row>
    <row r="61" spans="1:5" ht="12.75" customHeight="1">
      <c r="A61" s="30" t="s">
        <v>58</v>
      </c>
      <c r="E61" s="32" t="s">
        <v>2332</v>
      </c>
    </row>
    <row r="62" spans="5:5" ht="12.75" customHeight="1">
      <c r="E62" s="31" t="s">
        <v>1123</v>
      </c>
    </row>
    <row r="63" spans="1:16" ht="12.75" customHeight="1">
      <c r="A63" t="s">
        <v>51</v>
      </c>
      <c s="6" t="s">
        <v>117</v>
      </c>
      <c s="6" t="s">
        <v>1766</v>
      </c>
      <c t="s">
        <v>5</v>
      </c>
      <c s="26" t="s">
        <v>1767</v>
      </c>
      <c s="27" t="s">
        <v>76</v>
      </c>
      <c s="28">
        <v>52.8</v>
      </c>
      <c s="27">
        <v>0</v>
      </c>
      <c s="27">
        <f>ROUND(G63*H63,6)</f>
      </c>
      <c r="L63" s="29">
        <v>0</v>
      </c>
      <c s="24">
        <f>ROUND(ROUND(L63,2)*ROUND(G63,3),2)</f>
      </c>
      <c s="27" t="s">
        <v>56</v>
      </c>
      <c>
        <f>(M63*21)/100</f>
      </c>
      <c t="s">
        <v>27</v>
      </c>
    </row>
    <row r="64" spans="1:5" ht="12.75" customHeight="1">
      <c r="A64" s="30" t="s">
        <v>57</v>
      </c>
      <c r="E64" s="31" t="s">
        <v>5</v>
      </c>
    </row>
    <row r="65" spans="1:5" ht="12.75" customHeight="1">
      <c r="A65" s="30" t="s">
        <v>58</v>
      </c>
      <c r="E65" s="32" t="s">
        <v>2333</v>
      </c>
    </row>
    <row r="66" spans="5:5" ht="165.75" customHeight="1">
      <c r="E66" s="31" t="s">
        <v>2334</v>
      </c>
    </row>
    <row r="67" spans="1:16" ht="12.75" customHeight="1">
      <c r="A67" t="s">
        <v>51</v>
      </c>
      <c s="6" t="s">
        <v>122</v>
      </c>
      <c s="6" t="s">
        <v>91</v>
      </c>
      <c t="s">
        <v>5</v>
      </c>
      <c s="26" t="s">
        <v>92</v>
      </c>
      <c s="27" t="s">
        <v>76</v>
      </c>
      <c s="28">
        <v>28.099</v>
      </c>
      <c s="27">
        <v>0</v>
      </c>
      <c s="27">
        <f>ROUND(G67*H67,6)</f>
      </c>
      <c r="L67" s="29">
        <v>0</v>
      </c>
      <c s="24">
        <f>ROUND(ROUND(L67,2)*ROUND(G67,3),2)</f>
      </c>
      <c s="27" t="s">
        <v>56</v>
      </c>
      <c>
        <f>(M67*21)/100</f>
      </c>
      <c t="s">
        <v>27</v>
      </c>
    </row>
    <row r="68" spans="1:5" ht="12.75" customHeight="1">
      <c r="A68" s="30" t="s">
        <v>57</v>
      </c>
      <c r="E68" s="31" t="s">
        <v>5</v>
      </c>
    </row>
    <row r="69" spans="1:5" ht="76.5" customHeight="1">
      <c r="A69" s="30" t="s">
        <v>58</v>
      </c>
      <c r="E69" s="32" t="s">
        <v>2335</v>
      </c>
    </row>
    <row r="70" spans="5:5" ht="191.25" customHeight="1">
      <c r="E70" s="31" t="s">
        <v>2336</v>
      </c>
    </row>
    <row r="71" spans="1:16" ht="12.75" customHeight="1">
      <c r="A71" t="s">
        <v>51</v>
      </c>
      <c s="6" t="s">
        <v>126</v>
      </c>
      <c s="6" t="s">
        <v>1774</v>
      </c>
      <c t="s">
        <v>5</v>
      </c>
      <c s="26" t="s">
        <v>1775</v>
      </c>
      <c s="27" t="s">
        <v>76</v>
      </c>
      <c s="28">
        <v>19.222</v>
      </c>
      <c s="27">
        <v>0</v>
      </c>
      <c s="27">
        <f>ROUND(G71*H71,6)</f>
      </c>
      <c r="L71" s="29">
        <v>0</v>
      </c>
      <c s="24">
        <f>ROUND(ROUND(L71,2)*ROUND(G71,3),2)</f>
      </c>
      <c s="27" t="s">
        <v>56</v>
      </c>
      <c>
        <f>(M71*21)/100</f>
      </c>
      <c t="s">
        <v>27</v>
      </c>
    </row>
    <row r="72" spans="1:5" ht="12.75" customHeight="1">
      <c r="A72" s="30" t="s">
        <v>57</v>
      </c>
      <c r="E72" s="31" t="s">
        <v>5</v>
      </c>
    </row>
    <row r="73" spans="1:5" ht="12.75" customHeight="1">
      <c r="A73" s="30" t="s">
        <v>58</v>
      </c>
      <c r="E73" s="32" t="s">
        <v>2337</v>
      </c>
    </row>
    <row r="74" spans="5:5" ht="242.25" customHeight="1">
      <c r="E74" s="31" t="s">
        <v>2338</v>
      </c>
    </row>
    <row r="75" spans="1:13" ht="12.75" customHeight="1">
      <c r="A75" t="s">
        <v>48</v>
      </c>
      <c r="C75" s="7" t="s">
        <v>67</v>
      </c>
      <c r="E75" s="25" t="s">
        <v>1194</v>
      </c>
      <c r="J75" s="24">
        <f>0</f>
      </c>
      <c s="24">
        <f>0</f>
      </c>
      <c s="24">
        <f>0+L76</f>
      </c>
      <c s="24">
        <f>0+M76</f>
      </c>
    </row>
    <row r="76" spans="1:16" ht="12.75" customHeight="1">
      <c r="A76" t="s">
        <v>51</v>
      </c>
      <c s="6" t="s">
        <v>132</v>
      </c>
      <c s="6" t="s">
        <v>1414</v>
      </c>
      <c t="s">
        <v>5</v>
      </c>
      <c s="26" t="s">
        <v>1415</v>
      </c>
      <c s="27" t="s">
        <v>76</v>
      </c>
      <c s="28">
        <v>4.843</v>
      </c>
      <c s="27">
        <v>0</v>
      </c>
      <c s="27">
        <f>ROUND(G76*H76,6)</f>
      </c>
      <c r="L76" s="29">
        <v>0</v>
      </c>
      <c s="24">
        <f>ROUND(ROUND(L76,2)*ROUND(G76,3),2)</f>
      </c>
      <c s="27" t="s">
        <v>56</v>
      </c>
      <c>
        <f>(M76*21)/100</f>
      </c>
      <c t="s">
        <v>27</v>
      </c>
    </row>
    <row r="77" spans="1:5" ht="12.75" customHeight="1">
      <c r="A77" s="30" t="s">
        <v>57</v>
      </c>
      <c r="E77" s="31" t="s">
        <v>5</v>
      </c>
    </row>
    <row r="78" spans="1:5" ht="12.75" customHeight="1">
      <c r="A78" s="30" t="s">
        <v>58</v>
      </c>
      <c r="E78" s="32" t="s">
        <v>2339</v>
      </c>
    </row>
    <row r="79" spans="5:5" ht="25.5" customHeight="1">
      <c r="E79" s="31" t="s">
        <v>2340</v>
      </c>
    </row>
    <row r="80" spans="1:13" ht="12.75" customHeight="1">
      <c r="A80" t="s">
        <v>48</v>
      </c>
      <c r="C80" s="7" t="s">
        <v>90</v>
      </c>
      <c r="E80" s="25" t="s">
        <v>1234</v>
      </c>
      <c r="J80" s="24">
        <f>0</f>
      </c>
      <c s="24">
        <f>0</f>
      </c>
      <c s="24">
        <f>0+L81+L85+L89+L93+L97+L101+L105+L109+L113+L117+L121</f>
      </c>
      <c s="24">
        <f>0+M81+M85+M89+M93+M97+M101+M105+M109+M113+M117+M121</f>
      </c>
    </row>
    <row r="81" spans="1:16" ht="12.75" customHeight="1">
      <c r="A81" t="s">
        <v>51</v>
      </c>
      <c s="6" t="s">
        <v>136</v>
      </c>
      <c s="6" t="s">
        <v>2341</v>
      </c>
      <c t="s">
        <v>5</v>
      </c>
      <c s="26" t="s">
        <v>2342</v>
      </c>
      <c s="27" t="s">
        <v>2263</v>
      </c>
      <c s="28">
        <v>2</v>
      </c>
      <c s="27">
        <v>0</v>
      </c>
      <c s="27">
        <f>ROUND(G81*H81,6)</f>
      </c>
      <c r="L81" s="29">
        <v>0</v>
      </c>
      <c s="24">
        <f>ROUND(ROUND(L81,2)*ROUND(G81,3),2)</f>
      </c>
      <c s="27" t="s">
        <v>56</v>
      </c>
      <c>
        <f>(M81*21)/100</f>
      </c>
      <c t="s">
        <v>27</v>
      </c>
    </row>
    <row r="82" spans="1:5" ht="12.75" customHeight="1">
      <c r="A82" s="30" t="s">
        <v>57</v>
      </c>
      <c r="E82" s="31" t="s">
        <v>2343</v>
      </c>
    </row>
    <row r="83" spans="1:5" ht="12.75" customHeight="1">
      <c r="A83" s="30" t="s">
        <v>58</v>
      </c>
      <c r="E83" s="32" t="s">
        <v>2344</v>
      </c>
    </row>
    <row r="84" spans="5:5" ht="165.75" customHeight="1">
      <c r="E84" s="31" t="s">
        <v>2345</v>
      </c>
    </row>
    <row r="85" spans="1:16" ht="12.75" customHeight="1">
      <c r="A85" t="s">
        <v>51</v>
      </c>
      <c s="6" t="s">
        <v>140</v>
      </c>
      <c s="6" t="s">
        <v>2346</v>
      </c>
      <c t="s">
        <v>5</v>
      </c>
      <c s="26" t="s">
        <v>2342</v>
      </c>
      <c s="27" t="s">
        <v>2263</v>
      </c>
      <c s="28">
        <v>2</v>
      </c>
      <c s="27">
        <v>0</v>
      </c>
      <c s="27">
        <f>ROUND(G85*H85,6)</f>
      </c>
      <c r="L85" s="29">
        <v>0</v>
      </c>
      <c s="24">
        <f>ROUND(ROUND(L85,2)*ROUND(G85,3),2)</f>
      </c>
      <c s="27" t="s">
        <v>56</v>
      </c>
      <c>
        <f>(M85*21)/100</f>
      </c>
      <c t="s">
        <v>27</v>
      </c>
    </row>
    <row r="86" spans="1:5" ht="12.75" customHeight="1">
      <c r="A86" s="30" t="s">
        <v>57</v>
      </c>
      <c r="E86" s="31" t="s">
        <v>2347</v>
      </c>
    </row>
    <row r="87" spans="1:5" ht="12.75" customHeight="1">
      <c r="A87" s="30" t="s">
        <v>58</v>
      </c>
      <c r="E87" s="32" t="s">
        <v>2344</v>
      </c>
    </row>
    <row r="88" spans="5:5" ht="165.75" customHeight="1">
      <c r="E88" s="31" t="s">
        <v>2345</v>
      </c>
    </row>
    <row r="89" spans="1:16" ht="12.75" customHeight="1">
      <c r="A89" t="s">
        <v>51</v>
      </c>
      <c s="6" t="s">
        <v>144</v>
      </c>
      <c s="6" t="s">
        <v>2348</v>
      </c>
      <c t="s">
        <v>5</v>
      </c>
      <c s="26" t="s">
        <v>2349</v>
      </c>
      <c s="27" t="s">
        <v>88</v>
      </c>
      <c s="28">
        <v>47</v>
      </c>
      <c s="27">
        <v>0</v>
      </c>
      <c s="27">
        <f>ROUND(G89*H89,6)</f>
      </c>
      <c r="L89" s="29">
        <v>0</v>
      </c>
      <c s="24">
        <f>ROUND(ROUND(L89,2)*ROUND(G89,3),2)</f>
      </c>
      <c s="27" t="s">
        <v>56</v>
      </c>
      <c>
        <f>(M89*21)/100</f>
      </c>
      <c t="s">
        <v>27</v>
      </c>
    </row>
    <row r="90" spans="1:5" ht="12.75" customHeight="1">
      <c r="A90" s="30" t="s">
        <v>57</v>
      </c>
      <c r="E90" s="31" t="s">
        <v>5</v>
      </c>
    </row>
    <row r="91" spans="1:5" ht="12.75" customHeight="1">
      <c r="A91" s="30" t="s">
        <v>58</v>
      </c>
      <c r="E91" s="32" t="s">
        <v>2350</v>
      </c>
    </row>
    <row r="92" spans="5:5" ht="165.75" customHeight="1">
      <c r="E92" s="31" t="s">
        <v>2345</v>
      </c>
    </row>
    <row r="93" spans="1:16" ht="12.75" customHeight="1">
      <c r="A93" t="s">
        <v>51</v>
      </c>
      <c s="6" t="s">
        <v>148</v>
      </c>
      <c s="6" t="s">
        <v>2351</v>
      </c>
      <c t="s">
        <v>5</v>
      </c>
      <c s="26" t="s">
        <v>2349</v>
      </c>
      <c s="27" t="s">
        <v>88</v>
      </c>
      <c s="28">
        <v>20</v>
      </c>
      <c s="27">
        <v>0</v>
      </c>
      <c s="27">
        <f>ROUND(G93*H93,6)</f>
      </c>
      <c r="L93" s="29">
        <v>0</v>
      </c>
      <c s="24">
        <f>ROUND(ROUND(L93,2)*ROUND(G93,3),2)</f>
      </c>
      <c s="27" t="s">
        <v>56</v>
      </c>
      <c>
        <f>(M93*21)/100</f>
      </c>
      <c t="s">
        <v>27</v>
      </c>
    </row>
    <row r="94" spans="1:5" ht="12.75" customHeight="1">
      <c r="A94" s="30" t="s">
        <v>57</v>
      </c>
      <c r="E94" s="31" t="s">
        <v>2352</v>
      </c>
    </row>
    <row r="95" spans="1:5" ht="12.75" customHeight="1">
      <c r="A95" s="30" t="s">
        <v>58</v>
      </c>
      <c r="E95" s="32" t="s">
        <v>2353</v>
      </c>
    </row>
    <row r="96" spans="5:5" ht="165.75" customHeight="1">
      <c r="E96" s="31" t="s">
        <v>2345</v>
      </c>
    </row>
    <row r="97" spans="1:16" ht="12.75" customHeight="1">
      <c r="A97" t="s">
        <v>51</v>
      </c>
      <c s="6" t="s">
        <v>152</v>
      </c>
      <c s="6" t="s">
        <v>2354</v>
      </c>
      <c t="s">
        <v>5</v>
      </c>
      <c s="26" t="s">
        <v>2355</v>
      </c>
      <c s="27" t="s">
        <v>99</v>
      </c>
      <c s="28">
        <v>2</v>
      </c>
      <c s="27">
        <v>0</v>
      </c>
      <c s="27">
        <f>ROUND(G97*H97,6)</f>
      </c>
      <c r="L97" s="29">
        <v>0</v>
      </c>
      <c s="24">
        <f>ROUND(ROUND(L97,2)*ROUND(G97,3),2)</f>
      </c>
      <c s="27" t="s">
        <v>56</v>
      </c>
      <c>
        <f>(M97*21)/100</f>
      </c>
      <c t="s">
        <v>27</v>
      </c>
    </row>
    <row r="98" spans="1:5" ht="12.75" customHeight="1">
      <c r="A98" s="30" t="s">
        <v>57</v>
      </c>
      <c r="E98" s="31" t="s">
        <v>5</v>
      </c>
    </row>
    <row r="99" spans="1:5" ht="12.75" customHeight="1">
      <c r="A99" s="30" t="s">
        <v>58</v>
      </c>
      <c r="E99" s="32" t="s">
        <v>2344</v>
      </c>
    </row>
    <row r="100" spans="5:5" ht="12.75" customHeight="1">
      <c r="E100" s="31" t="s">
        <v>2023</v>
      </c>
    </row>
    <row r="101" spans="1:16" ht="12.75" customHeight="1">
      <c r="A101" t="s">
        <v>51</v>
      </c>
      <c s="6" t="s">
        <v>156</v>
      </c>
      <c s="6" t="s">
        <v>2356</v>
      </c>
      <c t="s">
        <v>5</v>
      </c>
      <c s="26" t="s">
        <v>2357</v>
      </c>
      <c s="27" t="s">
        <v>99</v>
      </c>
      <c s="28">
        <v>2</v>
      </c>
      <c s="27">
        <v>0</v>
      </c>
      <c s="27">
        <f>ROUND(G101*H101,6)</f>
      </c>
      <c r="L101" s="29">
        <v>0</v>
      </c>
      <c s="24">
        <f>ROUND(ROUND(L101,2)*ROUND(G101,3),2)</f>
      </c>
      <c s="27" t="s">
        <v>56</v>
      </c>
      <c>
        <f>(M101*21)/100</f>
      </c>
      <c t="s">
        <v>27</v>
      </c>
    </row>
    <row r="102" spans="1:5" ht="12.75" customHeight="1">
      <c r="A102" s="30" t="s">
        <v>57</v>
      </c>
      <c r="E102" s="31" t="s">
        <v>5</v>
      </c>
    </row>
    <row r="103" spans="1:5" ht="12.75" customHeight="1">
      <c r="A103" s="30" t="s">
        <v>58</v>
      </c>
      <c r="E103" s="32" t="s">
        <v>2344</v>
      </c>
    </row>
    <row r="104" spans="5:5" ht="12.75" customHeight="1">
      <c r="E104" s="31" t="s">
        <v>2023</v>
      </c>
    </row>
    <row r="105" spans="1:16" ht="12.75" customHeight="1">
      <c r="A105" t="s">
        <v>51</v>
      </c>
      <c s="6" t="s">
        <v>160</v>
      </c>
      <c s="6" t="s">
        <v>2358</v>
      </c>
      <c t="s">
        <v>5</v>
      </c>
      <c s="26" t="s">
        <v>2359</v>
      </c>
      <c s="27" t="s">
        <v>88</v>
      </c>
      <c s="28">
        <v>67</v>
      </c>
      <c s="27">
        <v>0</v>
      </c>
      <c s="27">
        <f>ROUND(G105*H105,6)</f>
      </c>
      <c r="L105" s="29">
        <v>0</v>
      </c>
      <c s="24">
        <f>ROUND(ROUND(L105,2)*ROUND(G105,3),2)</f>
      </c>
      <c s="27" t="s">
        <v>56</v>
      </c>
      <c>
        <f>(M105*21)/100</f>
      </c>
      <c t="s">
        <v>27</v>
      </c>
    </row>
    <row r="106" spans="1:5" ht="12.75" customHeight="1">
      <c r="A106" s="30" t="s">
        <v>57</v>
      </c>
      <c r="E106" s="31" t="s">
        <v>5</v>
      </c>
    </row>
    <row r="107" spans="1:5" ht="12.75" customHeight="1">
      <c r="A107" s="30" t="s">
        <v>58</v>
      </c>
      <c r="E107" s="32" t="s">
        <v>2360</v>
      </c>
    </row>
    <row r="108" spans="5:5" ht="25.5" customHeight="1">
      <c r="E108" s="31" t="s">
        <v>2361</v>
      </c>
    </row>
    <row r="109" spans="1:16" ht="12.75" customHeight="1">
      <c r="A109" t="s">
        <v>51</v>
      </c>
      <c s="6" t="s">
        <v>164</v>
      </c>
      <c s="6" t="s">
        <v>2362</v>
      </c>
      <c t="s">
        <v>5</v>
      </c>
      <c s="26" t="s">
        <v>2363</v>
      </c>
      <c s="27" t="s">
        <v>88</v>
      </c>
      <c s="28">
        <v>67</v>
      </c>
      <c s="27">
        <v>0</v>
      </c>
      <c s="27">
        <f>ROUND(G109*H109,6)</f>
      </c>
      <c r="L109" s="29">
        <v>0</v>
      </c>
      <c s="24">
        <f>ROUND(ROUND(L109,2)*ROUND(G109,3),2)</f>
      </c>
      <c s="27" t="s">
        <v>56</v>
      </c>
      <c>
        <f>(M109*21)/100</f>
      </c>
      <c t="s">
        <v>27</v>
      </c>
    </row>
    <row r="110" spans="1:5" ht="12.75" customHeight="1">
      <c r="A110" s="30" t="s">
        <v>57</v>
      </c>
      <c r="E110" s="31" t="s">
        <v>5</v>
      </c>
    </row>
    <row r="111" spans="1:5" ht="12.75" customHeight="1">
      <c r="A111" s="30" t="s">
        <v>58</v>
      </c>
      <c r="E111" s="32" t="s">
        <v>2360</v>
      </c>
    </row>
    <row r="112" spans="5:5" ht="12.75" customHeight="1">
      <c r="E112" s="31" t="s">
        <v>1448</v>
      </c>
    </row>
    <row r="113" spans="1:16" ht="12.75" customHeight="1">
      <c r="A113" t="s">
        <v>51</v>
      </c>
      <c s="6" t="s">
        <v>168</v>
      </c>
      <c s="6" t="s">
        <v>2364</v>
      </c>
      <c t="s">
        <v>5</v>
      </c>
      <c s="26" t="s">
        <v>2365</v>
      </c>
      <c s="27" t="s">
        <v>99</v>
      </c>
      <c s="28">
        <v>4</v>
      </c>
      <c s="27">
        <v>0</v>
      </c>
      <c s="27">
        <f>ROUND(G113*H113,6)</f>
      </c>
      <c r="L113" s="29">
        <v>0</v>
      </c>
      <c s="24">
        <f>ROUND(ROUND(L113,2)*ROUND(G113,3),2)</f>
      </c>
      <c s="27" t="s">
        <v>56</v>
      </c>
      <c>
        <f>(M113*21)/100</f>
      </c>
      <c t="s">
        <v>27</v>
      </c>
    </row>
    <row r="114" spans="1:5" ht="12.75" customHeight="1">
      <c r="A114" s="30" t="s">
        <v>57</v>
      </c>
      <c r="E114" s="31" t="s">
        <v>5</v>
      </c>
    </row>
    <row r="115" spans="1:5" ht="12.75" customHeight="1">
      <c r="A115" s="30" t="s">
        <v>58</v>
      </c>
      <c r="E115" s="32" t="s">
        <v>2366</v>
      </c>
    </row>
    <row r="116" spans="5:5" ht="12.75" customHeight="1">
      <c r="E116" s="31" t="s">
        <v>2367</v>
      </c>
    </row>
    <row r="117" spans="1:16" ht="12.75" customHeight="1">
      <c r="A117" t="s">
        <v>51</v>
      </c>
      <c s="6" t="s">
        <v>172</v>
      </c>
      <c s="6" t="s">
        <v>2368</v>
      </c>
      <c t="s">
        <v>5</v>
      </c>
      <c s="26" t="s">
        <v>2369</v>
      </c>
      <c s="27" t="s">
        <v>88</v>
      </c>
      <c s="28">
        <v>67</v>
      </c>
      <c s="27">
        <v>0</v>
      </c>
      <c s="27">
        <f>ROUND(G117*H117,6)</f>
      </c>
      <c r="L117" s="29">
        <v>0</v>
      </c>
      <c s="24">
        <f>ROUND(ROUND(L117,2)*ROUND(G117,3),2)</f>
      </c>
      <c s="27" t="s">
        <v>56</v>
      </c>
      <c>
        <f>(M117*21)/100</f>
      </c>
      <c t="s">
        <v>27</v>
      </c>
    </row>
    <row r="118" spans="1:5" ht="12.75" customHeight="1">
      <c r="A118" s="30" t="s">
        <v>57</v>
      </c>
      <c r="E118" s="31" t="s">
        <v>5</v>
      </c>
    </row>
    <row r="119" spans="1:5" ht="12.75" customHeight="1">
      <c r="A119" s="30" t="s">
        <v>58</v>
      </c>
      <c r="E119" s="32" t="s">
        <v>2360</v>
      </c>
    </row>
    <row r="120" spans="5:5" ht="12.75" customHeight="1">
      <c r="E120" s="31" t="s">
        <v>2370</v>
      </c>
    </row>
    <row r="121" spans="1:16" ht="12.75" customHeight="1">
      <c r="A121" t="s">
        <v>51</v>
      </c>
      <c s="6" t="s">
        <v>176</v>
      </c>
      <c s="6" t="s">
        <v>2371</v>
      </c>
      <c t="s">
        <v>5</v>
      </c>
      <c s="26" t="s">
        <v>2372</v>
      </c>
      <c s="27" t="s">
        <v>88</v>
      </c>
      <c s="28">
        <v>211</v>
      </c>
      <c s="27">
        <v>0</v>
      </c>
      <c s="27">
        <f>ROUND(G121*H121,6)</f>
      </c>
      <c r="L121" s="29">
        <v>0</v>
      </c>
      <c s="24">
        <f>ROUND(ROUND(L121,2)*ROUND(G121,3),2)</f>
      </c>
      <c s="27" t="s">
        <v>56</v>
      </c>
      <c>
        <f>(M121*21)/100</f>
      </c>
      <c t="s">
        <v>27</v>
      </c>
    </row>
    <row r="122" spans="1:5" ht="12.75" customHeight="1">
      <c r="A122" s="30" t="s">
        <v>57</v>
      </c>
      <c r="E122" s="31" t="s">
        <v>5</v>
      </c>
    </row>
    <row r="123" spans="1:5" ht="38.25" customHeight="1">
      <c r="A123" s="30" t="s">
        <v>58</v>
      </c>
      <c r="E123" s="32" t="s">
        <v>2373</v>
      </c>
    </row>
    <row r="124" spans="5:5" ht="12.75" customHeight="1">
      <c r="E124" s="31" t="s">
        <v>2374</v>
      </c>
    </row>
    <row r="125" spans="1:13" ht="12.75" customHeight="1">
      <c r="A125" t="s">
        <v>48</v>
      </c>
      <c r="C125" s="7" t="s">
        <v>96</v>
      </c>
      <c r="E125" s="25" t="s">
        <v>454</v>
      </c>
      <c r="J125" s="24">
        <f>0</f>
      </c>
      <c s="24">
        <f>0</f>
      </c>
      <c s="24">
        <f>0+L126+L130</f>
      </c>
      <c s="24">
        <f>0+M126+M130</f>
      </c>
    </row>
    <row r="126" spans="1:16" ht="12.75" customHeight="1">
      <c r="A126" t="s">
        <v>51</v>
      </c>
      <c s="6" t="s">
        <v>181</v>
      </c>
      <c s="6" t="s">
        <v>2375</v>
      </c>
      <c t="s">
        <v>5</v>
      </c>
      <c s="26" t="s">
        <v>2376</v>
      </c>
      <c s="27" t="s">
        <v>88</v>
      </c>
      <c s="28">
        <v>65</v>
      </c>
      <c s="27">
        <v>0</v>
      </c>
      <c s="27">
        <f>ROUND(G126*H126,6)</f>
      </c>
      <c r="L126" s="29">
        <v>0</v>
      </c>
      <c s="24">
        <f>ROUND(ROUND(L126,2)*ROUND(G126,3),2)</f>
      </c>
      <c s="27" t="s">
        <v>56</v>
      </c>
      <c>
        <f>(M126*21)/100</f>
      </c>
      <c t="s">
        <v>27</v>
      </c>
    </row>
    <row r="127" spans="1:5" ht="12.75" customHeight="1">
      <c r="A127" s="30" t="s">
        <v>57</v>
      </c>
      <c r="E127" s="31" t="s">
        <v>5</v>
      </c>
    </row>
    <row r="128" spans="1:5" ht="12.75" customHeight="1">
      <c r="A128" s="30" t="s">
        <v>58</v>
      </c>
      <c r="E128" s="32" t="s">
        <v>2377</v>
      </c>
    </row>
    <row r="129" spans="5:5" ht="25.5" customHeight="1">
      <c r="E129" s="31" t="s">
        <v>2378</v>
      </c>
    </row>
    <row r="130" spans="1:16" ht="12.75" customHeight="1">
      <c r="A130" t="s">
        <v>51</v>
      </c>
      <c s="6" t="s">
        <v>185</v>
      </c>
      <c s="6" t="s">
        <v>2379</v>
      </c>
      <c t="s">
        <v>5</v>
      </c>
      <c s="26" t="s">
        <v>2380</v>
      </c>
      <c s="27" t="s">
        <v>464</v>
      </c>
      <c s="28">
        <v>40.3</v>
      </c>
      <c s="27">
        <v>0</v>
      </c>
      <c s="27">
        <f>ROUND(G130*H130,6)</f>
      </c>
      <c r="L130" s="29">
        <v>0</v>
      </c>
      <c s="24">
        <f>ROUND(ROUND(L130,2)*ROUND(G130,3),2)</f>
      </c>
      <c s="27" t="s">
        <v>56</v>
      </c>
      <c>
        <f>(M130*21)/100</f>
      </c>
      <c t="s">
        <v>27</v>
      </c>
    </row>
    <row r="131" spans="1:5" ht="12.75" customHeight="1">
      <c r="A131" s="30" t="s">
        <v>57</v>
      </c>
      <c r="E131" s="31" t="s">
        <v>5</v>
      </c>
    </row>
    <row r="132" spans="1:5" ht="12.75" customHeight="1">
      <c r="A132" s="30" t="s">
        <v>58</v>
      </c>
      <c r="E132" s="32" t="s">
        <v>2381</v>
      </c>
    </row>
    <row r="133" spans="5:5" ht="12.75" customHeight="1">
      <c r="E133" s="31" t="s">
        <v>1157</v>
      </c>
    </row>
    <row r="134" spans="1:13" ht="12.75" customHeight="1">
      <c r="A134" t="s">
        <v>48</v>
      </c>
      <c r="C134" s="7" t="s">
        <v>2112</v>
      </c>
      <c r="E134" s="25" t="s">
        <v>2113</v>
      </c>
      <c r="J134" s="24">
        <f>0</f>
      </c>
      <c s="24">
        <f>0</f>
      </c>
      <c s="24">
        <f>0+L135+L139</f>
      </c>
      <c s="24">
        <f>0+M135+M139</f>
      </c>
    </row>
    <row r="135" spans="1:16" ht="12.75" customHeight="1">
      <c r="A135" t="s">
        <v>51</v>
      </c>
      <c s="6" t="s">
        <v>190</v>
      </c>
      <c s="6" t="s">
        <v>871</v>
      </c>
      <c t="s">
        <v>5</v>
      </c>
      <c s="26" t="s">
        <v>872</v>
      </c>
      <c s="27" t="s">
        <v>55</v>
      </c>
      <c s="28">
        <v>131.118</v>
      </c>
      <c s="27">
        <v>0</v>
      </c>
      <c s="27">
        <f>ROUND(G135*H135,6)</f>
      </c>
      <c r="L135" s="29">
        <v>0</v>
      </c>
      <c s="24">
        <f>ROUND(ROUND(L135,2)*ROUND(G135,3),2)</f>
      </c>
      <c s="27" t="s">
        <v>56</v>
      </c>
      <c>
        <f>(M135*21)/100</f>
      </c>
      <c t="s">
        <v>27</v>
      </c>
    </row>
    <row r="136" spans="1:5" ht="12.75" customHeight="1">
      <c r="A136" s="30" t="s">
        <v>57</v>
      </c>
      <c r="E136" s="31" t="s">
        <v>5</v>
      </c>
    </row>
    <row r="137" spans="1:5" ht="38.25" customHeight="1">
      <c r="A137" s="30" t="s">
        <v>58</v>
      </c>
      <c r="E137" s="32" t="s">
        <v>2382</v>
      </c>
    </row>
    <row r="138" spans="5:5" ht="76.5" customHeight="1">
      <c r="E138" s="31" t="s">
        <v>852</v>
      </c>
    </row>
    <row r="139" spans="1:16" ht="12.75" customHeight="1">
      <c r="A139" t="s">
        <v>51</v>
      </c>
      <c s="6" t="s">
        <v>194</v>
      </c>
      <c s="6" t="s">
        <v>862</v>
      </c>
      <c t="s">
        <v>5</v>
      </c>
      <c s="26" t="s">
        <v>863</v>
      </c>
      <c s="27" t="s">
        <v>55</v>
      </c>
      <c s="28">
        <v>6.086</v>
      </c>
      <c s="27">
        <v>0</v>
      </c>
      <c s="27">
        <f>ROUND(G139*H139,6)</f>
      </c>
      <c r="L139" s="29">
        <v>0</v>
      </c>
      <c s="24">
        <f>ROUND(ROUND(L139,2)*ROUND(G139,3),2)</f>
      </c>
      <c s="27" t="s">
        <v>56</v>
      </c>
      <c>
        <f>(M139*21)/100</f>
      </c>
      <c t="s">
        <v>27</v>
      </c>
    </row>
    <row r="140" spans="1:5" ht="12.75" customHeight="1">
      <c r="A140" s="30" t="s">
        <v>57</v>
      </c>
      <c r="E140" s="31" t="s">
        <v>5</v>
      </c>
    </row>
    <row r="141" spans="1:5" ht="12.75" customHeight="1">
      <c r="A141" s="30" t="s">
        <v>58</v>
      </c>
      <c r="E141" s="32" t="s">
        <v>2383</v>
      </c>
    </row>
    <row r="142" spans="5:5" ht="76.5" customHeight="1">
      <c r="E142" s="31" t="s">
        <v>852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2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101</v>
      </c>
      <c s="33">
        <f>Rekapitulace!C39</f>
      </c>
      <c s="15" t="s">
        <v>15</v>
      </c>
      <c t="s">
        <v>23</v>
      </c>
      <c t="s">
        <v>27</v>
      </c>
    </row>
    <row r="4" spans="1:16" ht="15" customHeight="1">
      <c r="A4" s="18" t="s">
        <v>20</v>
      </c>
      <c s="19" t="s">
        <v>28</v>
      </c>
      <c s="20" t="s">
        <v>101</v>
      </c>
      <c r="E4" s="19" t="s">
        <v>2384</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COUNTIFS(L8:L202,"=0",A8:A202,"P")+COUNTIFS(L8:L202,"",A8:A202,"P")+SUM(Q8:Q202)</f>
      </c>
    </row>
    <row r="8" spans="1:13" ht="12.75" customHeight="1">
      <c r="A8" t="s">
        <v>45</v>
      </c>
      <c r="C8" s="21" t="s">
        <v>2387</v>
      </c>
      <c r="E8" s="23" t="s">
        <v>2388</v>
      </c>
      <c r="J8" s="22">
        <f>0+J9+J22+J67+J76+J93+J118+J127+J132+J169</f>
      </c>
      <c s="22">
        <f>0+K9+K22+K67+K76+K93+K118+K127+K132+K169</f>
      </c>
      <c s="22">
        <f>0+L9+L22+L67+L76+L93+L118+L127+L132+L169</f>
      </c>
      <c s="22">
        <f>0+M9+M22+M67+M76+M93+M118+M127+M132+M169</f>
      </c>
    </row>
    <row r="9" spans="1:13" ht="12.75" customHeight="1">
      <c r="A9" t="s">
        <v>48</v>
      </c>
      <c r="C9" s="7" t="s">
        <v>49</v>
      </c>
      <c r="E9" s="25" t="s">
        <v>50</v>
      </c>
      <c r="J9" s="24">
        <f>0</f>
      </c>
      <c s="24">
        <f>0</f>
      </c>
      <c s="24">
        <f>0+L10+L14+L18</f>
      </c>
      <c s="24">
        <f>0+M10+M14+M18</f>
      </c>
    </row>
    <row r="10" spans="1:16" ht="12.75" customHeight="1">
      <c r="A10" t="s">
        <v>51</v>
      </c>
      <c s="6" t="s">
        <v>52</v>
      </c>
      <c s="6" t="s">
        <v>871</v>
      </c>
      <c t="s">
        <v>5</v>
      </c>
      <c s="26" t="s">
        <v>872</v>
      </c>
      <c s="27" t="s">
        <v>55</v>
      </c>
      <c s="28">
        <v>1225.567</v>
      </c>
      <c s="27">
        <v>0</v>
      </c>
      <c s="27">
        <f>ROUND(G10*H10,6)</f>
      </c>
      <c r="L10" s="29">
        <v>0</v>
      </c>
      <c s="24">
        <f>ROUND(ROUND(L10,2)*ROUND(G10,3),2)</f>
      </c>
      <c s="27" t="s">
        <v>56</v>
      </c>
      <c>
        <f>(M10*21)/100</f>
      </c>
      <c t="s">
        <v>27</v>
      </c>
    </row>
    <row r="11" spans="1:5" ht="12.75" customHeight="1">
      <c r="A11" s="30" t="s">
        <v>57</v>
      </c>
      <c r="E11" s="31" t="s">
        <v>5</v>
      </c>
    </row>
    <row r="12" spans="1:5" ht="38.25" customHeight="1">
      <c r="A12" s="30" t="s">
        <v>58</v>
      </c>
      <c r="E12" s="32" t="s">
        <v>2389</v>
      </c>
    </row>
    <row r="13" spans="5:5" ht="76.5" customHeight="1">
      <c r="E13" s="31" t="s">
        <v>852</v>
      </c>
    </row>
    <row r="14" spans="1:16" ht="12.75" customHeight="1">
      <c r="A14" t="s">
        <v>51</v>
      </c>
      <c s="6" t="s">
        <v>27</v>
      </c>
      <c s="6" t="s">
        <v>2123</v>
      </c>
      <c t="s">
        <v>5</v>
      </c>
      <c s="26" t="s">
        <v>2390</v>
      </c>
      <c s="27" t="s">
        <v>55</v>
      </c>
      <c s="28">
        <v>15.4</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2391</v>
      </c>
    </row>
    <row r="17" spans="5:5" ht="76.5" customHeight="1">
      <c r="E17" s="31" t="s">
        <v>1092</v>
      </c>
    </row>
    <row r="18" spans="1:16" ht="12.75" customHeight="1">
      <c r="A18" t="s">
        <v>51</v>
      </c>
      <c s="6" t="s">
        <v>26</v>
      </c>
      <c s="6" t="s">
        <v>862</v>
      </c>
      <c t="s">
        <v>5</v>
      </c>
      <c s="26" t="s">
        <v>863</v>
      </c>
      <c s="27" t="s">
        <v>55</v>
      </c>
      <c s="28">
        <v>16.62</v>
      </c>
      <c s="27">
        <v>0</v>
      </c>
      <c s="27">
        <f>ROUND(G18*H18,6)</f>
      </c>
      <c r="L18" s="29">
        <v>0</v>
      </c>
      <c s="24">
        <f>ROUND(ROUND(L18,2)*ROUND(G18,3),2)</f>
      </c>
      <c s="27" t="s">
        <v>56</v>
      </c>
      <c>
        <f>(M18*21)/100</f>
      </c>
      <c t="s">
        <v>27</v>
      </c>
    </row>
    <row r="19" spans="1:5" ht="12.75" customHeight="1">
      <c r="A19" s="30" t="s">
        <v>57</v>
      </c>
      <c r="E19" s="31" t="s">
        <v>5</v>
      </c>
    </row>
    <row r="20" spans="1:5" ht="38.25" customHeight="1">
      <c r="A20" s="30" t="s">
        <v>58</v>
      </c>
      <c r="E20" s="32" t="s">
        <v>2392</v>
      </c>
    </row>
    <row r="21" spans="5:5" ht="76.5" customHeight="1">
      <c r="E21" s="31" t="s">
        <v>1092</v>
      </c>
    </row>
    <row r="22" spans="1:13" ht="12.75" customHeight="1">
      <c r="A22" t="s">
        <v>48</v>
      </c>
      <c r="C22" s="7" t="s">
        <v>52</v>
      </c>
      <c r="E22" s="25" t="s">
        <v>72</v>
      </c>
      <c r="J22" s="24">
        <f>0</f>
      </c>
      <c s="24">
        <f>0</f>
      </c>
      <c s="24">
        <f>0+L23+L27+L31+L35+L39+L43+L47+L51+L55+L59+L63</f>
      </c>
      <c s="24">
        <f>0+M23+M27+M31+M35+M39+M43+M47+M51+M55+M59+M63</f>
      </c>
    </row>
    <row r="23" spans="1:16" ht="12.75" customHeight="1">
      <c r="A23" t="s">
        <v>51</v>
      </c>
      <c s="6" t="s">
        <v>67</v>
      </c>
      <c s="6" t="s">
        <v>1327</v>
      </c>
      <c t="s">
        <v>5</v>
      </c>
      <c s="26" t="s">
        <v>1328</v>
      </c>
      <c s="27" t="s">
        <v>76</v>
      </c>
      <c s="28">
        <v>671.05</v>
      </c>
      <c s="27">
        <v>0</v>
      </c>
      <c s="27">
        <f>ROUND(G23*H23,6)</f>
      </c>
      <c r="L23" s="29">
        <v>0</v>
      </c>
      <c s="24">
        <f>ROUND(ROUND(L23,2)*ROUND(G23,3),2)</f>
      </c>
      <c s="27" t="s">
        <v>56</v>
      </c>
      <c>
        <f>(M23*21)/100</f>
      </c>
      <c t="s">
        <v>27</v>
      </c>
    </row>
    <row r="24" spans="1:5" ht="12.75" customHeight="1">
      <c r="A24" s="30" t="s">
        <v>57</v>
      </c>
      <c r="E24" s="31" t="s">
        <v>5</v>
      </c>
    </row>
    <row r="25" spans="1:5" ht="38.25" customHeight="1">
      <c r="A25" s="30" t="s">
        <v>58</v>
      </c>
      <c r="E25" s="32" t="s">
        <v>2393</v>
      </c>
    </row>
    <row r="26" spans="5:5" ht="293.25" customHeight="1">
      <c r="E26" s="31" t="s">
        <v>2394</v>
      </c>
    </row>
    <row r="27" spans="1:16" ht="12.75" customHeight="1">
      <c r="A27" t="s">
        <v>51</v>
      </c>
      <c s="6" t="s">
        <v>73</v>
      </c>
      <c s="6" t="s">
        <v>81</v>
      </c>
      <c t="s">
        <v>5</v>
      </c>
      <c s="26" t="s">
        <v>82</v>
      </c>
      <c s="27" t="s">
        <v>76</v>
      </c>
      <c s="28">
        <v>9.315</v>
      </c>
      <c s="27">
        <v>0</v>
      </c>
      <c s="27">
        <f>ROUND(G27*H27,6)</f>
      </c>
      <c r="L27" s="29">
        <v>0</v>
      </c>
      <c s="24">
        <f>ROUND(ROUND(L27,2)*ROUND(G27,3),2)</f>
      </c>
      <c s="27" t="s">
        <v>56</v>
      </c>
      <c>
        <f>(M27*21)/100</f>
      </c>
      <c t="s">
        <v>27</v>
      </c>
    </row>
    <row r="28" spans="1:5" ht="12.75" customHeight="1">
      <c r="A28" s="30" t="s">
        <v>57</v>
      </c>
      <c r="E28" s="31" t="s">
        <v>5</v>
      </c>
    </row>
    <row r="29" spans="1:5" ht="38.25" customHeight="1">
      <c r="A29" s="30" t="s">
        <v>58</v>
      </c>
      <c r="E29" s="32" t="s">
        <v>2395</v>
      </c>
    </row>
    <row r="30" spans="5:5" ht="255" customHeight="1">
      <c r="E30" s="31" t="s">
        <v>367</v>
      </c>
    </row>
    <row r="31" spans="1:16" ht="12.75" customHeight="1">
      <c r="A31" t="s">
        <v>51</v>
      </c>
      <c s="6" t="s">
        <v>80</v>
      </c>
      <c s="6" t="s">
        <v>1120</v>
      </c>
      <c t="s">
        <v>5</v>
      </c>
      <c s="26" t="s">
        <v>1121</v>
      </c>
      <c s="27" t="s">
        <v>1018</v>
      </c>
      <c s="28">
        <v>232.875</v>
      </c>
      <c s="27">
        <v>0</v>
      </c>
      <c s="27">
        <f>ROUND(G31*H31,6)</f>
      </c>
      <c r="L31" s="29">
        <v>0</v>
      </c>
      <c s="24">
        <f>ROUND(ROUND(L31,2)*ROUND(G31,3),2)</f>
      </c>
      <c s="27" t="s">
        <v>56</v>
      </c>
      <c>
        <f>(M31*21)/100</f>
      </c>
      <c t="s">
        <v>27</v>
      </c>
    </row>
    <row r="32" spans="1:5" ht="12.75" customHeight="1">
      <c r="A32" s="30" t="s">
        <v>57</v>
      </c>
      <c r="E32" s="31" t="s">
        <v>5</v>
      </c>
    </row>
    <row r="33" spans="1:5" ht="12.75" customHeight="1">
      <c r="A33" s="30" t="s">
        <v>58</v>
      </c>
      <c r="E33" s="32" t="s">
        <v>2396</v>
      </c>
    </row>
    <row r="34" spans="5:5" ht="12.75" customHeight="1">
      <c r="E34" s="31" t="s">
        <v>1123</v>
      </c>
    </row>
    <row r="35" spans="1:16" ht="12.75" customHeight="1">
      <c r="A35" t="s">
        <v>51</v>
      </c>
      <c s="6" t="s">
        <v>85</v>
      </c>
      <c s="6" t="s">
        <v>1766</v>
      </c>
      <c t="s">
        <v>5</v>
      </c>
      <c s="26" t="s">
        <v>1767</v>
      </c>
      <c s="27" t="s">
        <v>76</v>
      </c>
      <c s="28">
        <v>9.315</v>
      </c>
      <c s="27">
        <v>0</v>
      </c>
      <c s="27">
        <f>ROUND(G35*H35,6)</f>
      </c>
      <c r="L35" s="29">
        <v>0</v>
      </c>
      <c s="24">
        <f>ROUND(ROUND(L35,2)*ROUND(G35,3),2)</f>
      </c>
      <c s="27" t="s">
        <v>56</v>
      </c>
      <c>
        <f>(M35*21)/100</f>
      </c>
      <c t="s">
        <v>27</v>
      </c>
    </row>
    <row r="36" spans="1:5" ht="12.75" customHeight="1">
      <c r="A36" s="30" t="s">
        <v>57</v>
      </c>
      <c r="E36" s="31" t="s">
        <v>5</v>
      </c>
    </row>
    <row r="37" spans="1:5" ht="12.75" customHeight="1">
      <c r="A37" s="30" t="s">
        <v>58</v>
      </c>
      <c r="E37" s="32" t="s">
        <v>2397</v>
      </c>
    </row>
    <row r="38" spans="5:5" ht="165.75" customHeight="1">
      <c r="E38" s="31" t="s">
        <v>2398</v>
      </c>
    </row>
    <row r="39" spans="1:16" ht="12.75" customHeight="1">
      <c r="A39" t="s">
        <v>51</v>
      </c>
      <c s="6" t="s">
        <v>90</v>
      </c>
      <c s="6" t="s">
        <v>1774</v>
      </c>
      <c t="s">
        <v>5</v>
      </c>
      <c s="26" t="s">
        <v>1775</v>
      </c>
      <c s="27" t="s">
        <v>76</v>
      </c>
      <c s="28">
        <v>10.724</v>
      </c>
      <c s="27">
        <v>0</v>
      </c>
      <c s="27">
        <f>ROUND(G39*H39,6)</f>
      </c>
      <c r="L39" s="29">
        <v>0</v>
      </c>
      <c s="24">
        <f>ROUND(ROUND(L39,2)*ROUND(G39,3),2)</f>
      </c>
      <c s="27" t="s">
        <v>56</v>
      </c>
      <c>
        <f>(M39*21)/100</f>
      </c>
      <c t="s">
        <v>27</v>
      </c>
    </row>
    <row r="40" spans="1:5" ht="12.75" customHeight="1">
      <c r="A40" s="30" t="s">
        <v>57</v>
      </c>
      <c r="E40" s="31" t="s">
        <v>5</v>
      </c>
    </row>
    <row r="41" spans="1:5" ht="12.75" customHeight="1">
      <c r="A41" s="30" t="s">
        <v>58</v>
      </c>
      <c r="E41" s="32" t="s">
        <v>2399</v>
      </c>
    </row>
    <row r="42" spans="5:5" ht="242.25" customHeight="1">
      <c r="E42" s="31" t="s">
        <v>2400</v>
      </c>
    </row>
    <row r="43" spans="1:16" ht="12.75" customHeight="1">
      <c r="A43" t="s">
        <v>51</v>
      </c>
      <c s="6" t="s">
        <v>96</v>
      </c>
      <c s="6" t="s">
        <v>2144</v>
      </c>
      <c t="s">
        <v>5</v>
      </c>
      <c s="26" t="s">
        <v>2145</v>
      </c>
      <c s="27" t="s">
        <v>460</v>
      </c>
      <c s="28">
        <v>90</v>
      </c>
      <c s="27">
        <v>0</v>
      </c>
      <c s="27">
        <f>ROUND(G43*H43,6)</f>
      </c>
      <c r="L43" s="29">
        <v>0</v>
      </c>
      <c s="24">
        <f>ROUND(ROUND(L43,2)*ROUND(G43,3),2)</f>
      </c>
      <c s="27" t="s">
        <v>56</v>
      </c>
      <c>
        <f>(M43*21)/100</f>
      </c>
      <c t="s">
        <v>27</v>
      </c>
    </row>
    <row r="44" spans="1:5" ht="12.75" customHeight="1">
      <c r="A44" s="30" t="s">
        <v>57</v>
      </c>
      <c r="E44" s="31" t="s">
        <v>5</v>
      </c>
    </row>
    <row r="45" spans="1:5" ht="12.75" customHeight="1">
      <c r="A45" s="30" t="s">
        <v>58</v>
      </c>
      <c r="E45" s="32" t="s">
        <v>2401</v>
      </c>
    </row>
    <row r="46" spans="5:5" ht="38.25" customHeight="1">
      <c r="E46" s="31" t="s">
        <v>1141</v>
      </c>
    </row>
    <row r="47" spans="1:16" ht="12.75" customHeight="1">
      <c r="A47" t="s">
        <v>51</v>
      </c>
      <c s="6" t="s">
        <v>101</v>
      </c>
      <c s="6" t="s">
        <v>1142</v>
      </c>
      <c t="s">
        <v>5</v>
      </c>
      <c s="26" t="s">
        <v>1143</v>
      </c>
      <c s="27" t="s">
        <v>460</v>
      </c>
      <c s="28">
        <v>90</v>
      </c>
      <c s="27">
        <v>0</v>
      </c>
      <c s="27">
        <f>ROUND(G47*H47,6)</f>
      </c>
      <c r="L47" s="29">
        <v>0</v>
      </c>
      <c s="24">
        <f>ROUND(ROUND(L47,2)*ROUND(G47,3),2)</f>
      </c>
      <c s="27" t="s">
        <v>56</v>
      </c>
      <c>
        <f>(M47*21)/100</f>
      </c>
      <c t="s">
        <v>27</v>
      </c>
    </row>
    <row r="48" spans="1:5" ht="12.75" customHeight="1">
      <c r="A48" s="30" t="s">
        <v>57</v>
      </c>
      <c r="E48" s="31" t="s">
        <v>5</v>
      </c>
    </row>
    <row r="49" spans="1:5" ht="12.75" customHeight="1">
      <c r="A49" s="30" t="s">
        <v>58</v>
      </c>
      <c r="E49" s="32" t="s">
        <v>2401</v>
      </c>
    </row>
    <row r="50" spans="5:5" ht="12.75" customHeight="1">
      <c r="E50" s="31" t="s">
        <v>1145</v>
      </c>
    </row>
    <row r="51" spans="1:16" ht="12.75" customHeight="1">
      <c r="A51" t="s">
        <v>51</v>
      </c>
      <c s="6" t="s">
        <v>105</v>
      </c>
      <c s="6" t="s">
        <v>1146</v>
      </c>
      <c t="s">
        <v>5</v>
      </c>
      <c s="26" t="s">
        <v>1147</v>
      </c>
      <c s="27" t="s">
        <v>460</v>
      </c>
      <c s="28">
        <v>90</v>
      </c>
      <c s="27">
        <v>0</v>
      </c>
      <c s="27">
        <f>ROUND(G51*H51,6)</f>
      </c>
      <c r="L51" s="29">
        <v>0</v>
      </c>
      <c s="24">
        <f>ROUND(ROUND(L51,2)*ROUND(G51,3),2)</f>
      </c>
      <c s="27" t="s">
        <v>56</v>
      </c>
      <c>
        <f>(M51*21)/100</f>
      </c>
      <c t="s">
        <v>27</v>
      </c>
    </row>
    <row r="52" spans="1:5" ht="12.75" customHeight="1">
      <c r="A52" s="30" t="s">
        <v>57</v>
      </c>
      <c r="E52" s="31" t="s">
        <v>5</v>
      </c>
    </row>
    <row r="53" spans="1:5" ht="12.75" customHeight="1">
      <c r="A53" s="30" t="s">
        <v>58</v>
      </c>
      <c r="E53" s="32" t="s">
        <v>2401</v>
      </c>
    </row>
    <row r="54" spans="5:5" ht="12.75" customHeight="1">
      <c r="E54" s="31" t="s">
        <v>1149</v>
      </c>
    </row>
    <row r="55" spans="1:16" ht="12.75" customHeight="1">
      <c r="A55" t="s">
        <v>51</v>
      </c>
      <c s="6" t="s">
        <v>109</v>
      </c>
      <c s="6" t="s">
        <v>2402</v>
      </c>
      <c t="s">
        <v>5</v>
      </c>
      <c s="26" t="s">
        <v>2403</v>
      </c>
      <c s="27" t="s">
        <v>99</v>
      </c>
      <c s="28">
        <v>71</v>
      </c>
      <c s="27">
        <v>0</v>
      </c>
      <c s="27">
        <f>ROUND(G55*H55,6)</f>
      </c>
      <c r="L55" s="29">
        <v>0</v>
      </c>
      <c s="24">
        <f>ROUND(ROUND(L55,2)*ROUND(G55,3),2)</f>
      </c>
      <c s="27" t="s">
        <v>56</v>
      </c>
      <c>
        <f>(M55*21)/100</f>
      </c>
      <c t="s">
        <v>27</v>
      </c>
    </row>
    <row r="56" spans="1:5" ht="12.75" customHeight="1">
      <c r="A56" s="30" t="s">
        <v>57</v>
      </c>
      <c r="E56" s="31" t="s">
        <v>5</v>
      </c>
    </row>
    <row r="57" spans="1:5" ht="12.75" customHeight="1">
      <c r="A57" s="30" t="s">
        <v>58</v>
      </c>
      <c r="E57" s="32" t="s">
        <v>2404</v>
      </c>
    </row>
    <row r="58" spans="5:5" ht="25.5" customHeight="1">
      <c r="E58" s="31" t="s">
        <v>2405</v>
      </c>
    </row>
    <row r="59" spans="1:16" ht="12.75" customHeight="1">
      <c r="A59" t="s">
        <v>51</v>
      </c>
      <c s="6" t="s">
        <v>113</v>
      </c>
      <c s="6" t="s">
        <v>2406</v>
      </c>
      <c t="s">
        <v>5</v>
      </c>
      <c s="26" t="s">
        <v>2407</v>
      </c>
      <c s="27" t="s">
        <v>99</v>
      </c>
      <c s="28">
        <v>71</v>
      </c>
      <c s="27">
        <v>0</v>
      </c>
      <c s="27">
        <f>ROUND(G59*H59,6)</f>
      </c>
      <c r="L59" s="29">
        <v>0</v>
      </c>
      <c s="24">
        <f>ROUND(ROUND(L59,2)*ROUND(G59,3),2)</f>
      </c>
      <c s="27" t="s">
        <v>56</v>
      </c>
      <c>
        <f>(M59*21)/100</f>
      </c>
      <c t="s">
        <v>27</v>
      </c>
    </row>
    <row r="60" spans="1:5" ht="12.75" customHeight="1">
      <c r="A60" s="30" t="s">
        <v>57</v>
      </c>
      <c r="E60" s="31" t="s">
        <v>5</v>
      </c>
    </row>
    <row r="61" spans="1:5" ht="12.75" customHeight="1">
      <c r="A61" s="30" t="s">
        <v>58</v>
      </c>
      <c r="E61" s="32" t="s">
        <v>2408</v>
      </c>
    </row>
    <row r="62" spans="5:5" ht="12.75" customHeight="1">
      <c r="E62" s="31" t="s">
        <v>1184</v>
      </c>
    </row>
    <row r="63" spans="1:16" ht="12.75" customHeight="1">
      <c r="A63" t="s">
        <v>51</v>
      </c>
      <c s="6" t="s">
        <v>254</v>
      </c>
      <c s="6" t="s">
        <v>1351</v>
      </c>
      <c t="s">
        <v>5</v>
      </c>
      <c s="26" t="s">
        <v>1352</v>
      </c>
      <c s="27" t="s">
        <v>1018</v>
      </c>
      <c s="28">
        <v>16776.25</v>
      </c>
      <c s="27">
        <v>0</v>
      </c>
      <c s="27">
        <f>ROUND(G63*H63,6)</f>
      </c>
      <c r="L63" s="29">
        <v>0</v>
      </c>
      <c s="24">
        <f>ROUND(ROUND(L63,2)*ROUND(G63,3),2)</f>
      </c>
      <c s="27" t="s">
        <v>56</v>
      </c>
      <c>
        <f>(M63*21)/100</f>
      </c>
      <c t="s">
        <v>27</v>
      </c>
    </row>
    <row r="64" spans="1:5" ht="12.75" customHeight="1">
      <c r="A64" s="30" t="s">
        <v>57</v>
      </c>
      <c r="E64" s="31" t="s">
        <v>5</v>
      </c>
    </row>
    <row r="65" spans="1:5" ht="25.5" customHeight="1">
      <c r="A65" s="30" t="s">
        <v>58</v>
      </c>
      <c r="E65" s="32" t="s">
        <v>2409</v>
      </c>
    </row>
    <row r="66" spans="5:5" ht="12.75" customHeight="1">
      <c r="E66" s="31" t="s">
        <v>1123</v>
      </c>
    </row>
    <row r="67" spans="1:13" ht="12.75" customHeight="1">
      <c r="A67" t="s">
        <v>48</v>
      </c>
      <c r="C67" s="7" t="s">
        <v>27</v>
      </c>
      <c r="E67" s="25" t="s">
        <v>1185</v>
      </c>
      <c r="J67" s="24">
        <f>0</f>
      </c>
      <c s="24">
        <f>0</f>
      </c>
      <c s="24">
        <f>0+L68+L72</f>
      </c>
      <c s="24">
        <f>0+M68+M72</f>
      </c>
    </row>
    <row r="68" spans="1:16" ht="12.75" customHeight="1">
      <c r="A68" t="s">
        <v>51</v>
      </c>
      <c s="6" t="s">
        <v>117</v>
      </c>
      <c s="6" t="s">
        <v>2410</v>
      </c>
      <c t="s">
        <v>5</v>
      </c>
      <c s="26" t="s">
        <v>2411</v>
      </c>
      <c s="27" t="s">
        <v>460</v>
      </c>
      <c s="28">
        <v>24.2</v>
      </c>
      <c s="27">
        <v>0</v>
      </c>
      <c s="27">
        <f>ROUND(G68*H68,6)</f>
      </c>
      <c r="L68" s="29">
        <v>0</v>
      </c>
      <c s="24">
        <f>ROUND(ROUND(L68,2)*ROUND(G68,3),2)</f>
      </c>
      <c s="27" t="s">
        <v>56</v>
      </c>
      <c>
        <f>(M68*21)/100</f>
      </c>
      <c t="s">
        <v>27</v>
      </c>
    </row>
    <row r="69" spans="1:5" ht="12.75" customHeight="1">
      <c r="A69" s="30" t="s">
        <v>57</v>
      </c>
      <c r="E69" s="31" t="s">
        <v>5</v>
      </c>
    </row>
    <row r="70" spans="1:5" ht="12.75" customHeight="1">
      <c r="A70" s="30" t="s">
        <v>58</v>
      </c>
      <c r="E70" s="32" t="s">
        <v>2412</v>
      </c>
    </row>
    <row r="71" spans="5:5" ht="38.25" customHeight="1">
      <c r="E71" s="31" t="s">
        <v>2413</v>
      </c>
    </row>
    <row r="72" spans="1:16" ht="12.75" customHeight="1">
      <c r="A72" t="s">
        <v>51</v>
      </c>
      <c s="6" t="s">
        <v>122</v>
      </c>
      <c s="6" t="s">
        <v>2414</v>
      </c>
      <c t="s">
        <v>5</v>
      </c>
      <c s="26" t="s">
        <v>2415</v>
      </c>
      <c s="27" t="s">
        <v>76</v>
      </c>
      <c s="28">
        <v>2.042</v>
      </c>
      <c s="27">
        <v>0</v>
      </c>
      <c s="27">
        <f>ROUND(G72*H72,6)</f>
      </c>
      <c r="L72" s="29">
        <v>0</v>
      </c>
      <c s="24">
        <f>ROUND(ROUND(L72,2)*ROUND(G72,3),2)</f>
      </c>
      <c s="27" t="s">
        <v>56</v>
      </c>
      <c>
        <f>(M72*21)/100</f>
      </c>
      <c t="s">
        <v>27</v>
      </c>
    </row>
    <row r="73" spans="1:5" ht="12.75" customHeight="1">
      <c r="A73" s="30" t="s">
        <v>57</v>
      </c>
      <c r="E73" s="31" t="s">
        <v>5</v>
      </c>
    </row>
    <row r="74" spans="1:5" ht="12.75" customHeight="1">
      <c r="A74" s="30" t="s">
        <v>58</v>
      </c>
      <c r="E74" s="32" t="s">
        <v>2416</v>
      </c>
    </row>
    <row r="75" spans="5:5" ht="25.5" customHeight="1">
      <c r="E75" s="31" t="s">
        <v>2417</v>
      </c>
    </row>
    <row r="76" spans="1:13" ht="12.75" customHeight="1">
      <c r="A76" t="s">
        <v>48</v>
      </c>
      <c r="C76" s="7" t="s">
        <v>26</v>
      </c>
      <c r="E76" s="25" t="s">
        <v>476</v>
      </c>
      <c r="J76" s="24">
        <f>0</f>
      </c>
      <c s="24">
        <f>0</f>
      </c>
      <c s="24">
        <f>0+L77+L81+L85+L89</f>
      </c>
      <c s="24">
        <f>0+M77+M81+M85+M89</f>
      </c>
    </row>
    <row r="77" spans="1:16" ht="12.75" customHeight="1">
      <c r="A77" t="s">
        <v>51</v>
      </c>
      <c s="6" t="s">
        <v>126</v>
      </c>
      <c s="6" t="s">
        <v>2418</v>
      </c>
      <c t="s">
        <v>5</v>
      </c>
      <c s="26" t="s">
        <v>2419</v>
      </c>
      <c s="27" t="s">
        <v>76</v>
      </c>
      <c s="28">
        <v>3</v>
      </c>
      <c s="27">
        <v>0</v>
      </c>
      <c s="27">
        <f>ROUND(G77*H77,6)</f>
      </c>
      <c r="L77" s="29">
        <v>0</v>
      </c>
      <c s="24">
        <f>ROUND(ROUND(L77,2)*ROUND(G77,3),2)</f>
      </c>
      <c s="27" t="s">
        <v>56</v>
      </c>
      <c>
        <f>(M77*21)/100</f>
      </c>
      <c t="s">
        <v>27</v>
      </c>
    </row>
    <row r="78" spans="1:5" ht="12.75" customHeight="1">
      <c r="A78" s="30" t="s">
        <v>57</v>
      </c>
      <c r="E78" s="31" t="s">
        <v>5</v>
      </c>
    </row>
    <row r="79" spans="1:5" ht="12.75" customHeight="1">
      <c r="A79" s="30" t="s">
        <v>58</v>
      </c>
      <c r="E79" s="32" t="s">
        <v>2420</v>
      </c>
    </row>
    <row r="80" spans="5:5" ht="12.75" customHeight="1">
      <c r="E80" s="31" t="s">
        <v>1861</v>
      </c>
    </row>
    <row r="81" spans="1:16" ht="12.75" customHeight="1">
      <c r="A81" t="s">
        <v>51</v>
      </c>
      <c s="6" t="s">
        <v>132</v>
      </c>
      <c s="6" t="s">
        <v>2421</v>
      </c>
      <c t="s">
        <v>5</v>
      </c>
      <c s="26" t="s">
        <v>2422</v>
      </c>
      <c s="27" t="s">
        <v>388</v>
      </c>
      <c s="28">
        <v>262.16</v>
      </c>
      <c s="27">
        <v>0</v>
      </c>
      <c s="27">
        <f>ROUND(G81*H81,6)</f>
      </c>
      <c r="L81" s="29">
        <v>0</v>
      </c>
      <c s="24">
        <f>ROUND(ROUND(L81,2)*ROUND(G81,3),2)</f>
      </c>
      <c s="27" t="s">
        <v>56</v>
      </c>
      <c>
        <f>(M81*21)/100</f>
      </c>
      <c t="s">
        <v>27</v>
      </c>
    </row>
    <row r="82" spans="1:5" ht="12.75" customHeight="1">
      <c r="A82" s="30" t="s">
        <v>57</v>
      </c>
      <c r="E82" s="31" t="s">
        <v>5</v>
      </c>
    </row>
    <row r="83" spans="1:5" ht="12.75" customHeight="1">
      <c r="A83" s="30" t="s">
        <v>58</v>
      </c>
      <c r="E83" s="32" t="s">
        <v>2423</v>
      </c>
    </row>
    <row r="84" spans="5:5" ht="204" customHeight="1">
      <c r="E84" s="31" t="s">
        <v>2424</v>
      </c>
    </row>
    <row r="85" spans="1:16" ht="12.75" customHeight="1">
      <c r="A85" t="s">
        <v>51</v>
      </c>
      <c s="6" t="s">
        <v>136</v>
      </c>
      <c s="6" t="s">
        <v>2425</v>
      </c>
      <c t="s">
        <v>5</v>
      </c>
      <c s="26" t="s">
        <v>2426</v>
      </c>
      <c s="27" t="s">
        <v>388</v>
      </c>
      <c s="28">
        <v>435.73</v>
      </c>
      <c s="27">
        <v>0</v>
      </c>
      <c s="27">
        <f>ROUND(G85*H85,6)</f>
      </c>
      <c r="L85" s="29">
        <v>0</v>
      </c>
      <c s="24">
        <f>ROUND(ROUND(L85,2)*ROUND(G85,3),2)</f>
      </c>
      <c s="27" t="s">
        <v>56</v>
      </c>
      <c>
        <f>(M85*21)/100</f>
      </c>
      <c t="s">
        <v>27</v>
      </c>
    </row>
    <row r="86" spans="1:5" ht="12.75" customHeight="1">
      <c r="A86" s="30" t="s">
        <v>57</v>
      </c>
      <c r="E86" s="31" t="s">
        <v>5</v>
      </c>
    </row>
    <row r="87" spans="1:5" ht="12.75" customHeight="1">
      <c r="A87" s="30" t="s">
        <v>58</v>
      </c>
      <c r="E87" s="32" t="s">
        <v>2427</v>
      </c>
    </row>
    <row r="88" spans="5:5" ht="204" customHeight="1">
      <c r="E88" s="31" t="s">
        <v>2428</v>
      </c>
    </row>
    <row r="89" spans="1:16" ht="12.75" customHeight="1">
      <c r="A89" t="s">
        <v>51</v>
      </c>
      <c s="6" t="s">
        <v>140</v>
      </c>
      <c s="6" t="s">
        <v>2429</v>
      </c>
      <c t="s">
        <v>5</v>
      </c>
      <c s="26" t="s">
        <v>2430</v>
      </c>
      <c s="27" t="s">
        <v>537</v>
      </c>
      <c s="28">
        <v>1</v>
      </c>
      <c s="27">
        <v>0</v>
      </c>
      <c s="27">
        <f>ROUND(G89*H89,6)</f>
      </c>
      <c r="L89" s="29">
        <v>0</v>
      </c>
      <c s="24">
        <f>ROUND(ROUND(L89,2)*ROUND(G89,3),2)</f>
      </c>
      <c s="27" t="s">
        <v>56</v>
      </c>
      <c>
        <f>(M89*21)/100</f>
      </c>
      <c t="s">
        <v>27</v>
      </c>
    </row>
    <row r="90" spans="1:5" ht="12.75" customHeight="1">
      <c r="A90" s="30" t="s">
        <v>57</v>
      </c>
      <c r="E90" s="31" t="s">
        <v>5</v>
      </c>
    </row>
    <row r="91" spans="1:5" ht="12.75" customHeight="1">
      <c r="A91" s="30" t="s">
        <v>58</v>
      </c>
      <c r="E91" s="32" t="s">
        <v>2431</v>
      </c>
    </row>
    <row r="92" spans="5:5" ht="12.75" customHeight="1">
      <c r="E92" s="31" t="s">
        <v>2432</v>
      </c>
    </row>
    <row r="93" spans="1:13" ht="12.75" customHeight="1">
      <c r="A93" t="s">
        <v>48</v>
      </c>
      <c r="C93" s="7" t="s">
        <v>67</v>
      </c>
      <c r="E93" s="25" t="s">
        <v>1194</v>
      </c>
      <c r="J93" s="24">
        <f>0</f>
      </c>
      <c s="24">
        <f>0</f>
      </c>
      <c s="24">
        <f>0+L94+L98+L102+L106+L110+L114</f>
      </c>
      <c s="24">
        <f>0+M94+M98+M102+M106+M110+M114</f>
      </c>
    </row>
    <row r="94" spans="1:16" ht="12.75" customHeight="1">
      <c r="A94" t="s">
        <v>51</v>
      </c>
      <c s="6" t="s">
        <v>144</v>
      </c>
      <c s="6" t="s">
        <v>1195</v>
      </c>
      <c t="s">
        <v>5</v>
      </c>
      <c s="26" t="s">
        <v>1196</v>
      </c>
      <c s="27" t="s">
        <v>76</v>
      </c>
      <c s="28">
        <v>4.963</v>
      </c>
      <c s="27">
        <v>0</v>
      </c>
      <c s="27">
        <f>ROUND(G94*H94,6)</f>
      </c>
      <c r="L94" s="29">
        <v>0</v>
      </c>
      <c s="24">
        <f>ROUND(ROUND(L94,2)*ROUND(G94,3),2)</f>
      </c>
      <c s="27" t="s">
        <v>56</v>
      </c>
      <c>
        <f>(M94*21)/100</f>
      </c>
      <c t="s">
        <v>27</v>
      </c>
    </row>
    <row r="95" spans="1:5" ht="12.75" customHeight="1">
      <c r="A95" s="30" t="s">
        <v>57</v>
      </c>
      <c r="E95" s="31" t="s">
        <v>5</v>
      </c>
    </row>
    <row r="96" spans="1:5" ht="38.25" customHeight="1">
      <c r="A96" s="30" t="s">
        <v>58</v>
      </c>
      <c r="E96" s="32" t="s">
        <v>2433</v>
      </c>
    </row>
    <row r="97" spans="5:5" ht="216.75" customHeight="1">
      <c r="E97" s="31" t="s">
        <v>2434</v>
      </c>
    </row>
    <row r="98" spans="1:16" ht="12.75" customHeight="1">
      <c r="A98" t="s">
        <v>51</v>
      </c>
      <c s="6" t="s">
        <v>148</v>
      </c>
      <c s="6" t="s">
        <v>1904</v>
      </c>
      <c t="s">
        <v>5</v>
      </c>
      <c s="26" t="s">
        <v>1905</v>
      </c>
      <c s="27" t="s">
        <v>76</v>
      </c>
      <c s="28">
        <v>8.768</v>
      </c>
      <c s="27">
        <v>0</v>
      </c>
      <c s="27">
        <f>ROUND(G98*H98,6)</f>
      </c>
      <c r="L98" s="29">
        <v>0</v>
      </c>
      <c s="24">
        <f>ROUND(ROUND(L98,2)*ROUND(G98,3),2)</f>
      </c>
      <c s="27" t="s">
        <v>56</v>
      </c>
      <c>
        <f>(M98*21)/100</f>
      </c>
      <c t="s">
        <v>27</v>
      </c>
    </row>
    <row r="99" spans="1:5" ht="12.75" customHeight="1">
      <c r="A99" s="30" t="s">
        <v>57</v>
      </c>
      <c r="E99" s="31" t="s">
        <v>5</v>
      </c>
    </row>
    <row r="100" spans="1:5" ht="25.5" customHeight="1">
      <c r="A100" s="30" t="s">
        <v>58</v>
      </c>
      <c r="E100" s="32" t="s">
        <v>2435</v>
      </c>
    </row>
    <row r="101" spans="5:5" ht="216.75" customHeight="1">
      <c r="E101" s="31" t="s">
        <v>1198</v>
      </c>
    </row>
    <row r="102" spans="1:16" ht="12.75" customHeight="1">
      <c r="A102" t="s">
        <v>51</v>
      </c>
      <c s="6" t="s">
        <v>152</v>
      </c>
      <c s="6" t="s">
        <v>1907</v>
      </c>
      <c t="s">
        <v>5</v>
      </c>
      <c s="26" t="s">
        <v>1908</v>
      </c>
      <c s="27" t="s">
        <v>76</v>
      </c>
      <c s="28">
        <v>25.96</v>
      </c>
      <c s="27">
        <v>0</v>
      </c>
      <c s="27">
        <f>ROUND(G102*H102,6)</f>
      </c>
      <c r="L102" s="29">
        <v>0</v>
      </c>
      <c s="24">
        <f>ROUND(ROUND(L102,2)*ROUND(G102,3),2)</f>
      </c>
      <c s="27" t="s">
        <v>56</v>
      </c>
      <c>
        <f>(M102*21)/100</f>
      </c>
      <c t="s">
        <v>27</v>
      </c>
    </row>
    <row r="103" spans="1:5" ht="12.75" customHeight="1">
      <c r="A103" s="30" t="s">
        <v>57</v>
      </c>
      <c r="E103" s="31" t="s">
        <v>5</v>
      </c>
    </row>
    <row r="104" spans="1:5" ht="38.25" customHeight="1">
      <c r="A104" s="30" t="s">
        <v>58</v>
      </c>
      <c r="E104" s="32" t="s">
        <v>2436</v>
      </c>
    </row>
    <row r="105" spans="5:5" ht="25.5" customHeight="1">
      <c r="E105" s="31" t="s">
        <v>2417</v>
      </c>
    </row>
    <row r="106" spans="1:16" ht="12.75" customHeight="1">
      <c r="A106" t="s">
        <v>51</v>
      </c>
      <c s="6" t="s">
        <v>156</v>
      </c>
      <c s="6" t="s">
        <v>1414</v>
      </c>
      <c t="s">
        <v>5</v>
      </c>
      <c s="26" t="s">
        <v>1415</v>
      </c>
      <c s="27" t="s">
        <v>76</v>
      </c>
      <c s="28">
        <v>0.137</v>
      </c>
      <c s="27">
        <v>0</v>
      </c>
      <c s="27">
        <f>ROUND(G106*H106,6)</f>
      </c>
      <c r="L106" s="29">
        <v>0</v>
      </c>
      <c s="24">
        <f>ROUND(ROUND(L106,2)*ROUND(G106,3),2)</f>
      </c>
      <c s="27" t="s">
        <v>56</v>
      </c>
      <c>
        <f>(M106*21)/100</f>
      </c>
      <c t="s">
        <v>27</v>
      </c>
    </row>
    <row r="107" spans="1:5" ht="12.75" customHeight="1">
      <c r="A107" s="30" t="s">
        <v>57</v>
      </c>
      <c r="E107" s="31" t="s">
        <v>5</v>
      </c>
    </row>
    <row r="108" spans="1:5" ht="12.75" customHeight="1">
      <c r="A108" s="30" t="s">
        <v>58</v>
      </c>
      <c r="E108" s="32" t="s">
        <v>2437</v>
      </c>
    </row>
    <row r="109" spans="5:5" ht="25.5" customHeight="1">
      <c r="E109" s="31" t="s">
        <v>2417</v>
      </c>
    </row>
    <row r="110" spans="1:16" ht="12.75" customHeight="1">
      <c r="A110" t="s">
        <v>51</v>
      </c>
      <c s="6" t="s">
        <v>160</v>
      </c>
      <c s="6" t="s">
        <v>2438</v>
      </c>
      <c t="s">
        <v>5</v>
      </c>
      <c s="26" t="s">
        <v>2439</v>
      </c>
      <c s="27" t="s">
        <v>76</v>
      </c>
      <c s="28">
        <v>14.213</v>
      </c>
      <c s="27">
        <v>0</v>
      </c>
      <c s="27">
        <f>ROUND(G110*H110,6)</f>
      </c>
      <c r="L110" s="29">
        <v>0</v>
      </c>
      <c s="24">
        <f>ROUND(ROUND(L110,2)*ROUND(G110,3),2)</f>
      </c>
      <c s="27" t="s">
        <v>56</v>
      </c>
      <c>
        <f>(M110*21)/100</f>
      </c>
      <c t="s">
        <v>27</v>
      </c>
    </row>
    <row r="111" spans="1:5" ht="12.75" customHeight="1">
      <c r="A111" s="30" t="s">
        <v>57</v>
      </c>
      <c r="E111" s="31" t="s">
        <v>5</v>
      </c>
    </row>
    <row r="112" spans="1:5" ht="25.5" customHeight="1">
      <c r="A112" s="30" t="s">
        <v>58</v>
      </c>
      <c r="E112" s="32" t="s">
        <v>2440</v>
      </c>
    </row>
    <row r="113" spans="5:5" ht="102" customHeight="1">
      <c r="E113" s="31" t="s">
        <v>2441</v>
      </c>
    </row>
    <row r="114" spans="1:16" ht="12.75" customHeight="1">
      <c r="A114" t="s">
        <v>51</v>
      </c>
      <c s="6" t="s">
        <v>164</v>
      </c>
      <c s="6" t="s">
        <v>1404</v>
      </c>
      <c t="s">
        <v>5</v>
      </c>
      <c s="26" t="s">
        <v>1405</v>
      </c>
      <c s="27" t="s">
        <v>460</v>
      </c>
      <c s="28">
        <v>129.99</v>
      </c>
      <c s="27">
        <v>0</v>
      </c>
      <c s="27">
        <f>ROUND(G114*H114,6)</f>
      </c>
      <c r="L114" s="29">
        <v>0</v>
      </c>
      <c s="24">
        <f>ROUND(ROUND(L114,2)*ROUND(G114,3),2)</f>
      </c>
      <c s="27" t="s">
        <v>56</v>
      </c>
      <c>
        <f>(M114*21)/100</f>
      </c>
      <c t="s">
        <v>27</v>
      </c>
    </row>
    <row r="115" spans="1:5" ht="12.75" customHeight="1">
      <c r="A115" s="30" t="s">
        <v>57</v>
      </c>
      <c r="E115" s="31" t="s">
        <v>5</v>
      </c>
    </row>
    <row r="116" spans="1:5" ht="12.75" customHeight="1">
      <c r="A116" s="30" t="s">
        <v>58</v>
      </c>
      <c r="E116" s="32" t="s">
        <v>2442</v>
      </c>
    </row>
    <row r="117" spans="5:5" ht="89.25" customHeight="1">
      <c r="E117" s="31" t="s">
        <v>2443</v>
      </c>
    </row>
    <row r="118" spans="1:13" ht="12.75" customHeight="1">
      <c r="A118" t="s">
        <v>48</v>
      </c>
      <c r="C118" s="7" t="s">
        <v>73</v>
      </c>
      <c r="E118" s="25" t="s">
        <v>874</v>
      </c>
      <c r="J118" s="24">
        <f>0</f>
      </c>
      <c s="24">
        <f>0</f>
      </c>
      <c s="24">
        <f>0+L119+L123</f>
      </c>
      <c s="24">
        <f>0+M119+M123</f>
      </c>
    </row>
    <row r="119" spans="1:16" ht="12.75" customHeight="1">
      <c r="A119" t="s">
        <v>51</v>
      </c>
      <c s="6" t="s">
        <v>168</v>
      </c>
      <c s="6" t="s">
        <v>2444</v>
      </c>
      <c t="s">
        <v>5</v>
      </c>
      <c s="26" t="s">
        <v>2445</v>
      </c>
      <c s="27" t="s">
        <v>460</v>
      </c>
      <c s="28">
        <v>10</v>
      </c>
      <c s="27">
        <v>0</v>
      </c>
      <c s="27">
        <f>ROUND(G119*H119,6)</f>
      </c>
      <c r="L119" s="29">
        <v>0</v>
      </c>
      <c s="24">
        <f>ROUND(ROUND(L119,2)*ROUND(G119,3),2)</f>
      </c>
      <c s="27" t="s">
        <v>56</v>
      </c>
      <c>
        <f>(M119*21)/100</f>
      </c>
      <c t="s">
        <v>27</v>
      </c>
    </row>
    <row r="120" spans="1:5" ht="12.75" customHeight="1">
      <c r="A120" s="30" t="s">
        <v>57</v>
      </c>
      <c r="E120" s="31" t="s">
        <v>5</v>
      </c>
    </row>
    <row r="121" spans="1:5" ht="12.75" customHeight="1">
      <c r="A121" s="30" t="s">
        <v>58</v>
      </c>
      <c r="E121" s="32" t="s">
        <v>2446</v>
      </c>
    </row>
    <row r="122" spans="5:5" ht="51" customHeight="1">
      <c r="E122" s="31" t="s">
        <v>2447</v>
      </c>
    </row>
    <row r="123" spans="1:16" ht="12.75" customHeight="1">
      <c r="A123" t="s">
        <v>51</v>
      </c>
      <c s="6" t="s">
        <v>172</v>
      </c>
      <c s="6" t="s">
        <v>2448</v>
      </c>
      <c t="s">
        <v>5</v>
      </c>
      <c s="26" t="s">
        <v>2449</v>
      </c>
      <c s="27" t="s">
        <v>76</v>
      </c>
      <c s="28">
        <v>3.403</v>
      </c>
      <c s="27">
        <v>0</v>
      </c>
      <c s="27">
        <f>ROUND(G123*H123,6)</f>
      </c>
      <c r="L123" s="29">
        <v>0</v>
      </c>
      <c s="24">
        <f>ROUND(ROUND(L123,2)*ROUND(G123,3),2)</f>
      </c>
      <c s="27" t="s">
        <v>56</v>
      </c>
      <c>
        <f>(M123*21)/100</f>
      </c>
      <c t="s">
        <v>27</v>
      </c>
    </row>
    <row r="124" spans="1:5" ht="12.75" customHeight="1">
      <c r="A124" s="30" t="s">
        <v>57</v>
      </c>
      <c r="E124" s="31" t="s">
        <v>5</v>
      </c>
    </row>
    <row r="125" spans="1:5" ht="12.75" customHeight="1">
      <c r="A125" s="30" t="s">
        <v>58</v>
      </c>
      <c r="E125" s="32" t="s">
        <v>2450</v>
      </c>
    </row>
    <row r="126" spans="5:5" ht="51" customHeight="1">
      <c r="E126" s="31" t="s">
        <v>2447</v>
      </c>
    </row>
    <row r="127" spans="1:13" ht="12.75" customHeight="1">
      <c r="A127" t="s">
        <v>48</v>
      </c>
      <c r="C127" s="7" t="s">
        <v>80</v>
      </c>
      <c r="E127" s="25" t="s">
        <v>1422</v>
      </c>
      <c r="J127" s="24">
        <f>0</f>
      </c>
      <c s="24">
        <f>0</f>
      </c>
      <c s="24">
        <f>0+L128</f>
      </c>
      <c s="24">
        <f>0+M128</f>
      </c>
    </row>
    <row r="128" spans="1:16" ht="12.75" customHeight="1">
      <c r="A128" t="s">
        <v>51</v>
      </c>
      <c s="6" t="s">
        <v>176</v>
      </c>
      <c s="6" t="s">
        <v>2451</v>
      </c>
      <c t="s">
        <v>5</v>
      </c>
      <c s="26" t="s">
        <v>2452</v>
      </c>
      <c s="27" t="s">
        <v>460</v>
      </c>
      <c s="28">
        <v>79.5</v>
      </c>
      <c s="27">
        <v>0</v>
      </c>
      <c s="27">
        <f>ROUND(G128*H128,6)</f>
      </c>
      <c r="L128" s="29">
        <v>0</v>
      </c>
      <c s="24">
        <f>ROUND(ROUND(L128,2)*ROUND(G128,3),2)</f>
      </c>
      <c s="27" t="s">
        <v>56</v>
      </c>
      <c>
        <f>(M128*21)/100</f>
      </c>
      <c t="s">
        <v>27</v>
      </c>
    </row>
    <row r="129" spans="1:5" ht="12.75" customHeight="1">
      <c r="A129" s="30" t="s">
        <v>57</v>
      </c>
      <c r="E129" s="31" t="s">
        <v>5</v>
      </c>
    </row>
    <row r="130" spans="1:5" ht="12.75" customHeight="1">
      <c r="A130" s="30" t="s">
        <v>58</v>
      </c>
      <c r="E130" s="32" t="s">
        <v>2453</v>
      </c>
    </row>
    <row r="131" spans="5:5" ht="76.5" customHeight="1">
      <c r="E131" s="31" t="s">
        <v>2454</v>
      </c>
    </row>
    <row r="132" spans="1:13" ht="12.75" customHeight="1">
      <c r="A132" t="s">
        <v>48</v>
      </c>
      <c r="C132" s="7" t="s">
        <v>90</v>
      </c>
      <c r="E132" s="25" t="s">
        <v>1234</v>
      </c>
      <c r="J132" s="24">
        <f>0</f>
      </c>
      <c s="24">
        <f>0</f>
      </c>
      <c s="24">
        <f>0+L133+L137+L141+L145+L149+L153+L157+L161+L165</f>
      </c>
      <c s="24">
        <f>0+M133+M137+M141+M145+M149+M153+M157+M161+M165</f>
      </c>
    </row>
    <row r="133" spans="1:16" ht="12.75" customHeight="1">
      <c r="A133" t="s">
        <v>51</v>
      </c>
      <c s="6" t="s">
        <v>181</v>
      </c>
      <c s="6" t="s">
        <v>1488</v>
      </c>
      <c t="s">
        <v>5</v>
      </c>
      <c s="26" t="s">
        <v>1489</v>
      </c>
      <c s="27" t="s">
        <v>88</v>
      </c>
      <c s="28">
        <v>1</v>
      </c>
      <c s="27">
        <v>0</v>
      </c>
      <c s="27">
        <f>ROUND(G133*H133,6)</f>
      </c>
      <c r="L133" s="29">
        <v>0</v>
      </c>
      <c s="24">
        <f>ROUND(ROUND(L133,2)*ROUND(G133,3),2)</f>
      </c>
      <c s="27" t="s">
        <v>56</v>
      </c>
      <c>
        <f>(M133*21)/100</f>
      </c>
      <c t="s">
        <v>27</v>
      </c>
    </row>
    <row r="134" spans="1:5" ht="12.75" customHeight="1">
      <c r="A134" s="30" t="s">
        <v>57</v>
      </c>
      <c r="E134" s="31" t="s">
        <v>5</v>
      </c>
    </row>
    <row r="135" spans="1:5" ht="12.75" customHeight="1">
      <c r="A135" s="30" t="s">
        <v>58</v>
      </c>
      <c r="E135" s="32" t="s">
        <v>2455</v>
      </c>
    </row>
    <row r="136" spans="5:5" ht="165.75" customHeight="1">
      <c r="E136" s="31" t="s">
        <v>1238</v>
      </c>
    </row>
    <row r="137" spans="1:16" ht="12.75" customHeight="1">
      <c r="A137" t="s">
        <v>51</v>
      </c>
      <c s="6" t="s">
        <v>185</v>
      </c>
      <c s="6" t="s">
        <v>1267</v>
      </c>
      <c t="s">
        <v>5</v>
      </c>
      <c s="26" t="s">
        <v>1268</v>
      </c>
      <c s="27" t="s">
        <v>88</v>
      </c>
      <c s="28">
        <v>37</v>
      </c>
      <c s="27">
        <v>0</v>
      </c>
      <c s="27">
        <f>ROUND(G137*H137,6)</f>
      </c>
      <c r="L137" s="29">
        <v>0</v>
      </c>
      <c s="24">
        <f>ROUND(ROUND(L137,2)*ROUND(G137,3),2)</f>
      </c>
      <c s="27" t="s">
        <v>56</v>
      </c>
      <c>
        <f>(M137*21)/100</f>
      </c>
      <c t="s">
        <v>27</v>
      </c>
    </row>
    <row r="138" spans="1:5" ht="12.75" customHeight="1">
      <c r="A138" s="30" t="s">
        <v>57</v>
      </c>
      <c r="E138" s="31" t="s">
        <v>5</v>
      </c>
    </row>
    <row r="139" spans="1:5" ht="12.75" customHeight="1">
      <c r="A139" s="30" t="s">
        <v>58</v>
      </c>
      <c r="E139" s="32" t="s">
        <v>2456</v>
      </c>
    </row>
    <row r="140" spans="5:5" ht="165.75" customHeight="1">
      <c r="E140" s="31" t="s">
        <v>2457</v>
      </c>
    </row>
    <row r="141" spans="1:16" ht="12.75" customHeight="1">
      <c r="A141" t="s">
        <v>51</v>
      </c>
      <c s="6" t="s">
        <v>190</v>
      </c>
      <c s="6" t="s">
        <v>2016</v>
      </c>
      <c t="s">
        <v>5</v>
      </c>
      <c s="26" t="s">
        <v>2458</v>
      </c>
      <c s="27" t="s">
        <v>88</v>
      </c>
      <c s="28">
        <v>1</v>
      </c>
      <c s="27">
        <v>0</v>
      </c>
      <c s="27">
        <f>ROUND(G141*H141,6)</f>
      </c>
      <c r="L141" s="29">
        <v>0</v>
      </c>
      <c s="24">
        <f>ROUND(ROUND(L141,2)*ROUND(G141,3),2)</f>
      </c>
      <c s="27" t="s">
        <v>56</v>
      </c>
      <c>
        <f>(M141*21)/100</f>
      </c>
      <c t="s">
        <v>27</v>
      </c>
    </row>
    <row r="142" spans="1:5" ht="12.75" customHeight="1">
      <c r="A142" s="30" t="s">
        <v>57</v>
      </c>
      <c r="E142" s="31" t="s">
        <v>5</v>
      </c>
    </row>
    <row r="143" spans="1:5" ht="12.75" customHeight="1">
      <c r="A143" s="30" t="s">
        <v>58</v>
      </c>
      <c r="E143" s="32" t="s">
        <v>2459</v>
      </c>
    </row>
    <row r="144" spans="5:5" ht="127.5" customHeight="1">
      <c r="E144" s="31" t="s">
        <v>2460</v>
      </c>
    </row>
    <row r="145" spans="1:16" ht="12.75" customHeight="1">
      <c r="A145" t="s">
        <v>51</v>
      </c>
      <c s="6" t="s">
        <v>194</v>
      </c>
      <c s="6" t="s">
        <v>1242</v>
      </c>
      <c t="s">
        <v>5</v>
      </c>
      <c s="26" t="s">
        <v>1243</v>
      </c>
      <c s="27" t="s">
        <v>76</v>
      </c>
      <c s="28">
        <v>3.05</v>
      </c>
      <c s="27">
        <v>0</v>
      </c>
      <c s="27">
        <f>ROUND(G145*H145,6)</f>
      </c>
      <c r="L145" s="29">
        <v>0</v>
      </c>
      <c s="24">
        <f>ROUND(ROUND(L145,2)*ROUND(G145,3),2)</f>
      </c>
      <c s="27" t="s">
        <v>56</v>
      </c>
      <c>
        <f>(M145*21)/100</f>
      </c>
      <c t="s">
        <v>27</v>
      </c>
    </row>
    <row r="146" spans="1:5" ht="12.75" customHeight="1">
      <c r="A146" s="30" t="s">
        <v>57</v>
      </c>
      <c r="E146" s="31" t="s">
        <v>5</v>
      </c>
    </row>
    <row r="147" spans="1:5" ht="12.75" customHeight="1">
      <c r="A147" s="30" t="s">
        <v>58</v>
      </c>
      <c r="E147" s="32" t="s">
        <v>2461</v>
      </c>
    </row>
    <row r="148" spans="5:5" ht="216.75" customHeight="1">
      <c r="E148" s="31" t="s">
        <v>2434</v>
      </c>
    </row>
    <row r="149" spans="1:16" ht="12.75" customHeight="1">
      <c r="A149" t="s">
        <v>51</v>
      </c>
      <c s="6" t="s">
        <v>198</v>
      </c>
      <c s="6" t="s">
        <v>2462</v>
      </c>
      <c t="s">
        <v>5</v>
      </c>
      <c s="26" t="s">
        <v>2463</v>
      </c>
      <c s="27" t="s">
        <v>537</v>
      </c>
      <c s="28">
        <v>1</v>
      </c>
      <c s="27">
        <v>0</v>
      </c>
      <c s="27">
        <f>ROUND(G149*H149,6)</f>
      </c>
      <c r="L149" s="29">
        <v>0</v>
      </c>
      <c s="24">
        <f>ROUND(ROUND(L149,2)*ROUND(G149,3),2)</f>
      </c>
      <c s="27" t="s">
        <v>56</v>
      </c>
      <c>
        <f>(M149*21)/100</f>
      </c>
      <c t="s">
        <v>27</v>
      </c>
    </row>
    <row r="150" spans="1:5" ht="12.75" customHeight="1">
      <c r="A150" s="30" t="s">
        <v>57</v>
      </c>
      <c r="E150" s="31" t="s">
        <v>5</v>
      </c>
    </row>
    <row r="151" spans="1:5" ht="12.75" customHeight="1">
      <c r="A151" s="30" t="s">
        <v>58</v>
      </c>
      <c r="E151" s="32" t="s">
        <v>2464</v>
      </c>
    </row>
    <row r="152" spans="5:5" ht="12.75" customHeight="1">
      <c r="E152" s="31" t="s">
        <v>2465</v>
      </c>
    </row>
    <row r="153" spans="1:16" ht="12.75" customHeight="1">
      <c r="A153" t="s">
        <v>51</v>
      </c>
      <c s="6" t="s">
        <v>202</v>
      </c>
      <c s="6" t="s">
        <v>2466</v>
      </c>
      <c t="s">
        <v>5</v>
      </c>
      <c s="26" t="s">
        <v>2467</v>
      </c>
      <c s="27" t="s">
        <v>99</v>
      </c>
      <c s="28">
        <v>1</v>
      </c>
      <c s="27">
        <v>0</v>
      </c>
      <c s="27">
        <f>ROUND(G153*H153,6)</f>
      </c>
      <c r="L153" s="29">
        <v>0</v>
      </c>
      <c s="24">
        <f>ROUND(ROUND(L153,2)*ROUND(G153,3),2)</f>
      </c>
      <c s="27" t="s">
        <v>56</v>
      </c>
      <c>
        <f>(M153*21)/100</f>
      </c>
      <c t="s">
        <v>27</v>
      </c>
    </row>
    <row r="154" spans="1:5" ht="12.75" customHeight="1">
      <c r="A154" s="30" t="s">
        <v>57</v>
      </c>
      <c r="E154" s="31" t="s">
        <v>5</v>
      </c>
    </row>
    <row r="155" spans="1:5" ht="12.75" customHeight="1">
      <c r="A155" s="30" t="s">
        <v>58</v>
      </c>
      <c r="E155" s="32" t="s">
        <v>2468</v>
      </c>
    </row>
    <row r="156" spans="5:5" ht="12.75" customHeight="1">
      <c r="E156" s="31" t="s">
        <v>2023</v>
      </c>
    </row>
    <row r="157" spans="1:16" ht="12.75" customHeight="1">
      <c r="A157" t="s">
        <v>51</v>
      </c>
      <c s="6" t="s">
        <v>206</v>
      </c>
      <c s="6" t="s">
        <v>2469</v>
      </c>
      <c t="s">
        <v>5</v>
      </c>
      <c s="26" t="s">
        <v>1275</v>
      </c>
      <c s="27" t="s">
        <v>99</v>
      </c>
      <c s="28">
        <v>2</v>
      </c>
      <c s="27">
        <v>0</v>
      </c>
      <c s="27">
        <f>ROUND(G157*H157,6)</f>
      </c>
      <c r="L157" s="29">
        <v>0</v>
      </c>
      <c s="24">
        <f>ROUND(ROUND(L157,2)*ROUND(G157,3),2)</f>
      </c>
      <c s="27" t="s">
        <v>56</v>
      </c>
      <c>
        <f>(M157*21)/100</f>
      </c>
      <c t="s">
        <v>27</v>
      </c>
    </row>
    <row r="158" spans="1:5" ht="12.75" customHeight="1">
      <c r="A158" s="30" t="s">
        <v>57</v>
      </c>
      <c r="E158" s="31" t="s">
        <v>5</v>
      </c>
    </row>
    <row r="159" spans="1:5" ht="12.75" customHeight="1">
      <c r="A159" s="30" t="s">
        <v>58</v>
      </c>
      <c r="E159" s="32" t="s">
        <v>2470</v>
      </c>
    </row>
    <row r="160" spans="5:5" ht="191.25" customHeight="1">
      <c r="E160" s="31" t="s">
        <v>2471</v>
      </c>
    </row>
    <row r="161" spans="1:16" ht="12.75" customHeight="1">
      <c r="A161" t="s">
        <v>51</v>
      </c>
      <c s="6" t="s">
        <v>210</v>
      </c>
      <c s="6" t="s">
        <v>2472</v>
      </c>
      <c t="s">
        <v>5</v>
      </c>
      <c s="26" t="s">
        <v>2473</v>
      </c>
      <c s="27" t="s">
        <v>99</v>
      </c>
      <c s="28">
        <v>5</v>
      </c>
      <c s="27">
        <v>0</v>
      </c>
      <c s="27">
        <f>ROUND(G161*H161,6)</f>
      </c>
      <c r="L161" s="29">
        <v>0</v>
      </c>
      <c s="24">
        <f>ROUND(ROUND(L161,2)*ROUND(G161,3),2)</f>
      </c>
      <c s="27" t="s">
        <v>56</v>
      </c>
      <c>
        <f>(M161*21)/100</f>
      </c>
      <c t="s">
        <v>27</v>
      </c>
    </row>
    <row r="162" spans="1:5" ht="12.75" customHeight="1">
      <c r="A162" s="30" t="s">
        <v>57</v>
      </c>
      <c r="E162" s="31" t="s">
        <v>5</v>
      </c>
    </row>
    <row r="163" spans="1:5" ht="12.75" customHeight="1">
      <c r="A163" s="30" t="s">
        <v>58</v>
      </c>
      <c r="E163" s="32" t="s">
        <v>2474</v>
      </c>
    </row>
    <row r="164" spans="5:5" ht="191.25" customHeight="1">
      <c r="E164" s="31" t="s">
        <v>2471</v>
      </c>
    </row>
    <row r="165" spans="1:16" ht="12.75" customHeight="1">
      <c r="A165" t="s">
        <v>51</v>
      </c>
      <c s="6" t="s">
        <v>214</v>
      </c>
      <c s="6" t="s">
        <v>2475</v>
      </c>
      <c t="s">
        <v>5</v>
      </c>
      <c s="26" t="s">
        <v>2476</v>
      </c>
      <c s="27" t="s">
        <v>99</v>
      </c>
      <c s="28">
        <v>1</v>
      </c>
      <c s="27">
        <v>0</v>
      </c>
      <c s="27">
        <f>ROUND(G165*H165,6)</f>
      </c>
      <c r="L165" s="29">
        <v>0</v>
      </c>
      <c s="24">
        <f>ROUND(ROUND(L165,2)*ROUND(G165,3),2)</f>
      </c>
      <c s="27" t="s">
        <v>56</v>
      </c>
      <c>
        <f>(M165*21)/100</f>
      </c>
      <c t="s">
        <v>27</v>
      </c>
    </row>
    <row r="166" spans="1:5" ht="12.75" customHeight="1">
      <c r="A166" s="30" t="s">
        <v>57</v>
      </c>
      <c r="E166" s="31" t="s">
        <v>5</v>
      </c>
    </row>
    <row r="167" spans="1:5" ht="12.75" customHeight="1">
      <c r="A167" s="30" t="s">
        <v>58</v>
      </c>
      <c r="E167" s="32" t="s">
        <v>2477</v>
      </c>
    </row>
    <row r="168" spans="5:5" ht="63.75" customHeight="1">
      <c r="E168" s="31" t="s">
        <v>2478</v>
      </c>
    </row>
    <row r="169" spans="1:13" ht="12.75" customHeight="1">
      <c r="A169" t="s">
        <v>48</v>
      </c>
      <c r="C169" s="7" t="s">
        <v>96</v>
      </c>
      <c r="E169" s="25" t="s">
        <v>454</v>
      </c>
      <c r="J169" s="24">
        <f>0</f>
      </c>
      <c s="24">
        <f>0</f>
      </c>
      <c s="24">
        <f>0+L170+L174+L178+L182+L186+L190+L194+L198+L202</f>
      </c>
      <c s="24">
        <f>0+M170+M174+M178+M182+M186+M190+M194+M198+M202</f>
      </c>
    </row>
    <row r="170" spans="1:16" ht="12.75" customHeight="1">
      <c r="A170" t="s">
        <v>51</v>
      </c>
      <c s="6" t="s">
        <v>218</v>
      </c>
      <c s="6" t="s">
        <v>1513</v>
      </c>
      <c t="s">
        <v>5</v>
      </c>
      <c s="26" t="s">
        <v>1514</v>
      </c>
      <c s="27" t="s">
        <v>88</v>
      </c>
      <c s="28">
        <v>17.6</v>
      </c>
      <c s="27">
        <v>0</v>
      </c>
      <c s="27">
        <f>ROUND(G170*H170,6)</f>
      </c>
      <c r="L170" s="29">
        <v>0</v>
      </c>
      <c s="24">
        <f>ROUND(ROUND(L170,2)*ROUND(G170,3),2)</f>
      </c>
      <c s="27" t="s">
        <v>56</v>
      </c>
      <c>
        <f>(M170*21)/100</f>
      </c>
      <c t="s">
        <v>27</v>
      </c>
    </row>
    <row r="171" spans="1:5" ht="12.75" customHeight="1">
      <c r="A171" s="30" t="s">
        <v>57</v>
      </c>
      <c r="E171" s="31" t="s">
        <v>5</v>
      </c>
    </row>
    <row r="172" spans="1:5" ht="25.5" customHeight="1">
      <c r="A172" s="30" t="s">
        <v>58</v>
      </c>
      <c r="E172" s="32" t="s">
        <v>2479</v>
      </c>
    </row>
    <row r="173" spans="5:5" ht="38.25" customHeight="1">
      <c r="E173" s="31" t="s">
        <v>2480</v>
      </c>
    </row>
    <row r="174" spans="1:16" ht="12.75" customHeight="1">
      <c r="A174" t="s">
        <v>51</v>
      </c>
      <c s="6" t="s">
        <v>222</v>
      </c>
      <c s="6" t="s">
        <v>2481</v>
      </c>
      <c t="s">
        <v>5</v>
      </c>
      <c s="26" t="s">
        <v>2482</v>
      </c>
      <c s="27" t="s">
        <v>88</v>
      </c>
      <c s="28">
        <v>67.25</v>
      </c>
      <c s="27">
        <v>0</v>
      </c>
      <c s="27">
        <f>ROUND(G174*H174,6)</f>
      </c>
      <c r="L174" s="29">
        <v>0</v>
      </c>
      <c s="24">
        <f>ROUND(ROUND(L174,2)*ROUND(G174,3),2)</f>
      </c>
      <c s="27" t="s">
        <v>56</v>
      </c>
      <c>
        <f>(M174*21)/100</f>
      </c>
      <c t="s">
        <v>27</v>
      </c>
    </row>
    <row r="175" spans="1:5" ht="12.75" customHeight="1">
      <c r="A175" s="30" t="s">
        <v>57</v>
      </c>
      <c r="E175" s="31" t="s">
        <v>5</v>
      </c>
    </row>
    <row r="176" spans="1:5" ht="12.75" customHeight="1">
      <c r="A176" s="30" t="s">
        <v>58</v>
      </c>
      <c r="E176" s="32" t="s">
        <v>2483</v>
      </c>
    </row>
    <row r="177" spans="5:5" ht="63.75" customHeight="1">
      <c r="E177" s="31" t="s">
        <v>2484</v>
      </c>
    </row>
    <row r="178" spans="1:16" ht="12.75" customHeight="1">
      <c r="A178" t="s">
        <v>51</v>
      </c>
      <c s="6" t="s">
        <v>226</v>
      </c>
      <c s="6" t="s">
        <v>2485</v>
      </c>
      <c t="s">
        <v>5</v>
      </c>
      <c s="26" t="s">
        <v>2486</v>
      </c>
      <c s="27" t="s">
        <v>76</v>
      </c>
      <c s="28">
        <v>7</v>
      </c>
      <c s="27">
        <v>0</v>
      </c>
      <c s="27">
        <f>ROUND(G178*H178,6)</f>
      </c>
      <c r="L178" s="29">
        <v>0</v>
      </c>
      <c s="24">
        <f>ROUND(ROUND(L178,2)*ROUND(G178,3),2)</f>
      </c>
      <c s="27" t="s">
        <v>56</v>
      </c>
      <c>
        <f>(M178*21)/100</f>
      </c>
      <c t="s">
        <v>27</v>
      </c>
    </row>
    <row r="179" spans="1:5" ht="12.75" customHeight="1">
      <c r="A179" s="30" t="s">
        <v>57</v>
      </c>
      <c r="E179" s="31" t="s">
        <v>5</v>
      </c>
    </row>
    <row r="180" spans="1:5" ht="12.75" customHeight="1">
      <c r="A180" s="30" t="s">
        <v>58</v>
      </c>
      <c r="E180" s="32" t="s">
        <v>2487</v>
      </c>
    </row>
    <row r="181" spans="5:5" ht="63.75" customHeight="1">
      <c r="E181" s="31" t="s">
        <v>2488</v>
      </c>
    </row>
    <row r="182" spans="1:16" ht="12.75" customHeight="1">
      <c r="A182" t="s">
        <v>51</v>
      </c>
      <c s="6" t="s">
        <v>230</v>
      </c>
      <c s="6" t="s">
        <v>2062</v>
      </c>
      <c t="s">
        <v>5</v>
      </c>
      <c s="26" t="s">
        <v>2063</v>
      </c>
      <c s="27" t="s">
        <v>464</v>
      </c>
      <c s="28">
        <v>385</v>
      </c>
      <c s="27">
        <v>0</v>
      </c>
      <c s="27">
        <f>ROUND(G182*H182,6)</f>
      </c>
      <c r="L182" s="29">
        <v>0</v>
      </c>
      <c s="24">
        <f>ROUND(ROUND(L182,2)*ROUND(G182,3),2)</f>
      </c>
      <c s="27" t="s">
        <v>56</v>
      </c>
      <c>
        <f>(M182*21)/100</f>
      </c>
      <c t="s">
        <v>27</v>
      </c>
    </row>
    <row r="183" spans="1:5" ht="12.75" customHeight="1">
      <c r="A183" s="30" t="s">
        <v>57</v>
      </c>
      <c r="E183" s="31" t="s">
        <v>5</v>
      </c>
    </row>
    <row r="184" spans="1:5" ht="25.5" customHeight="1">
      <c r="A184" s="30" t="s">
        <v>58</v>
      </c>
      <c r="E184" s="32" t="s">
        <v>2489</v>
      </c>
    </row>
    <row r="185" spans="5:5" ht="12.75" customHeight="1">
      <c r="E185" s="31" t="s">
        <v>1157</v>
      </c>
    </row>
    <row r="186" spans="1:16" ht="12.75" customHeight="1">
      <c r="A186" t="s">
        <v>51</v>
      </c>
      <c s="6" t="s">
        <v>234</v>
      </c>
      <c s="6" t="s">
        <v>2067</v>
      </c>
      <c t="s">
        <v>5</v>
      </c>
      <c s="26" t="s">
        <v>2068</v>
      </c>
      <c s="27" t="s">
        <v>76</v>
      </c>
      <c s="28">
        <v>4</v>
      </c>
      <c s="27">
        <v>0</v>
      </c>
      <c s="27">
        <f>ROUND(G186*H186,6)</f>
      </c>
      <c r="L186" s="29">
        <v>0</v>
      </c>
      <c s="24">
        <f>ROUND(ROUND(L186,2)*ROUND(G186,3),2)</f>
      </c>
      <c s="27" t="s">
        <v>56</v>
      </c>
      <c>
        <f>(M186*21)/100</f>
      </c>
      <c t="s">
        <v>27</v>
      </c>
    </row>
    <row r="187" spans="1:5" ht="12.75" customHeight="1">
      <c r="A187" s="30" t="s">
        <v>57</v>
      </c>
      <c r="E187" s="31" t="s">
        <v>5</v>
      </c>
    </row>
    <row r="188" spans="1:5" ht="12.75" customHeight="1">
      <c r="A188" s="30" t="s">
        <v>58</v>
      </c>
      <c r="E188" s="32" t="s">
        <v>2490</v>
      </c>
    </row>
    <row r="189" spans="5:5" ht="63.75" customHeight="1">
      <c r="E189" s="31" t="s">
        <v>2491</v>
      </c>
    </row>
    <row r="190" spans="1:16" ht="12.75" customHeight="1">
      <c r="A190" t="s">
        <v>51</v>
      </c>
      <c s="6" t="s">
        <v>238</v>
      </c>
      <c s="6" t="s">
        <v>2492</v>
      </c>
      <c t="s">
        <v>5</v>
      </c>
      <c s="26" t="s">
        <v>2493</v>
      </c>
      <c s="27" t="s">
        <v>88</v>
      </c>
      <c s="28">
        <v>56</v>
      </c>
      <c s="27">
        <v>0</v>
      </c>
      <c s="27">
        <f>ROUND(G190*H190,6)</f>
      </c>
      <c r="L190" s="29">
        <v>0</v>
      </c>
      <c s="24">
        <f>ROUND(ROUND(L190,2)*ROUND(G190,3),2)</f>
      </c>
      <c s="27" t="s">
        <v>56</v>
      </c>
      <c>
        <f>(M190*21)/100</f>
      </c>
      <c t="s">
        <v>27</v>
      </c>
    </row>
    <row r="191" spans="1:5" ht="12.75" customHeight="1">
      <c r="A191" s="30" t="s">
        <v>57</v>
      </c>
      <c r="E191" s="31" t="s">
        <v>5</v>
      </c>
    </row>
    <row r="192" spans="1:5" ht="12.75" customHeight="1">
      <c r="A192" s="30" t="s">
        <v>58</v>
      </c>
      <c r="E192" s="32" t="s">
        <v>2494</v>
      </c>
    </row>
    <row r="193" spans="5:5" ht="76.5" customHeight="1">
      <c r="E193" s="31" t="s">
        <v>2495</v>
      </c>
    </row>
    <row r="194" spans="1:16" ht="12.75" customHeight="1">
      <c r="A194" t="s">
        <v>51</v>
      </c>
      <c s="6" t="s">
        <v>242</v>
      </c>
      <c s="6" t="s">
        <v>2092</v>
      </c>
      <c t="s">
        <v>5</v>
      </c>
      <c s="26" t="s">
        <v>2093</v>
      </c>
      <c s="27" t="s">
        <v>99</v>
      </c>
      <c s="28">
        <v>1</v>
      </c>
      <c s="27">
        <v>0</v>
      </c>
      <c s="27">
        <f>ROUND(G194*H194,6)</f>
      </c>
      <c r="L194" s="29">
        <v>0</v>
      </c>
      <c s="24">
        <f>ROUND(ROUND(L194,2)*ROUND(G194,3),2)</f>
      </c>
      <c s="27" t="s">
        <v>56</v>
      </c>
      <c>
        <f>(M194*21)/100</f>
      </c>
      <c t="s">
        <v>27</v>
      </c>
    </row>
    <row r="195" spans="1:5" ht="12.75" customHeight="1">
      <c r="A195" s="30" t="s">
        <v>57</v>
      </c>
      <c r="E195" s="31" t="s">
        <v>5</v>
      </c>
    </row>
    <row r="196" spans="1:5" ht="12.75" customHeight="1">
      <c r="A196" s="30" t="s">
        <v>58</v>
      </c>
      <c r="E196" s="32" t="s">
        <v>2496</v>
      </c>
    </row>
    <row r="197" spans="5:5" ht="63.75" customHeight="1">
      <c r="E197" s="31" t="s">
        <v>2497</v>
      </c>
    </row>
    <row r="198" spans="1:16" ht="12.75" customHeight="1">
      <c r="A198" t="s">
        <v>51</v>
      </c>
      <c s="6" t="s">
        <v>246</v>
      </c>
      <c s="6" t="s">
        <v>1497</v>
      </c>
      <c t="s">
        <v>5</v>
      </c>
      <c s="26" t="s">
        <v>1498</v>
      </c>
      <c s="27" t="s">
        <v>88</v>
      </c>
      <c s="28">
        <v>10.3</v>
      </c>
      <c s="27">
        <v>0</v>
      </c>
      <c s="27">
        <f>ROUND(G198*H198,6)</f>
      </c>
      <c r="L198" s="29">
        <v>0</v>
      </c>
      <c s="24">
        <f>ROUND(ROUND(L198,2)*ROUND(G198,3),2)</f>
      </c>
      <c s="27" t="s">
        <v>56</v>
      </c>
      <c>
        <f>(M198*21)/100</f>
      </c>
      <c t="s">
        <v>27</v>
      </c>
    </row>
    <row r="199" spans="1:5" ht="12.75" customHeight="1">
      <c r="A199" s="30" t="s">
        <v>57</v>
      </c>
      <c r="E199" s="31" t="s">
        <v>5</v>
      </c>
    </row>
    <row r="200" spans="1:5" ht="12.75" customHeight="1">
      <c r="A200" s="30" t="s">
        <v>58</v>
      </c>
      <c r="E200" s="32" t="s">
        <v>2498</v>
      </c>
    </row>
    <row r="201" spans="5:5" ht="25.5" customHeight="1">
      <c r="E201" s="31" t="s">
        <v>2378</v>
      </c>
    </row>
    <row r="202" spans="1:16" ht="12.75" customHeight="1">
      <c r="A202" t="s">
        <v>51</v>
      </c>
      <c s="6" t="s">
        <v>250</v>
      </c>
      <c s="6" t="s">
        <v>1281</v>
      </c>
      <c t="s">
        <v>5</v>
      </c>
      <c s="26" t="s">
        <v>1282</v>
      </c>
      <c s="27" t="s">
        <v>464</v>
      </c>
      <c s="28">
        <v>415.5</v>
      </c>
      <c s="27">
        <v>0</v>
      </c>
      <c s="27">
        <f>ROUND(G202*H202,6)</f>
      </c>
      <c r="L202" s="29">
        <v>0</v>
      </c>
      <c s="24">
        <f>ROUND(ROUND(L202,2)*ROUND(G202,3),2)</f>
      </c>
      <c s="27" t="s">
        <v>56</v>
      </c>
      <c>
        <f>(M202*21)/100</f>
      </c>
      <c t="s">
        <v>27</v>
      </c>
    </row>
    <row r="203" spans="1:5" ht="12.75" customHeight="1">
      <c r="A203" s="30" t="s">
        <v>57</v>
      </c>
      <c r="E203" s="31" t="s">
        <v>5</v>
      </c>
    </row>
    <row r="204" spans="1:5" ht="12.75" customHeight="1">
      <c r="A204" s="30" t="s">
        <v>58</v>
      </c>
      <c r="E204" s="32" t="s">
        <v>2499</v>
      </c>
    </row>
    <row r="205" spans="5:5" ht="12.75" customHeight="1">
      <c r="E205" s="31" t="s">
        <v>1157</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105</v>
      </c>
      <c s="33">
        <f>Rekapitulace!C41</f>
      </c>
      <c s="15" t="s">
        <v>15</v>
      </c>
      <c t="s">
        <v>23</v>
      </c>
      <c t="s">
        <v>27</v>
      </c>
    </row>
    <row r="4" spans="1:16" ht="15" customHeight="1">
      <c r="A4" s="18" t="s">
        <v>20</v>
      </c>
      <c s="19" t="s">
        <v>28</v>
      </c>
      <c s="20" t="s">
        <v>105</v>
      </c>
      <c r="E4" s="19" t="s">
        <v>2500</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COUNTIFS(L8:L88,"=0",A8:A88,"P")+COUNTIFS(L8:L88,"",A8:A88,"P")+SUM(Q8:Q88)</f>
      </c>
    </row>
    <row r="8" spans="1:13" ht="12.75" customHeight="1">
      <c r="A8" t="s">
        <v>45</v>
      </c>
      <c r="C8" s="21" t="s">
        <v>2503</v>
      </c>
      <c r="E8" s="23" t="s">
        <v>2504</v>
      </c>
      <c r="J8" s="22">
        <f>0+J9+J18+J23+J36+J41+J42+J51</f>
      </c>
      <c s="22">
        <f>0+K9+K18+K23+K36+K41+K42+K51</f>
      </c>
      <c s="22">
        <f>0+L9+L18+L23+L36+L41+L42+L51</f>
      </c>
      <c s="22">
        <f>0+M9+M18+M23+M36+M41+M42+M51</f>
      </c>
    </row>
    <row r="9" spans="1:13" ht="12.75" customHeight="1">
      <c r="A9" t="s">
        <v>48</v>
      </c>
      <c r="C9" s="7" t="s">
        <v>49</v>
      </c>
      <c r="E9" s="25" t="s">
        <v>50</v>
      </c>
      <c r="J9" s="24">
        <f>0</f>
      </c>
      <c s="24">
        <f>0</f>
      </c>
      <c s="24">
        <f>0+L10+L14</f>
      </c>
      <c s="24">
        <f>0+M10+M14</f>
      </c>
    </row>
    <row r="10" spans="1:16" ht="12.75" customHeight="1">
      <c r="A10" t="s">
        <v>51</v>
      </c>
      <c s="6" t="s">
        <v>172</v>
      </c>
      <c s="6" t="s">
        <v>1312</v>
      </c>
      <c t="s">
        <v>5</v>
      </c>
      <c s="26" t="s">
        <v>1313</v>
      </c>
      <c s="27" t="s">
        <v>55</v>
      </c>
      <c s="28">
        <v>187.5</v>
      </c>
      <c s="27">
        <v>0</v>
      </c>
      <c s="27">
        <f>ROUND(G10*H10,6)</f>
      </c>
      <c r="L10" s="29">
        <v>0</v>
      </c>
      <c s="24">
        <f>ROUND(ROUND(L10,2)*ROUND(G10,3),2)</f>
      </c>
      <c s="27" t="s">
        <v>56</v>
      </c>
      <c>
        <f>(M10*21)/100</f>
      </c>
      <c t="s">
        <v>27</v>
      </c>
    </row>
    <row r="11" spans="1:5" ht="12.75" customHeight="1">
      <c r="A11" s="30" t="s">
        <v>57</v>
      </c>
      <c r="E11" s="31" t="s">
        <v>2505</v>
      </c>
    </row>
    <row r="12" spans="1:5" ht="12.75" customHeight="1">
      <c r="A12" s="30" t="s">
        <v>58</v>
      </c>
      <c r="E12" s="32" t="s">
        <v>2506</v>
      </c>
    </row>
    <row r="13" spans="5:5" ht="12.75" customHeight="1">
      <c r="E13" s="31" t="s">
        <v>1316</v>
      </c>
    </row>
    <row r="14" spans="1:16" ht="12.75" customHeight="1">
      <c r="A14" t="s">
        <v>51</v>
      </c>
      <c s="6" t="s">
        <v>181</v>
      </c>
      <c s="6" t="s">
        <v>1317</v>
      </c>
      <c t="s">
        <v>5</v>
      </c>
      <c s="26" t="s">
        <v>1313</v>
      </c>
      <c s="27" t="s">
        <v>55</v>
      </c>
      <c s="28">
        <v>60</v>
      </c>
      <c s="27">
        <v>0</v>
      </c>
      <c s="27">
        <f>ROUND(G14*H14,6)</f>
      </c>
      <c r="L14" s="29">
        <v>0</v>
      </c>
      <c s="24">
        <f>ROUND(ROUND(L14,2)*ROUND(G14,3),2)</f>
      </c>
      <c s="27" t="s">
        <v>56</v>
      </c>
      <c>
        <f>(M14*21)/100</f>
      </c>
      <c t="s">
        <v>27</v>
      </c>
    </row>
    <row r="15" spans="1:5" ht="12.75" customHeight="1">
      <c r="A15" s="30" t="s">
        <v>57</v>
      </c>
      <c r="E15" s="31" t="s">
        <v>2507</v>
      </c>
    </row>
    <row r="16" spans="1:5" ht="25.5" customHeight="1">
      <c r="A16" s="30" t="s">
        <v>58</v>
      </c>
      <c r="E16" s="32" t="s">
        <v>2508</v>
      </c>
    </row>
    <row r="17" spans="5:5" ht="12.75" customHeight="1">
      <c r="E17" s="31" t="s">
        <v>1316</v>
      </c>
    </row>
    <row r="18" spans="1:13" ht="12.75" customHeight="1">
      <c r="A18" t="s">
        <v>48</v>
      </c>
      <c r="C18" s="7" t="s">
        <v>52</v>
      </c>
      <c r="E18" s="25" t="s">
        <v>72</v>
      </c>
      <c r="J18" s="24">
        <f>0</f>
      </c>
      <c s="24">
        <f>0</f>
      </c>
      <c s="24">
        <f>0+L19</f>
      </c>
      <c s="24">
        <f>0+M19</f>
      </c>
    </row>
    <row r="19" spans="1:16" ht="12.75" customHeight="1">
      <c r="A19" t="s">
        <v>51</v>
      </c>
      <c s="6" t="s">
        <v>27</v>
      </c>
      <c s="6" t="s">
        <v>2509</v>
      </c>
      <c t="s">
        <v>5</v>
      </c>
      <c s="26" t="s">
        <v>2510</v>
      </c>
      <c s="27" t="s">
        <v>76</v>
      </c>
      <c s="28">
        <v>30</v>
      </c>
      <c s="27">
        <v>0</v>
      </c>
      <c s="27">
        <f>ROUND(G19*H19,6)</f>
      </c>
      <c r="L19" s="29">
        <v>0</v>
      </c>
      <c s="24">
        <f>ROUND(ROUND(L19,2)*ROUND(G19,3),2)</f>
      </c>
      <c s="27" t="s">
        <v>56</v>
      </c>
      <c>
        <f>(M19*21)/100</f>
      </c>
      <c t="s">
        <v>27</v>
      </c>
    </row>
    <row r="20" spans="1:5" ht="12.75" customHeight="1">
      <c r="A20" s="30" t="s">
        <v>57</v>
      </c>
      <c r="E20" s="31" t="s">
        <v>5</v>
      </c>
    </row>
    <row r="21" spans="1:5" ht="12.75" customHeight="1">
      <c r="A21" s="30" t="s">
        <v>58</v>
      </c>
      <c r="E21" s="32" t="s">
        <v>2511</v>
      </c>
    </row>
    <row r="22" spans="5:5" ht="255" customHeight="1">
      <c r="E22" s="31" t="s">
        <v>1332</v>
      </c>
    </row>
    <row r="23" spans="1:13" ht="12.75" customHeight="1">
      <c r="A23" t="s">
        <v>48</v>
      </c>
      <c r="C23" s="7" t="s">
        <v>67</v>
      </c>
      <c r="E23" s="25" t="s">
        <v>1194</v>
      </c>
      <c r="J23" s="24">
        <f>0</f>
      </c>
      <c s="24">
        <f>0</f>
      </c>
      <c s="24">
        <f>0+L24+L28+L32</f>
      </c>
      <c s="24">
        <f>0+M24+M28+M32</f>
      </c>
    </row>
    <row r="24" spans="1:16" ht="12.75" customHeight="1">
      <c r="A24" t="s">
        <v>51</v>
      </c>
      <c s="6" t="s">
        <v>90</v>
      </c>
      <c s="6" t="s">
        <v>1907</v>
      </c>
      <c t="s">
        <v>5</v>
      </c>
      <c s="26" t="s">
        <v>1908</v>
      </c>
      <c s="27" t="s">
        <v>76</v>
      </c>
      <c s="28">
        <v>55.54</v>
      </c>
      <c s="27">
        <v>0</v>
      </c>
      <c s="27">
        <f>ROUND(G24*H24,6)</f>
      </c>
      <c r="L24" s="29">
        <v>0</v>
      </c>
      <c s="24">
        <f>ROUND(ROUND(L24,2)*ROUND(G24,3),2)</f>
      </c>
      <c s="27" t="s">
        <v>56</v>
      </c>
      <c>
        <f>(M24*21)/100</f>
      </c>
      <c t="s">
        <v>27</v>
      </c>
    </row>
    <row r="25" spans="1:5" ht="12.75" customHeight="1">
      <c r="A25" s="30" t="s">
        <v>57</v>
      </c>
      <c r="E25" s="31" t="s">
        <v>5</v>
      </c>
    </row>
    <row r="26" spans="1:5" ht="12.75" customHeight="1">
      <c r="A26" s="30" t="s">
        <v>58</v>
      </c>
      <c r="E26" s="32" t="s">
        <v>2512</v>
      </c>
    </row>
    <row r="27" spans="5:5" ht="25.5" customHeight="1">
      <c r="E27" s="31" t="s">
        <v>1417</v>
      </c>
    </row>
    <row r="28" spans="1:16" ht="12.75" customHeight="1">
      <c r="A28" t="s">
        <v>51</v>
      </c>
      <c s="6" t="s">
        <v>96</v>
      </c>
      <c s="6" t="s">
        <v>2513</v>
      </c>
      <c t="s">
        <v>5</v>
      </c>
      <c s="26" t="s">
        <v>2514</v>
      </c>
      <c s="27" t="s">
        <v>76</v>
      </c>
      <c s="28">
        <v>27.835</v>
      </c>
      <c s="27">
        <v>0</v>
      </c>
      <c s="27">
        <f>ROUND(G28*H28,6)</f>
      </c>
      <c r="L28" s="29">
        <v>0</v>
      </c>
      <c s="24">
        <f>ROUND(ROUND(L28,2)*ROUND(G28,3),2)</f>
      </c>
      <c s="27" t="s">
        <v>56</v>
      </c>
      <c>
        <f>(M28*21)/100</f>
      </c>
      <c t="s">
        <v>27</v>
      </c>
    </row>
    <row r="29" spans="1:5" ht="12.75" customHeight="1">
      <c r="A29" s="30" t="s">
        <v>57</v>
      </c>
      <c r="E29" s="31" t="s">
        <v>5</v>
      </c>
    </row>
    <row r="30" spans="1:5" ht="12.75" customHeight="1">
      <c r="A30" s="30" t="s">
        <v>58</v>
      </c>
      <c r="E30" s="32" t="s">
        <v>2515</v>
      </c>
    </row>
    <row r="31" spans="5:5" ht="242.25" customHeight="1">
      <c r="E31" s="31" t="s">
        <v>2516</v>
      </c>
    </row>
    <row r="32" spans="1:16" ht="12.75" customHeight="1">
      <c r="A32" t="s">
        <v>51</v>
      </c>
      <c s="6" t="s">
        <v>101</v>
      </c>
      <c s="6" t="s">
        <v>2517</v>
      </c>
      <c t="s">
        <v>5</v>
      </c>
      <c s="26" t="s">
        <v>1937</v>
      </c>
      <c s="27" t="s">
        <v>460</v>
      </c>
      <c s="28">
        <v>278.35</v>
      </c>
      <c s="27">
        <v>0</v>
      </c>
      <c s="27">
        <f>ROUND(G32*H32,6)</f>
      </c>
      <c r="L32" s="29">
        <v>0</v>
      </c>
      <c s="24">
        <f>ROUND(ROUND(L32,2)*ROUND(G32,3),2)</f>
      </c>
      <c s="27" t="s">
        <v>56</v>
      </c>
      <c>
        <f>(M32*21)/100</f>
      </c>
      <c t="s">
        <v>27</v>
      </c>
    </row>
    <row r="33" spans="1:5" ht="12.75" customHeight="1">
      <c r="A33" s="30" t="s">
        <v>57</v>
      </c>
      <c r="E33" s="31" t="s">
        <v>5</v>
      </c>
    </row>
    <row r="34" spans="1:5" ht="12.75" customHeight="1">
      <c r="A34" s="30" t="s">
        <v>58</v>
      </c>
      <c r="E34" s="32" t="s">
        <v>2518</v>
      </c>
    </row>
    <row r="35" spans="5:5" ht="114.75" customHeight="1">
      <c r="E35" s="31" t="s">
        <v>2519</v>
      </c>
    </row>
    <row r="36" spans="1:13" ht="12.75" customHeight="1">
      <c r="A36" t="s">
        <v>48</v>
      </c>
      <c r="C36" s="7" t="s">
        <v>80</v>
      </c>
      <c r="E36" s="25" t="s">
        <v>1422</v>
      </c>
      <c r="J36" s="24">
        <f>0</f>
      </c>
      <c s="24">
        <f>0</f>
      </c>
      <c s="24">
        <f>0+L37</f>
      </c>
      <c s="24">
        <f>0+M37</f>
      </c>
    </row>
    <row r="37" spans="1:16" ht="12.75" customHeight="1">
      <c r="A37" t="s">
        <v>51</v>
      </c>
      <c s="6" t="s">
        <v>270</v>
      </c>
      <c s="6" t="s">
        <v>1424</v>
      </c>
      <c t="s">
        <v>5</v>
      </c>
      <c s="26" t="s">
        <v>1425</v>
      </c>
      <c s="27" t="s">
        <v>460</v>
      </c>
      <c s="28">
        <v>3.99</v>
      </c>
      <c s="27">
        <v>0</v>
      </c>
      <c s="27">
        <f>ROUND(G37*H37,6)</f>
      </c>
      <c r="L37" s="29">
        <v>0</v>
      </c>
      <c s="24">
        <f>ROUND(ROUND(L37,2)*ROUND(G37,3),2)</f>
      </c>
      <c s="27" t="s">
        <v>56</v>
      </c>
      <c>
        <f>(M37*21)/100</f>
      </c>
      <c t="s">
        <v>27</v>
      </c>
    </row>
    <row r="38" spans="1:5" ht="12.75" customHeight="1">
      <c r="A38" s="30" t="s">
        <v>57</v>
      </c>
      <c r="E38" s="31" t="s">
        <v>2520</v>
      </c>
    </row>
    <row r="39" spans="1:5" ht="12.75" customHeight="1">
      <c r="A39" s="30" t="s">
        <v>58</v>
      </c>
      <c r="E39" s="32" t="s">
        <v>2521</v>
      </c>
    </row>
    <row r="40" spans="5:5" ht="63.75" customHeight="1">
      <c r="E40" s="31" t="s">
        <v>1428</v>
      </c>
    </row>
    <row r="41" spans="1:13" ht="12.75" customHeight="1">
      <c r="A41" t="s">
        <v>48</v>
      </c>
      <c r="C41" s="7" t="s">
        <v>85</v>
      </c>
      <c r="E41" s="25" t="s">
        <v>95</v>
      </c>
      <c r="J41" s="24">
        <f>0</f>
      </c>
      <c s="24">
        <f>0</f>
      </c>
      <c s="24">
        <f>0</f>
      </c>
      <c s="24">
        <f>0</f>
      </c>
    </row>
    <row r="42" spans="1:13" ht="12.75" customHeight="1">
      <c r="A42" t="s">
        <v>48</v>
      </c>
      <c r="C42" s="7" t="s">
        <v>90</v>
      </c>
      <c r="E42" s="25" t="s">
        <v>1234</v>
      </c>
      <c r="J42" s="24">
        <f>0</f>
      </c>
      <c s="24">
        <f>0</f>
      </c>
      <c s="24">
        <f>0+L43+L47</f>
      </c>
      <c s="24">
        <f>0+M43+M47</f>
      </c>
    </row>
    <row r="43" spans="1:16" ht="12.75" customHeight="1">
      <c r="A43" t="s">
        <v>51</v>
      </c>
      <c s="6" t="s">
        <v>258</v>
      </c>
      <c s="6" t="s">
        <v>1465</v>
      </c>
      <c t="s">
        <v>5</v>
      </c>
      <c s="26" t="s">
        <v>1466</v>
      </c>
      <c s="27" t="s">
        <v>99</v>
      </c>
      <c s="28">
        <v>2</v>
      </c>
      <c s="27">
        <v>0</v>
      </c>
      <c s="27">
        <f>ROUND(G43*H43,6)</f>
      </c>
      <c r="L43" s="29">
        <v>0</v>
      </c>
      <c s="24">
        <f>ROUND(ROUND(L43,2)*ROUND(G43,3),2)</f>
      </c>
      <c s="27" t="s">
        <v>56</v>
      </c>
      <c>
        <f>(M43*21)/100</f>
      </c>
      <c t="s">
        <v>27</v>
      </c>
    </row>
    <row r="44" spans="1:5" ht="12.75" customHeight="1">
      <c r="A44" s="30" t="s">
        <v>57</v>
      </c>
      <c r="E44" s="31" t="s">
        <v>5</v>
      </c>
    </row>
    <row r="45" spans="1:5" ht="12.75" customHeight="1">
      <c r="A45" s="30" t="s">
        <v>58</v>
      </c>
      <c r="E45" s="32" t="s">
        <v>2522</v>
      </c>
    </row>
    <row r="46" spans="5:5" ht="12.75" customHeight="1">
      <c r="E46" s="31" t="s">
        <v>1468</v>
      </c>
    </row>
    <row r="47" spans="1:16" ht="12.75" customHeight="1">
      <c r="A47" t="s">
        <v>51</v>
      </c>
      <c s="6" t="s">
        <v>282</v>
      </c>
      <c s="6" t="s">
        <v>1625</v>
      </c>
      <c t="s">
        <v>5</v>
      </c>
      <c s="26" t="s">
        <v>1626</v>
      </c>
      <c s="27" t="s">
        <v>88</v>
      </c>
      <c s="28">
        <v>6.9</v>
      </c>
      <c s="27">
        <v>0</v>
      </c>
      <c s="27">
        <f>ROUND(G47*H47,6)</f>
      </c>
      <c r="L47" s="29">
        <v>0</v>
      </c>
      <c s="24">
        <f>ROUND(ROUND(L47,2)*ROUND(G47,3),2)</f>
      </c>
      <c s="27" t="s">
        <v>56</v>
      </c>
      <c>
        <f>(M47*21)/100</f>
      </c>
      <c t="s">
        <v>27</v>
      </c>
    </row>
    <row r="48" spans="1:5" ht="12.75" customHeight="1">
      <c r="A48" s="30" t="s">
        <v>57</v>
      </c>
      <c r="E48" s="31" t="s">
        <v>5</v>
      </c>
    </row>
    <row r="49" spans="1:5" ht="12.75" customHeight="1">
      <c r="A49" s="30" t="s">
        <v>58</v>
      </c>
      <c r="E49" s="32" t="s">
        <v>2523</v>
      </c>
    </row>
    <row r="50" spans="5:5" ht="165.75" customHeight="1">
      <c r="E50" s="31" t="s">
        <v>1451</v>
      </c>
    </row>
    <row r="51" spans="1:13" ht="12.75" customHeight="1">
      <c r="A51" t="s">
        <v>48</v>
      </c>
      <c r="C51" s="7" t="s">
        <v>96</v>
      </c>
      <c r="E51" s="25" t="s">
        <v>454</v>
      </c>
      <c r="J51" s="24">
        <f>0</f>
      </c>
      <c s="24">
        <f>0</f>
      </c>
      <c s="24">
        <f>0+L52+L56+L60+L64+L68+L72+L76+L80+L84+L88</f>
      </c>
      <c s="24">
        <f>0+M52+M56+M60+M64+M68+M72+M76+M80+M84+M88</f>
      </c>
    </row>
    <row r="52" spans="1:16" ht="12.75" customHeight="1">
      <c r="A52" t="s">
        <v>51</v>
      </c>
      <c s="6" t="s">
        <v>52</v>
      </c>
      <c s="6" t="s">
        <v>2067</v>
      </c>
      <c t="s">
        <v>5</v>
      </c>
      <c s="26" t="s">
        <v>2068</v>
      </c>
      <c s="27" t="s">
        <v>76</v>
      </c>
      <c s="28">
        <v>75</v>
      </c>
      <c s="27">
        <v>0</v>
      </c>
      <c s="27">
        <f>ROUND(G52*H52,6)</f>
      </c>
      <c r="L52" s="29">
        <v>0</v>
      </c>
      <c s="24">
        <f>ROUND(ROUND(L52,2)*ROUND(G52,3),2)</f>
      </c>
      <c s="27" t="s">
        <v>56</v>
      </c>
      <c>
        <f>(M52*21)/100</f>
      </c>
      <c t="s">
        <v>27</v>
      </c>
    </row>
    <row r="53" spans="1:5" ht="12.75" customHeight="1">
      <c r="A53" s="30" t="s">
        <v>57</v>
      </c>
      <c r="E53" s="31" t="s">
        <v>2524</v>
      </c>
    </row>
    <row r="54" spans="1:5" ht="12.75" customHeight="1">
      <c r="A54" s="30" t="s">
        <v>58</v>
      </c>
      <c r="E54" s="32" t="s">
        <v>2525</v>
      </c>
    </row>
    <row r="55" spans="5:5" ht="63.75" customHeight="1">
      <c r="E55" s="31" t="s">
        <v>1720</v>
      </c>
    </row>
    <row r="56" spans="1:16" ht="12.75" customHeight="1">
      <c r="A56" t="s">
        <v>51</v>
      </c>
      <c s="6" t="s">
        <v>67</v>
      </c>
      <c s="6" t="s">
        <v>2526</v>
      </c>
      <c t="s">
        <v>5</v>
      </c>
      <c s="26" t="s">
        <v>2527</v>
      </c>
      <c s="27" t="s">
        <v>55</v>
      </c>
      <c s="28">
        <v>0.3</v>
      </c>
      <c s="27">
        <v>0</v>
      </c>
      <c s="27">
        <f>ROUND(G56*H56,6)</f>
      </c>
      <c r="L56" s="29">
        <v>0</v>
      </c>
      <c s="24">
        <f>ROUND(ROUND(L56,2)*ROUND(G56,3),2)</f>
      </c>
      <c s="27" t="s">
        <v>56</v>
      </c>
      <c>
        <f>(M56*21)/100</f>
      </c>
      <c t="s">
        <v>27</v>
      </c>
    </row>
    <row r="57" spans="1:5" ht="12.75" customHeight="1">
      <c r="A57" s="30" t="s">
        <v>57</v>
      </c>
      <c r="E57" s="31" t="s">
        <v>2528</v>
      </c>
    </row>
    <row r="58" spans="1:5" ht="12.75" customHeight="1">
      <c r="A58" s="30" t="s">
        <v>58</v>
      </c>
      <c r="E58" s="32" t="s">
        <v>2529</v>
      </c>
    </row>
    <row r="59" spans="5:5" ht="63.75" customHeight="1">
      <c r="E59" s="31" t="s">
        <v>2530</v>
      </c>
    </row>
    <row r="60" spans="1:16" ht="12.75" customHeight="1">
      <c r="A60" t="s">
        <v>51</v>
      </c>
      <c s="6" t="s">
        <v>226</v>
      </c>
      <c s="6" t="s">
        <v>1534</v>
      </c>
      <c t="s">
        <v>5</v>
      </c>
      <c s="26" t="s">
        <v>1535</v>
      </c>
      <c s="27" t="s">
        <v>460</v>
      </c>
      <c s="28">
        <v>9.864</v>
      </c>
      <c s="27">
        <v>0</v>
      </c>
      <c s="27">
        <f>ROUND(G60*H60,6)</f>
      </c>
      <c r="L60" s="29">
        <v>0</v>
      </c>
      <c s="24">
        <f>ROUND(ROUND(L60,2)*ROUND(G60,3),2)</f>
      </c>
      <c s="27" t="s">
        <v>56</v>
      </c>
      <c>
        <f>(M60*21)/100</f>
      </c>
      <c t="s">
        <v>27</v>
      </c>
    </row>
    <row r="61" spans="1:5" ht="12.75" customHeight="1">
      <c r="A61" s="30" t="s">
        <v>57</v>
      </c>
      <c r="E61" s="31" t="s">
        <v>2531</v>
      </c>
    </row>
    <row r="62" spans="1:5" ht="12.75" customHeight="1">
      <c r="A62" s="30" t="s">
        <v>58</v>
      </c>
      <c r="E62" s="32" t="s">
        <v>1725</v>
      </c>
    </row>
    <row r="63" spans="5:5" ht="178.5" customHeight="1">
      <c r="E63" s="31" t="s">
        <v>1537</v>
      </c>
    </row>
    <row r="64" spans="1:16" ht="12.75" customHeight="1">
      <c r="A64" t="s">
        <v>51</v>
      </c>
      <c s="6" t="s">
        <v>238</v>
      </c>
      <c s="6" t="s">
        <v>1652</v>
      </c>
      <c t="s">
        <v>5</v>
      </c>
      <c s="26" t="s">
        <v>1653</v>
      </c>
      <c s="27" t="s">
        <v>99</v>
      </c>
      <c s="28">
        <v>3</v>
      </c>
      <c s="27">
        <v>0</v>
      </c>
      <c s="27">
        <f>ROUND(G64*H64,6)</f>
      </c>
      <c r="L64" s="29">
        <v>0</v>
      </c>
      <c s="24">
        <f>ROUND(ROUND(L64,2)*ROUND(G64,3),2)</f>
      </c>
      <c s="27" t="s">
        <v>56</v>
      </c>
      <c>
        <f>(M64*21)/100</f>
      </c>
      <c t="s">
        <v>27</v>
      </c>
    </row>
    <row r="65" spans="1:5" ht="12.75" customHeight="1">
      <c r="A65" s="30" t="s">
        <v>57</v>
      </c>
      <c r="E65" s="31" t="s">
        <v>5</v>
      </c>
    </row>
    <row r="66" spans="1:5" ht="12.75" customHeight="1">
      <c r="A66" s="30" t="s">
        <v>58</v>
      </c>
      <c r="E66" s="32" t="s">
        <v>1624</v>
      </c>
    </row>
    <row r="67" spans="5:5" ht="76.5" customHeight="1">
      <c r="E67" s="31" t="s">
        <v>1545</v>
      </c>
    </row>
    <row r="68" spans="1:16" ht="12.75" customHeight="1">
      <c r="A68" t="s">
        <v>51</v>
      </c>
      <c s="6" t="s">
        <v>246</v>
      </c>
      <c s="6" t="s">
        <v>1655</v>
      </c>
      <c t="s">
        <v>5</v>
      </c>
      <c s="26" t="s">
        <v>1656</v>
      </c>
      <c s="27" t="s">
        <v>99</v>
      </c>
      <c s="28">
        <v>4</v>
      </c>
      <c s="27">
        <v>0</v>
      </c>
      <c s="27">
        <f>ROUND(G68*H68,6)</f>
      </c>
      <c r="L68" s="29">
        <v>0</v>
      </c>
      <c s="24">
        <f>ROUND(ROUND(L68,2)*ROUND(G68,3),2)</f>
      </c>
      <c s="27" t="s">
        <v>56</v>
      </c>
      <c>
        <f>(M68*21)/100</f>
      </c>
      <c t="s">
        <v>27</v>
      </c>
    </row>
    <row r="69" spans="1:5" ht="12.75" customHeight="1">
      <c r="A69" s="30" t="s">
        <v>57</v>
      </c>
      <c r="E69" s="31" t="s">
        <v>5</v>
      </c>
    </row>
    <row r="70" spans="1:5" ht="12.75" customHeight="1">
      <c r="A70" s="30" t="s">
        <v>58</v>
      </c>
      <c r="E70" s="32" t="s">
        <v>1462</v>
      </c>
    </row>
    <row r="71" spans="5:5" ht="76.5" customHeight="1">
      <c r="E71" s="31" t="s">
        <v>1545</v>
      </c>
    </row>
    <row r="72" spans="1:16" ht="12.75" customHeight="1">
      <c r="A72" t="s">
        <v>51</v>
      </c>
      <c s="6" t="s">
        <v>254</v>
      </c>
      <c s="6" t="s">
        <v>1658</v>
      </c>
      <c t="s">
        <v>5</v>
      </c>
      <c s="26" t="s">
        <v>1659</v>
      </c>
      <c s="27" t="s">
        <v>537</v>
      </c>
      <c s="28">
        <v>1</v>
      </c>
      <c s="27">
        <v>0</v>
      </c>
      <c s="27">
        <f>ROUND(G72*H72,6)</f>
      </c>
      <c r="L72" s="29">
        <v>0</v>
      </c>
      <c s="24">
        <f>ROUND(ROUND(L72,2)*ROUND(G72,3),2)</f>
      </c>
      <c s="27" t="s">
        <v>56</v>
      </c>
      <c>
        <f>(M72*21)/100</f>
      </c>
      <c t="s">
        <v>27</v>
      </c>
    </row>
    <row r="73" spans="1:5" ht="12.75" customHeight="1">
      <c r="A73" s="30" t="s">
        <v>57</v>
      </c>
      <c r="E73" s="31" t="s">
        <v>1660</v>
      </c>
    </row>
    <row r="74" spans="1:5" ht="12.75" customHeight="1">
      <c r="A74" s="30" t="s">
        <v>58</v>
      </c>
      <c r="E74" s="32" t="s">
        <v>1661</v>
      </c>
    </row>
    <row r="75" spans="5:5" ht="12.75" customHeight="1">
      <c r="E75" s="31" t="s">
        <v>1662</v>
      </c>
    </row>
    <row r="76" spans="1:16" ht="12.75" customHeight="1">
      <c r="A76" t="s">
        <v>51</v>
      </c>
      <c s="6" t="s">
        <v>266</v>
      </c>
      <c s="6" t="s">
        <v>2532</v>
      </c>
      <c t="s">
        <v>5</v>
      </c>
      <c s="26" t="s">
        <v>2533</v>
      </c>
      <c s="27" t="s">
        <v>99</v>
      </c>
      <c s="28">
        <v>8</v>
      </c>
      <c s="27">
        <v>0</v>
      </c>
      <c s="27">
        <f>ROUND(G76*H76,6)</f>
      </c>
      <c r="L76" s="29">
        <v>0</v>
      </c>
      <c s="24">
        <f>ROUND(ROUND(L76,2)*ROUND(G76,3),2)</f>
      </c>
      <c s="27" t="s">
        <v>56</v>
      </c>
      <c>
        <f>(M76*21)/100</f>
      </c>
      <c t="s">
        <v>27</v>
      </c>
    </row>
    <row r="77" spans="1:5" ht="12.75" customHeight="1">
      <c r="A77" s="30" t="s">
        <v>57</v>
      </c>
      <c r="E77" s="31" t="s">
        <v>5</v>
      </c>
    </row>
    <row r="78" spans="1:5" ht="12.75" customHeight="1">
      <c r="A78" s="30" t="s">
        <v>58</v>
      </c>
      <c r="E78" s="32" t="s">
        <v>1727</v>
      </c>
    </row>
    <row r="79" spans="5:5" ht="25.5" customHeight="1">
      <c r="E79" s="31" t="s">
        <v>2534</v>
      </c>
    </row>
    <row r="80" spans="1:16" ht="12.75" customHeight="1">
      <c r="A80" t="s">
        <v>51</v>
      </c>
      <c s="6" t="s">
        <v>274</v>
      </c>
      <c s="6" t="s">
        <v>2535</v>
      </c>
      <c t="s">
        <v>5</v>
      </c>
      <c s="26" t="s">
        <v>2536</v>
      </c>
      <c s="27" t="s">
        <v>88</v>
      </c>
      <c s="28">
        <v>8.8</v>
      </c>
      <c s="27">
        <v>0</v>
      </c>
      <c s="27">
        <f>ROUND(G80*H80,6)</f>
      </c>
      <c r="L80" s="29">
        <v>0</v>
      </c>
      <c s="24">
        <f>ROUND(ROUND(L80,2)*ROUND(G80,3),2)</f>
      </c>
      <c s="27" t="s">
        <v>56</v>
      </c>
      <c>
        <f>(M80*21)/100</f>
      </c>
      <c t="s">
        <v>27</v>
      </c>
    </row>
    <row r="81" spans="1:5" ht="12.75" customHeight="1">
      <c r="A81" s="30" t="s">
        <v>57</v>
      </c>
      <c r="E81" s="31" t="s">
        <v>2537</v>
      </c>
    </row>
    <row r="82" spans="1:5" ht="12.75" customHeight="1">
      <c r="A82" s="30" t="s">
        <v>58</v>
      </c>
      <c r="E82" s="32" t="s">
        <v>2538</v>
      </c>
    </row>
    <row r="83" spans="5:5" ht="38.25" customHeight="1">
      <c r="E83" s="31" t="s">
        <v>2539</v>
      </c>
    </row>
    <row r="84" spans="1:16" ht="12.75" customHeight="1">
      <c r="A84" t="s">
        <v>51</v>
      </c>
      <c s="6" t="s">
        <v>278</v>
      </c>
      <c s="6" t="s">
        <v>2540</v>
      </c>
      <c t="s">
        <v>5</v>
      </c>
      <c s="26" t="s">
        <v>2541</v>
      </c>
      <c s="27" t="s">
        <v>460</v>
      </c>
      <c s="28">
        <v>142.8</v>
      </c>
      <c s="27">
        <v>0</v>
      </c>
      <c s="27">
        <f>ROUND(G84*H84,6)</f>
      </c>
      <c r="L84" s="29">
        <v>0</v>
      </c>
      <c s="24">
        <f>ROUND(ROUND(L84,2)*ROUND(G84,3),2)</f>
      </c>
      <c s="27" t="s">
        <v>56</v>
      </c>
      <c>
        <f>(M84*21)/100</f>
      </c>
      <c t="s">
        <v>27</v>
      </c>
    </row>
    <row r="85" spans="1:5" ht="12.75" customHeight="1">
      <c r="A85" s="30" t="s">
        <v>57</v>
      </c>
      <c r="E85" s="31" t="s">
        <v>2542</v>
      </c>
    </row>
    <row r="86" spans="1:5" ht="38.25" customHeight="1">
      <c r="A86" s="30" t="s">
        <v>58</v>
      </c>
      <c r="E86" s="32" t="s">
        <v>2543</v>
      </c>
    </row>
    <row r="87" spans="5:5" ht="12.75" customHeight="1">
      <c r="E87" s="31" t="s">
        <v>2055</v>
      </c>
    </row>
    <row r="88" spans="1:16" ht="12.75" customHeight="1">
      <c r="A88" t="s">
        <v>51</v>
      </c>
      <c s="6" t="s">
        <v>282</v>
      </c>
      <c s="6" t="s">
        <v>1281</v>
      </c>
      <c t="s">
        <v>5</v>
      </c>
      <c s="26" t="s">
        <v>1282</v>
      </c>
      <c s="27" t="s">
        <v>464</v>
      </c>
      <c s="28">
        <v>4687.5</v>
      </c>
      <c s="27">
        <v>0</v>
      </c>
      <c s="27">
        <f>ROUND(G88*H88,6)</f>
      </c>
      <c r="L88" s="29">
        <v>0</v>
      </c>
      <c s="24">
        <f>ROUND(ROUND(L88,2)*ROUND(G88,3),2)</f>
      </c>
      <c s="27" t="s">
        <v>56</v>
      </c>
      <c>
        <f>(M88*21)/100</f>
      </c>
      <c t="s">
        <v>27</v>
      </c>
    </row>
    <row r="89" spans="1:5" ht="12.75" customHeight="1">
      <c r="A89" s="30" t="s">
        <v>57</v>
      </c>
      <c r="E89" s="31" t="s">
        <v>2524</v>
      </c>
    </row>
    <row r="90" spans="1:5" ht="25.5" customHeight="1">
      <c r="A90" s="30" t="s">
        <v>58</v>
      </c>
      <c r="E90" s="32" t="s">
        <v>2544</v>
      </c>
    </row>
    <row r="91" spans="5:5" ht="12.75" customHeight="1">
      <c r="E91" s="31" t="s">
        <v>1157</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2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105</v>
      </c>
      <c s="33">
        <f>Rekapitulace!C41</f>
      </c>
      <c s="15" t="s">
        <v>15</v>
      </c>
      <c t="s">
        <v>23</v>
      </c>
      <c t="s">
        <v>27</v>
      </c>
    </row>
    <row r="4" spans="1:16" ht="15" customHeight="1">
      <c r="A4" s="18" t="s">
        <v>20</v>
      </c>
      <c s="19" t="s">
        <v>28</v>
      </c>
      <c s="20" t="s">
        <v>105</v>
      </c>
      <c r="E4" s="19" t="s">
        <v>2500</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COUNTIFS(L8:L1226,"=0",A8:A1226,"P")+COUNTIFS(L8:L1226,"",A8:A1226,"P")+SUM(Q8:Q1226)</f>
      </c>
    </row>
    <row r="8" spans="1:13" ht="12.75" customHeight="1">
      <c r="A8" t="s">
        <v>45</v>
      </c>
      <c r="C8" s="21" t="s">
        <v>2547</v>
      </c>
      <c r="E8" s="23" t="s">
        <v>2548</v>
      </c>
      <c r="J8" s="22">
        <f>0+J9+J26+J107+J120+J125+J198+J311+J560+J577+J634+J651+J708+J813+J854+J887+J940+J973+J994+J1031+J1048+J1053+J1070+J1087+J1192+J1197</f>
      </c>
      <c s="22">
        <f>0+K9+K26+K107+K120+K125+K198+K311+K560+K577+K634+K651+K708+K813+K854+K887+K940+K973+K994+K1031+K1048+K1053+K1070+K1087+K1192+K1197</f>
      </c>
      <c s="22">
        <f>0+L9+L26+L107+L120+L125+L198+L311+L560+L577+L634+L651+L708+L813+L854+L887+L940+L973+L994+L1031+L1048+L1053+L1070+L1087+L1192+L1197</f>
      </c>
      <c s="22">
        <f>0+M9+M26+M107+M120+M125+M198+M311+M560+M577+M634+M651+M708+M813+M854+M887+M940+M973+M994+M1031+M1048+M1053+M1070+M1087+M1192+M1197</f>
      </c>
    </row>
    <row r="9" spans="1:13" ht="12.75" customHeight="1">
      <c r="A9" t="s">
        <v>48</v>
      </c>
      <c r="C9" s="7" t="s">
        <v>26</v>
      </c>
      <c r="E9" s="25" t="s">
        <v>2549</v>
      </c>
      <c r="J9" s="24">
        <f>0</f>
      </c>
      <c s="24">
        <f>0</f>
      </c>
      <c s="24">
        <f>0+L10+L14+L18+L22</f>
      </c>
      <c s="24">
        <f>0+M10+M14+M18+M22</f>
      </c>
    </row>
    <row r="10" spans="1:16" ht="12.75" customHeight="1">
      <c r="A10" t="s">
        <v>51</v>
      </c>
      <c s="6" t="s">
        <v>52</v>
      </c>
      <c s="6" t="s">
        <v>2550</v>
      </c>
      <c t="s">
        <v>5</v>
      </c>
      <c s="26" t="s">
        <v>2551</v>
      </c>
      <c s="27" t="s">
        <v>99</v>
      </c>
      <c s="28">
        <v>5</v>
      </c>
      <c s="27">
        <v>0</v>
      </c>
      <c s="27">
        <f>ROUND(G10*H10,6)</f>
      </c>
      <c r="L10" s="29">
        <v>0</v>
      </c>
      <c s="24">
        <f>ROUND(ROUND(L10,2)*ROUND(G10,3),2)</f>
      </c>
      <c s="27" t="s">
        <v>56</v>
      </c>
      <c>
        <f>(M10*21)/100</f>
      </c>
      <c t="s">
        <v>27</v>
      </c>
    </row>
    <row r="11" spans="1:5" ht="12.75" customHeight="1">
      <c r="A11" s="30" t="s">
        <v>57</v>
      </c>
      <c r="E11" s="31" t="s">
        <v>2552</v>
      </c>
    </row>
    <row r="12" spans="1:5" ht="12.75" customHeight="1">
      <c r="A12" s="30" t="s">
        <v>58</v>
      </c>
      <c r="E12" s="32" t="s">
        <v>5</v>
      </c>
    </row>
    <row r="13" spans="5:5" ht="25.5" customHeight="1">
      <c r="E13" s="31" t="s">
        <v>2553</v>
      </c>
    </row>
    <row r="14" spans="1:16" ht="12.75" customHeight="1">
      <c r="A14" t="s">
        <v>51</v>
      </c>
      <c s="6" t="s">
        <v>27</v>
      </c>
      <c s="6" t="s">
        <v>2554</v>
      </c>
      <c t="s">
        <v>5</v>
      </c>
      <c s="26" t="s">
        <v>2555</v>
      </c>
      <c s="27" t="s">
        <v>460</v>
      </c>
      <c s="28">
        <v>0.8</v>
      </c>
      <c s="27">
        <v>0</v>
      </c>
      <c s="27">
        <f>ROUND(G14*H14,6)</f>
      </c>
      <c r="L14" s="29">
        <v>0</v>
      </c>
      <c s="24">
        <f>ROUND(ROUND(L14,2)*ROUND(G14,3),2)</f>
      </c>
      <c s="27" t="s">
        <v>56</v>
      </c>
      <c>
        <f>(M14*21)/100</f>
      </c>
      <c t="s">
        <v>27</v>
      </c>
    </row>
    <row r="15" spans="1:5" ht="12.75" customHeight="1">
      <c r="A15" s="30" t="s">
        <v>57</v>
      </c>
      <c r="E15" s="31" t="s">
        <v>2556</v>
      </c>
    </row>
    <row r="16" spans="1:5" ht="12.75" customHeight="1">
      <c r="A16" s="30" t="s">
        <v>58</v>
      </c>
      <c r="E16" s="32" t="s">
        <v>2557</v>
      </c>
    </row>
    <row r="17" spans="5:5" ht="12.75" customHeight="1">
      <c r="E17" s="31" t="s">
        <v>5</v>
      </c>
    </row>
    <row r="18" spans="1:16" ht="12.75" customHeight="1">
      <c r="A18" t="s">
        <v>51</v>
      </c>
      <c s="6" t="s">
        <v>26</v>
      </c>
      <c s="6" t="s">
        <v>2558</v>
      </c>
      <c t="s">
        <v>5</v>
      </c>
      <c s="26" t="s">
        <v>2559</v>
      </c>
      <c s="27" t="s">
        <v>460</v>
      </c>
      <c s="28">
        <v>9.356</v>
      </c>
      <c s="27">
        <v>0</v>
      </c>
      <c s="27">
        <f>ROUND(G18*H18,6)</f>
      </c>
      <c r="L18" s="29">
        <v>0</v>
      </c>
      <c s="24">
        <f>ROUND(ROUND(L18,2)*ROUND(G18,3),2)</f>
      </c>
      <c s="27" t="s">
        <v>56</v>
      </c>
      <c>
        <f>(M18*21)/100</f>
      </c>
      <c t="s">
        <v>27</v>
      </c>
    </row>
    <row r="19" spans="1:5" ht="12.75" customHeight="1">
      <c r="A19" s="30" t="s">
        <v>57</v>
      </c>
      <c r="E19" s="31" t="s">
        <v>2560</v>
      </c>
    </row>
    <row r="20" spans="1:5" ht="12.75" customHeight="1">
      <c r="A20" s="30" t="s">
        <v>58</v>
      </c>
      <c r="E20" s="32" t="s">
        <v>2561</v>
      </c>
    </row>
    <row r="21" spans="5:5" ht="12.75" customHeight="1">
      <c r="E21" s="31" t="s">
        <v>5</v>
      </c>
    </row>
    <row r="22" spans="1:16" ht="12.75" customHeight="1">
      <c r="A22" t="s">
        <v>51</v>
      </c>
      <c s="6" t="s">
        <v>67</v>
      </c>
      <c s="6" t="s">
        <v>2562</v>
      </c>
      <c t="s">
        <v>5</v>
      </c>
      <c s="26" t="s">
        <v>2563</v>
      </c>
      <c s="27" t="s">
        <v>460</v>
      </c>
      <c s="28">
        <v>59.693</v>
      </c>
      <c s="27">
        <v>0</v>
      </c>
      <c s="27">
        <f>ROUND(G22*H22,6)</f>
      </c>
      <c r="L22" s="29">
        <v>0</v>
      </c>
      <c s="24">
        <f>ROUND(ROUND(L22,2)*ROUND(G22,3),2)</f>
      </c>
      <c s="27" t="s">
        <v>56</v>
      </c>
      <c>
        <f>(M22*21)/100</f>
      </c>
      <c t="s">
        <v>27</v>
      </c>
    </row>
    <row r="23" spans="1:5" ht="12.75" customHeight="1">
      <c r="A23" s="30" t="s">
        <v>57</v>
      </c>
      <c r="E23" s="31" t="s">
        <v>2564</v>
      </c>
    </row>
    <row r="24" spans="1:5" ht="12.75" customHeight="1">
      <c r="A24" s="30" t="s">
        <v>58</v>
      </c>
      <c r="E24" s="32" t="s">
        <v>2565</v>
      </c>
    </row>
    <row r="25" spans="5:5" ht="12.75" customHeight="1">
      <c r="E25" s="31" t="s">
        <v>5</v>
      </c>
    </row>
    <row r="26" spans="1:13" ht="12.75" customHeight="1">
      <c r="A26" t="s">
        <v>48</v>
      </c>
      <c r="C26" s="7" t="s">
        <v>80</v>
      </c>
      <c r="E26" s="25" t="s">
        <v>2566</v>
      </c>
      <c r="J26" s="24">
        <f>0</f>
      </c>
      <c s="24">
        <f>0</f>
      </c>
      <c s="24">
        <f>0+L27+L31+L35+L39+L43+L47+L51+L55+L59+L63+L67+L71+L75+L79+L83+L87+L91+L95+L99+L103</f>
      </c>
      <c s="24">
        <f>0+M27+M31+M35+M39+M43+M47+M51+M55+M59+M63+M67+M71+M75+M79+M83+M87+M91+M95+M99+M103</f>
      </c>
    </row>
    <row r="27" spans="1:16" ht="12.75" customHeight="1">
      <c r="A27" t="s">
        <v>51</v>
      </c>
      <c s="6" t="s">
        <v>73</v>
      </c>
      <c s="6" t="s">
        <v>2567</v>
      </c>
      <c t="s">
        <v>5</v>
      </c>
      <c s="26" t="s">
        <v>2568</v>
      </c>
      <c s="27" t="s">
        <v>460</v>
      </c>
      <c s="28">
        <v>2.009</v>
      </c>
      <c s="27">
        <v>0</v>
      </c>
      <c s="27">
        <f>ROUND(G27*H27,6)</f>
      </c>
      <c r="L27" s="29">
        <v>0</v>
      </c>
      <c s="24">
        <f>ROUND(ROUND(L27,2)*ROUND(G27,3),2)</f>
      </c>
      <c s="27" t="s">
        <v>56</v>
      </c>
      <c>
        <f>(M27*21)/100</f>
      </c>
      <c t="s">
        <v>27</v>
      </c>
    </row>
    <row r="28" spans="1:5" ht="12.75" customHeight="1">
      <c r="A28" s="30" t="s">
        <v>57</v>
      </c>
      <c r="E28" s="31" t="s">
        <v>2569</v>
      </c>
    </row>
    <row r="29" spans="1:5" ht="12.75" customHeight="1">
      <c r="A29" s="30" t="s">
        <v>58</v>
      </c>
      <c r="E29" s="32" t="s">
        <v>2570</v>
      </c>
    </row>
    <row r="30" spans="5:5" ht="12.75" customHeight="1">
      <c r="E30" s="31" t="s">
        <v>5</v>
      </c>
    </row>
    <row r="31" spans="1:16" ht="12.75" customHeight="1">
      <c r="A31" t="s">
        <v>51</v>
      </c>
      <c s="6" t="s">
        <v>80</v>
      </c>
      <c s="6" t="s">
        <v>2571</v>
      </c>
      <c t="s">
        <v>5</v>
      </c>
      <c s="26" t="s">
        <v>2572</v>
      </c>
      <c s="27" t="s">
        <v>460</v>
      </c>
      <c s="28">
        <v>43.416</v>
      </c>
      <c s="27">
        <v>0</v>
      </c>
      <c s="27">
        <f>ROUND(G31*H31,6)</f>
      </c>
      <c r="L31" s="29">
        <v>0</v>
      </c>
      <c s="24">
        <f>ROUND(ROUND(L31,2)*ROUND(G31,3),2)</f>
      </c>
      <c s="27" t="s">
        <v>56</v>
      </c>
      <c>
        <f>(M31*21)/100</f>
      </c>
      <c t="s">
        <v>27</v>
      </c>
    </row>
    <row r="32" spans="1:5" ht="12.75" customHeight="1">
      <c r="A32" s="30" t="s">
        <v>57</v>
      </c>
      <c r="E32" s="31" t="s">
        <v>2573</v>
      </c>
    </row>
    <row r="33" spans="1:5" ht="12.75" customHeight="1">
      <c r="A33" s="30" t="s">
        <v>58</v>
      </c>
      <c r="E33" s="32" t="s">
        <v>2574</v>
      </c>
    </row>
    <row r="34" spans="5:5" ht="25.5" customHeight="1">
      <c r="E34" s="31" t="s">
        <v>2575</v>
      </c>
    </row>
    <row r="35" spans="1:16" ht="12.75" customHeight="1">
      <c r="A35" t="s">
        <v>51</v>
      </c>
      <c s="6" t="s">
        <v>85</v>
      </c>
      <c s="6" t="s">
        <v>2576</v>
      </c>
      <c t="s">
        <v>5</v>
      </c>
      <c s="26" t="s">
        <v>2577</v>
      </c>
      <c s="27" t="s">
        <v>460</v>
      </c>
      <c s="28">
        <v>21.337</v>
      </c>
      <c s="27">
        <v>0</v>
      </c>
      <c s="27">
        <f>ROUND(G35*H35,6)</f>
      </c>
      <c r="L35" s="29">
        <v>0</v>
      </c>
      <c s="24">
        <f>ROUND(ROUND(L35,2)*ROUND(G35,3),2)</f>
      </c>
      <c s="27" t="s">
        <v>56</v>
      </c>
      <c>
        <f>(M35*21)/100</f>
      </c>
      <c t="s">
        <v>27</v>
      </c>
    </row>
    <row r="36" spans="1:5" ht="12.75" customHeight="1">
      <c r="A36" s="30" t="s">
        <v>57</v>
      </c>
      <c r="E36" s="31" t="s">
        <v>2578</v>
      </c>
    </row>
    <row r="37" spans="1:5" ht="12.75" customHeight="1">
      <c r="A37" s="30" t="s">
        <v>58</v>
      </c>
      <c r="E37" s="32" t="s">
        <v>2579</v>
      </c>
    </row>
    <row r="38" spans="5:5" ht="12.75" customHeight="1">
      <c r="E38" s="31" t="s">
        <v>5</v>
      </c>
    </row>
    <row r="39" spans="1:16" ht="12.75" customHeight="1">
      <c r="A39" t="s">
        <v>51</v>
      </c>
      <c s="6" t="s">
        <v>90</v>
      </c>
      <c s="6" t="s">
        <v>2580</v>
      </c>
      <c t="s">
        <v>5</v>
      </c>
      <c s="26" t="s">
        <v>2581</v>
      </c>
      <c s="27" t="s">
        <v>460</v>
      </c>
      <c s="28">
        <v>130.654</v>
      </c>
      <c s="27">
        <v>0</v>
      </c>
      <c s="27">
        <f>ROUND(G39*H39,6)</f>
      </c>
      <c r="L39" s="29">
        <v>0</v>
      </c>
      <c s="24">
        <f>ROUND(ROUND(L39,2)*ROUND(G39,3),2)</f>
      </c>
      <c s="27" t="s">
        <v>56</v>
      </c>
      <c>
        <f>(M39*21)/100</f>
      </c>
      <c t="s">
        <v>27</v>
      </c>
    </row>
    <row r="40" spans="1:5" ht="12.75" customHeight="1">
      <c r="A40" s="30" t="s">
        <v>57</v>
      </c>
      <c r="E40" s="31" t="s">
        <v>2582</v>
      </c>
    </row>
    <row r="41" spans="1:5" ht="12.75" customHeight="1">
      <c r="A41" s="30" t="s">
        <v>58</v>
      </c>
      <c r="E41" s="32" t="s">
        <v>2583</v>
      </c>
    </row>
    <row r="42" spans="5:5" ht="12.75" customHeight="1">
      <c r="E42" s="31" t="s">
        <v>5</v>
      </c>
    </row>
    <row r="43" spans="1:16" ht="12.75" customHeight="1">
      <c r="A43" t="s">
        <v>51</v>
      </c>
      <c s="6" t="s">
        <v>96</v>
      </c>
      <c s="6" t="s">
        <v>2584</v>
      </c>
      <c t="s">
        <v>5</v>
      </c>
      <c s="26" t="s">
        <v>2585</v>
      </c>
      <c s="27" t="s">
        <v>460</v>
      </c>
      <c s="28">
        <v>6</v>
      </c>
      <c s="27">
        <v>0</v>
      </c>
      <c s="27">
        <f>ROUND(G43*H43,6)</f>
      </c>
      <c r="L43" s="29">
        <v>0</v>
      </c>
      <c s="24">
        <f>ROUND(ROUND(L43,2)*ROUND(G43,3),2)</f>
      </c>
      <c s="27" t="s">
        <v>56</v>
      </c>
      <c>
        <f>(M43*21)/100</f>
      </c>
      <c t="s">
        <v>27</v>
      </c>
    </row>
    <row r="44" spans="1:5" ht="12.75" customHeight="1">
      <c r="A44" s="30" t="s">
        <v>57</v>
      </c>
      <c r="E44" s="31" t="s">
        <v>2586</v>
      </c>
    </row>
    <row r="45" spans="1:5" ht="12.75" customHeight="1">
      <c r="A45" s="30" t="s">
        <v>58</v>
      </c>
      <c r="E45" s="32" t="s">
        <v>2587</v>
      </c>
    </row>
    <row r="46" spans="5:5" ht="25.5" customHeight="1">
      <c r="E46" s="31" t="s">
        <v>2588</v>
      </c>
    </row>
    <row r="47" spans="1:16" ht="12.75" customHeight="1">
      <c r="A47" t="s">
        <v>51</v>
      </c>
      <c s="6" t="s">
        <v>101</v>
      </c>
      <c s="6" t="s">
        <v>2589</v>
      </c>
      <c t="s">
        <v>5</v>
      </c>
      <c s="26" t="s">
        <v>2590</v>
      </c>
      <c s="27" t="s">
        <v>460</v>
      </c>
      <c s="28">
        <v>6</v>
      </c>
      <c s="27">
        <v>0</v>
      </c>
      <c s="27">
        <f>ROUND(G47*H47,6)</f>
      </c>
      <c r="L47" s="29">
        <v>0</v>
      </c>
      <c s="24">
        <f>ROUND(ROUND(L47,2)*ROUND(G47,3),2)</f>
      </c>
      <c s="27" t="s">
        <v>56</v>
      </c>
      <c>
        <f>(M47*21)/100</f>
      </c>
      <c t="s">
        <v>27</v>
      </c>
    </row>
    <row r="48" spans="1:5" ht="12.75" customHeight="1">
      <c r="A48" s="30" t="s">
        <v>57</v>
      </c>
      <c r="E48" s="31" t="s">
        <v>2591</v>
      </c>
    </row>
    <row r="49" spans="1:5" ht="12.75" customHeight="1">
      <c r="A49" s="30" t="s">
        <v>58</v>
      </c>
      <c r="E49" s="32" t="s">
        <v>2587</v>
      </c>
    </row>
    <row r="50" spans="5:5" ht="25.5" customHeight="1">
      <c r="E50" s="31" t="s">
        <v>2592</v>
      </c>
    </row>
    <row r="51" spans="1:16" ht="12.75" customHeight="1">
      <c r="A51" t="s">
        <v>51</v>
      </c>
      <c s="6" t="s">
        <v>105</v>
      </c>
      <c s="6" t="s">
        <v>2593</v>
      </c>
      <c t="s">
        <v>5</v>
      </c>
      <c s="26" t="s">
        <v>2594</v>
      </c>
      <c s="27" t="s">
        <v>460</v>
      </c>
      <c s="28">
        <v>43.824</v>
      </c>
      <c s="27">
        <v>0</v>
      </c>
      <c s="27">
        <f>ROUND(G51*H51,6)</f>
      </c>
      <c r="L51" s="29">
        <v>0</v>
      </c>
      <c s="24">
        <f>ROUND(ROUND(L51,2)*ROUND(G51,3),2)</f>
      </c>
      <c s="27" t="s">
        <v>56</v>
      </c>
      <c>
        <f>(M51*21)/100</f>
      </c>
      <c t="s">
        <v>27</v>
      </c>
    </row>
    <row r="52" spans="1:5" ht="12.75" customHeight="1">
      <c r="A52" s="30" t="s">
        <v>57</v>
      </c>
      <c r="E52" s="31" t="s">
        <v>2595</v>
      </c>
    </row>
    <row r="53" spans="1:5" ht="12.75" customHeight="1">
      <c r="A53" s="30" t="s">
        <v>58</v>
      </c>
      <c r="E53" s="32" t="s">
        <v>2596</v>
      </c>
    </row>
    <row r="54" spans="5:5" ht="12.75" customHeight="1">
      <c r="E54" s="31" t="s">
        <v>5</v>
      </c>
    </row>
    <row r="55" spans="1:16" ht="12.75" customHeight="1">
      <c r="A55" t="s">
        <v>51</v>
      </c>
      <c s="6" t="s">
        <v>109</v>
      </c>
      <c s="6" t="s">
        <v>2597</v>
      </c>
      <c t="s">
        <v>5</v>
      </c>
      <c s="26" t="s">
        <v>2598</v>
      </c>
      <c s="27" t="s">
        <v>460</v>
      </c>
      <c s="28">
        <v>130.654</v>
      </c>
      <c s="27">
        <v>0</v>
      </c>
      <c s="27">
        <f>ROUND(G55*H55,6)</f>
      </c>
      <c r="L55" s="29">
        <v>0</v>
      </c>
      <c s="24">
        <f>ROUND(ROUND(L55,2)*ROUND(G55,3),2)</f>
      </c>
      <c s="27" t="s">
        <v>56</v>
      </c>
      <c>
        <f>(M55*21)/100</f>
      </c>
      <c t="s">
        <v>27</v>
      </c>
    </row>
    <row r="56" spans="1:5" ht="12.75" customHeight="1">
      <c r="A56" s="30" t="s">
        <v>57</v>
      </c>
      <c r="E56" s="31" t="s">
        <v>2599</v>
      </c>
    </row>
    <row r="57" spans="1:5" ht="12.75" customHeight="1">
      <c r="A57" s="30" t="s">
        <v>58</v>
      </c>
      <c r="E57" s="32" t="s">
        <v>2596</v>
      </c>
    </row>
    <row r="58" spans="5:5" ht="25.5" customHeight="1">
      <c r="E58" s="31" t="s">
        <v>2600</v>
      </c>
    </row>
    <row r="59" spans="1:16" ht="12.75" customHeight="1">
      <c r="A59" t="s">
        <v>51</v>
      </c>
      <c s="6" t="s">
        <v>113</v>
      </c>
      <c s="6" t="s">
        <v>2601</v>
      </c>
      <c t="s">
        <v>5</v>
      </c>
      <c s="26" t="s">
        <v>2602</v>
      </c>
      <c s="27" t="s">
        <v>460</v>
      </c>
      <c s="28">
        <v>3</v>
      </c>
      <c s="27">
        <v>0</v>
      </c>
      <c s="27">
        <f>ROUND(G59*H59,6)</f>
      </c>
      <c r="L59" s="29">
        <v>0</v>
      </c>
      <c s="24">
        <f>ROUND(ROUND(L59,2)*ROUND(G59,3),2)</f>
      </c>
      <c s="27" t="s">
        <v>56</v>
      </c>
      <c>
        <f>(M59*21)/100</f>
      </c>
      <c t="s">
        <v>27</v>
      </c>
    </row>
    <row r="60" spans="1:5" ht="12.75" customHeight="1">
      <c r="A60" s="30" t="s">
        <v>57</v>
      </c>
      <c r="E60" s="31" t="s">
        <v>2603</v>
      </c>
    </row>
    <row r="61" spans="1:5" ht="12.75" customHeight="1">
      <c r="A61" s="30" t="s">
        <v>58</v>
      </c>
      <c r="E61" s="32" t="s">
        <v>2604</v>
      </c>
    </row>
    <row r="62" spans="5:5" ht="12.75" customHeight="1">
      <c r="E62" s="31" t="s">
        <v>5</v>
      </c>
    </row>
    <row r="63" spans="1:16" ht="12.75" customHeight="1">
      <c r="A63" t="s">
        <v>51</v>
      </c>
      <c s="6" t="s">
        <v>117</v>
      </c>
      <c s="6" t="s">
        <v>2605</v>
      </c>
      <c t="s">
        <v>5</v>
      </c>
      <c s="26" t="s">
        <v>2606</v>
      </c>
      <c s="27" t="s">
        <v>460</v>
      </c>
      <c s="28">
        <v>113.795</v>
      </c>
      <c s="27">
        <v>0</v>
      </c>
      <c s="27">
        <f>ROUND(G63*H63,6)</f>
      </c>
      <c r="L63" s="29">
        <v>0</v>
      </c>
      <c s="24">
        <f>ROUND(ROUND(L63,2)*ROUND(G63,3),2)</f>
      </c>
      <c s="27" t="s">
        <v>56</v>
      </c>
      <c>
        <f>(M63*21)/100</f>
      </c>
      <c t="s">
        <v>27</v>
      </c>
    </row>
    <row r="64" spans="1:5" ht="12.75" customHeight="1">
      <c r="A64" s="30" t="s">
        <v>57</v>
      </c>
      <c r="E64" s="31" t="s">
        <v>2607</v>
      </c>
    </row>
    <row r="65" spans="1:5" ht="12.75" customHeight="1">
      <c r="A65" s="30" t="s">
        <v>58</v>
      </c>
      <c r="E65" s="32" t="s">
        <v>2608</v>
      </c>
    </row>
    <row r="66" spans="5:5" ht="25.5" customHeight="1">
      <c r="E66" s="31" t="s">
        <v>2575</v>
      </c>
    </row>
    <row r="67" spans="1:16" ht="12.75" customHeight="1">
      <c r="A67" t="s">
        <v>51</v>
      </c>
      <c s="6" t="s">
        <v>122</v>
      </c>
      <c s="6" t="s">
        <v>2609</v>
      </c>
      <c t="s">
        <v>5</v>
      </c>
      <c s="26" t="s">
        <v>2610</v>
      </c>
      <c s="27" t="s">
        <v>76</v>
      </c>
      <c s="28">
        <v>1</v>
      </c>
      <c s="27">
        <v>0</v>
      </c>
      <c s="27">
        <f>ROUND(G67*H67,6)</f>
      </c>
      <c r="L67" s="29">
        <v>0</v>
      </c>
      <c s="24">
        <f>ROUND(ROUND(L67,2)*ROUND(G67,3),2)</f>
      </c>
      <c s="27" t="s">
        <v>56</v>
      </c>
      <c>
        <f>(M67*21)/100</f>
      </c>
      <c t="s">
        <v>27</v>
      </c>
    </row>
    <row r="68" spans="1:5" ht="12.75" customHeight="1">
      <c r="A68" s="30" t="s">
        <v>57</v>
      </c>
      <c r="E68" s="31" t="s">
        <v>2611</v>
      </c>
    </row>
    <row r="69" spans="1:5" ht="12.75" customHeight="1">
      <c r="A69" s="30" t="s">
        <v>58</v>
      </c>
      <c r="E69" s="32" t="s">
        <v>5</v>
      </c>
    </row>
    <row r="70" spans="5:5" ht="12.75" customHeight="1">
      <c r="E70" s="31" t="s">
        <v>5</v>
      </c>
    </row>
    <row r="71" spans="1:16" ht="12.75" customHeight="1">
      <c r="A71" t="s">
        <v>51</v>
      </c>
      <c s="6" t="s">
        <v>126</v>
      </c>
      <c s="6" t="s">
        <v>2612</v>
      </c>
      <c t="s">
        <v>5</v>
      </c>
      <c s="26" t="s">
        <v>2613</v>
      </c>
      <c s="27" t="s">
        <v>76</v>
      </c>
      <c s="28">
        <v>0.165</v>
      </c>
      <c s="27">
        <v>0</v>
      </c>
      <c s="27">
        <f>ROUND(G71*H71,6)</f>
      </c>
      <c r="L71" s="29">
        <v>0</v>
      </c>
      <c s="24">
        <f>ROUND(ROUND(L71,2)*ROUND(G71,3),2)</f>
      </c>
      <c s="27" t="s">
        <v>56</v>
      </c>
      <c>
        <f>(M71*21)/100</f>
      </c>
      <c t="s">
        <v>27</v>
      </c>
    </row>
    <row r="72" spans="1:5" ht="12.75" customHeight="1">
      <c r="A72" s="30" t="s">
        <v>57</v>
      </c>
      <c r="E72" s="31" t="s">
        <v>2614</v>
      </c>
    </row>
    <row r="73" spans="1:5" ht="12.75" customHeight="1">
      <c r="A73" s="30" t="s">
        <v>58</v>
      </c>
      <c r="E73" s="32" t="s">
        <v>2615</v>
      </c>
    </row>
    <row r="74" spans="5:5" ht="12.75" customHeight="1">
      <c r="E74" s="31" t="s">
        <v>5</v>
      </c>
    </row>
    <row r="75" spans="1:16" ht="12.75" customHeight="1">
      <c r="A75" t="s">
        <v>51</v>
      </c>
      <c s="6" t="s">
        <v>132</v>
      </c>
      <c s="6" t="s">
        <v>2616</v>
      </c>
      <c t="s">
        <v>5</v>
      </c>
      <c s="26" t="s">
        <v>2617</v>
      </c>
      <c s="27" t="s">
        <v>76</v>
      </c>
      <c s="28">
        <v>1</v>
      </c>
      <c s="27">
        <v>0</v>
      </c>
      <c s="27">
        <f>ROUND(G75*H75,6)</f>
      </c>
      <c r="L75" s="29">
        <v>0</v>
      </c>
      <c s="24">
        <f>ROUND(ROUND(L75,2)*ROUND(G75,3),2)</f>
      </c>
      <c s="27" t="s">
        <v>56</v>
      </c>
      <c>
        <f>(M75*21)/100</f>
      </c>
      <c t="s">
        <v>27</v>
      </c>
    </row>
    <row r="76" spans="1:5" ht="12.75" customHeight="1">
      <c r="A76" s="30" t="s">
        <v>57</v>
      </c>
      <c r="E76" s="31" t="s">
        <v>2618</v>
      </c>
    </row>
    <row r="77" spans="1:5" ht="12.75" customHeight="1">
      <c r="A77" s="30" t="s">
        <v>58</v>
      </c>
      <c r="E77" s="32" t="s">
        <v>5</v>
      </c>
    </row>
    <row r="78" spans="5:5" ht="25.5" customHeight="1">
      <c r="E78" s="31" t="s">
        <v>2619</v>
      </c>
    </row>
    <row r="79" spans="1:16" ht="12.75" customHeight="1">
      <c r="A79" t="s">
        <v>51</v>
      </c>
      <c s="6" t="s">
        <v>136</v>
      </c>
      <c s="6" t="s">
        <v>2620</v>
      </c>
      <c t="s">
        <v>5</v>
      </c>
      <c s="26" t="s">
        <v>2621</v>
      </c>
      <c s="27" t="s">
        <v>55</v>
      </c>
      <c s="28">
        <v>0.071</v>
      </c>
      <c s="27">
        <v>0</v>
      </c>
      <c s="27">
        <f>ROUND(G79*H79,6)</f>
      </c>
      <c r="L79" s="29">
        <v>0</v>
      </c>
      <c s="24">
        <f>ROUND(ROUND(L79,2)*ROUND(G79,3),2)</f>
      </c>
      <c s="27" t="s">
        <v>56</v>
      </c>
      <c>
        <f>(M79*21)/100</f>
      </c>
      <c t="s">
        <v>27</v>
      </c>
    </row>
    <row r="80" spans="1:5" ht="12.75" customHeight="1">
      <c r="A80" s="30" t="s">
        <v>57</v>
      </c>
      <c r="E80" s="31" t="s">
        <v>2622</v>
      </c>
    </row>
    <row r="81" spans="1:5" ht="12.75" customHeight="1">
      <c r="A81" s="30" t="s">
        <v>58</v>
      </c>
      <c r="E81" s="32" t="s">
        <v>2623</v>
      </c>
    </row>
    <row r="82" spans="5:5" ht="12.75" customHeight="1">
      <c r="E82" s="31" t="s">
        <v>5</v>
      </c>
    </row>
    <row r="83" spans="1:16" ht="12.75" customHeight="1">
      <c r="A83" t="s">
        <v>51</v>
      </c>
      <c s="6" t="s">
        <v>140</v>
      </c>
      <c s="6" t="s">
        <v>2624</v>
      </c>
      <c t="s">
        <v>5</v>
      </c>
      <c s="26" t="s">
        <v>2625</v>
      </c>
      <c s="27" t="s">
        <v>99</v>
      </c>
      <c s="28">
        <v>4</v>
      </c>
      <c s="27">
        <v>0</v>
      </c>
      <c s="27">
        <f>ROUND(G83*H83,6)</f>
      </c>
      <c r="L83" s="29">
        <v>0</v>
      </c>
      <c s="24">
        <f>ROUND(ROUND(L83,2)*ROUND(G83,3),2)</f>
      </c>
      <c s="27" t="s">
        <v>56</v>
      </c>
      <c>
        <f>(M83*21)/100</f>
      </c>
      <c t="s">
        <v>27</v>
      </c>
    </row>
    <row r="84" spans="1:5" ht="12.75" customHeight="1">
      <c r="A84" s="30" t="s">
        <v>57</v>
      </c>
      <c r="E84" s="31" t="s">
        <v>2626</v>
      </c>
    </row>
    <row r="85" spans="1:5" ht="12.75" customHeight="1">
      <c r="A85" s="30" t="s">
        <v>58</v>
      </c>
      <c r="E85" s="32" t="s">
        <v>5</v>
      </c>
    </row>
    <row r="86" spans="5:5" ht="25.5" customHeight="1">
      <c r="E86" s="31" t="s">
        <v>2627</v>
      </c>
    </row>
    <row r="87" spans="1:16" ht="12.75" customHeight="1">
      <c r="A87" t="s">
        <v>51</v>
      </c>
      <c s="6" t="s">
        <v>144</v>
      </c>
      <c s="6" t="s">
        <v>2628</v>
      </c>
      <c t="s">
        <v>5</v>
      </c>
      <c s="26" t="s">
        <v>2629</v>
      </c>
      <c s="27" t="s">
        <v>99</v>
      </c>
      <c s="28">
        <v>1</v>
      </c>
      <c s="27">
        <v>0</v>
      </c>
      <c s="27">
        <f>ROUND(G87*H87,6)</f>
      </c>
      <c r="L87" s="29">
        <v>0</v>
      </c>
      <c s="24">
        <f>ROUND(ROUND(L87,2)*ROUND(G87,3),2)</f>
      </c>
      <c s="27" t="s">
        <v>56</v>
      </c>
      <c>
        <f>(M87*21)/100</f>
      </c>
      <c t="s">
        <v>27</v>
      </c>
    </row>
    <row r="88" spans="1:5" ht="12.75" customHeight="1">
      <c r="A88" s="30" t="s">
        <v>57</v>
      </c>
      <c r="E88" s="31" t="s">
        <v>2630</v>
      </c>
    </row>
    <row r="89" spans="1:5" ht="12.75" customHeight="1">
      <c r="A89" s="30" t="s">
        <v>58</v>
      </c>
      <c r="E89" s="32" t="s">
        <v>5</v>
      </c>
    </row>
    <row r="90" spans="5:5" ht="12.75" customHeight="1">
      <c r="E90" s="31" t="s">
        <v>5</v>
      </c>
    </row>
    <row r="91" spans="1:16" ht="12.75" customHeight="1">
      <c r="A91" t="s">
        <v>51</v>
      </c>
      <c s="6" t="s">
        <v>148</v>
      </c>
      <c s="6" t="s">
        <v>2631</v>
      </c>
      <c t="s">
        <v>5</v>
      </c>
      <c s="26" t="s">
        <v>2632</v>
      </c>
      <c s="27" t="s">
        <v>99</v>
      </c>
      <c s="28">
        <v>2</v>
      </c>
      <c s="27">
        <v>0</v>
      </c>
      <c s="27">
        <f>ROUND(G91*H91,6)</f>
      </c>
      <c r="L91" s="29">
        <v>0</v>
      </c>
      <c s="24">
        <f>ROUND(ROUND(L91,2)*ROUND(G91,3),2)</f>
      </c>
      <c s="27" t="s">
        <v>56</v>
      </c>
      <c>
        <f>(M91*21)/100</f>
      </c>
      <c t="s">
        <v>27</v>
      </c>
    </row>
    <row r="92" spans="1:5" ht="12.75" customHeight="1">
      <c r="A92" s="30" t="s">
        <v>57</v>
      </c>
      <c r="E92" s="31" t="s">
        <v>2633</v>
      </c>
    </row>
    <row r="93" spans="1:5" ht="12.75" customHeight="1">
      <c r="A93" s="30" t="s">
        <v>58</v>
      </c>
      <c r="E93" s="32" t="s">
        <v>5</v>
      </c>
    </row>
    <row r="94" spans="5:5" ht="12.75" customHeight="1">
      <c r="E94" s="31" t="s">
        <v>5</v>
      </c>
    </row>
    <row r="95" spans="1:16" ht="12.75" customHeight="1">
      <c r="A95" t="s">
        <v>51</v>
      </c>
      <c s="6" t="s">
        <v>152</v>
      </c>
      <c s="6" t="s">
        <v>2634</v>
      </c>
      <c t="s">
        <v>5</v>
      </c>
      <c s="26" t="s">
        <v>2635</v>
      </c>
      <c s="27" t="s">
        <v>99</v>
      </c>
      <c s="28">
        <v>1</v>
      </c>
      <c s="27">
        <v>0</v>
      </c>
      <c s="27">
        <f>ROUND(G95*H95,6)</f>
      </c>
      <c r="L95" s="29">
        <v>0</v>
      </c>
      <c s="24">
        <f>ROUND(ROUND(L95,2)*ROUND(G95,3),2)</f>
      </c>
      <c s="27" t="s">
        <v>56</v>
      </c>
      <c>
        <f>(M95*21)/100</f>
      </c>
      <c t="s">
        <v>27</v>
      </c>
    </row>
    <row r="96" spans="1:5" ht="12.75" customHeight="1">
      <c r="A96" s="30" t="s">
        <v>57</v>
      </c>
      <c r="E96" s="31" t="s">
        <v>2636</v>
      </c>
    </row>
    <row r="97" spans="1:5" ht="12.75" customHeight="1">
      <c r="A97" s="30" t="s">
        <v>58</v>
      </c>
      <c r="E97" s="32" t="s">
        <v>5</v>
      </c>
    </row>
    <row r="98" spans="5:5" ht="12.75" customHeight="1">
      <c r="E98" s="31" t="s">
        <v>5</v>
      </c>
    </row>
    <row r="99" spans="1:16" ht="12.75" customHeight="1">
      <c r="A99" t="s">
        <v>51</v>
      </c>
      <c s="6" t="s">
        <v>156</v>
      </c>
      <c s="6" t="s">
        <v>2637</v>
      </c>
      <c t="s">
        <v>5</v>
      </c>
      <c s="26" t="s">
        <v>2638</v>
      </c>
      <c s="27" t="s">
        <v>99</v>
      </c>
      <c s="28">
        <v>1</v>
      </c>
      <c s="27">
        <v>0</v>
      </c>
      <c s="27">
        <f>ROUND(G99*H99,6)</f>
      </c>
      <c r="L99" s="29">
        <v>0</v>
      </c>
      <c s="24">
        <f>ROUND(ROUND(L99,2)*ROUND(G99,3),2)</f>
      </c>
      <c s="27" t="s">
        <v>56</v>
      </c>
      <c>
        <f>(M99*21)/100</f>
      </c>
      <c t="s">
        <v>27</v>
      </c>
    </row>
    <row r="100" spans="1:5" ht="12.75" customHeight="1">
      <c r="A100" s="30" t="s">
        <v>57</v>
      </c>
      <c r="E100" s="31" t="s">
        <v>2639</v>
      </c>
    </row>
    <row r="101" spans="1:5" ht="12.75" customHeight="1">
      <c r="A101" s="30" t="s">
        <v>58</v>
      </c>
      <c r="E101" s="32" t="s">
        <v>5</v>
      </c>
    </row>
    <row r="102" spans="5:5" ht="25.5" customHeight="1">
      <c r="E102" s="31" t="s">
        <v>2640</v>
      </c>
    </row>
    <row r="103" spans="1:16" ht="12.75" customHeight="1">
      <c r="A103" t="s">
        <v>51</v>
      </c>
      <c s="6" t="s">
        <v>160</v>
      </c>
      <c s="6" t="s">
        <v>2641</v>
      </c>
      <c t="s">
        <v>5</v>
      </c>
      <c s="26" t="s">
        <v>2642</v>
      </c>
      <c s="27" t="s">
        <v>99</v>
      </c>
      <c s="28">
        <v>1</v>
      </c>
      <c s="27">
        <v>0</v>
      </c>
      <c s="27">
        <f>ROUND(G103*H103,6)</f>
      </c>
      <c r="L103" s="29">
        <v>0</v>
      </c>
      <c s="24">
        <f>ROUND(ROUND(L103,2)*ROUND(G103,3),2)</f>
      </c>
      <c s="27" t="s">
        <v>56</v>
      </c>
      <c>
        <f>(M103*21)/100</f>
      </c>
      <c t="s">
        <v>27</v>
      </c>
    </row>
    <row r="104" spans="1:5" ht="12.75" customHeight="1">
      <c r="A104" s="30" t="s">
        <v>57</v>
      </c>
      <c r="E104" s="31" t="s">
        <v>2643</v>
      </c>
    </row>
    <row r="105" spans="1:5" ht="12.75" customHeight="1">
      <c r="A105" s="30" t="s">
        <v>58</v>
      </c>
      <c r="E105" s="32" t="s">
        <v>5</v>
      </c>
    </row>
    <row r="106" spans="5:5" ht="12.75" customHeight="1">
      <c r="E106" s="31" t="s">
        <v>5</v>
      </c>
    </row>
    <row r="107" spans="1:13" ht="12.75" customHeight="1">
      <c r="A107" t="s">
        <v>48</v>
      </c>
      <c r="C107" s="7" t="s">
        <v>2644</v>
      </c>
      <c r="E107" s="25" t="s">
        <v>2645</v>
      </c>
      <c r="J107" s="24">
        <f>0</f>
      </c>
      <c s="24">
        <f>0</f>
      </c>
      <c s="24">
        <f>0+L108+L112+L116</f>
      </c>
      <c s="24">
        <f>0+M108+M112+M116</f>
      </c>
    </row>
    <row r="108" spans="1:16" ht="12.75" customHeight="1">
      <c r="A108" t="s">
        <v>51</v>
      </c>
      <c s="6" t="s">
        <v>306</v>
      </c>
      <c s="6" t="s">
        <v>2646</v>
      </c>
      <c t="s">
        <v>5</v>
      </c>
      <c s="26" t="s">
        <v>2647</v>
      </c>
      <c s="27" t="s">
        <v>460</v>
      </c>
      <c s="28">
        <v>3.019</v>
      </c>
      <c s="27">
        <v>0</v>
      </c>
      <c s="27">
        <f>ROUND(G108*H108,6)</f>
      </c>
      <c r="L108" s="29">
        <v>0</v>
      </c>
      <c s="24">
        <f>ROUND(ROUND(L108,2)*ROUND(G108,3),2)</f>
      </c>
      <c s="27" t="s">
        <v>56</v>
      </c>
      <c>
        <f>(M108*21)/100</f>
      </c>
      <c t="s">
        <v>27</v>
      </c>
    </row>
    <row r="109" spans="1:5" ht="12.75" customHeight="1">
      <c r="A109" s="30" t="s">
        <v>57</v>
      </c>
      <c r="E109" s="31" t="s">
        <v>2647</v>
      </c>
    </row>
    <row r="110" spans="1:5" ht="12.75" customHeight="1">
      <c r="A110" s="30" t="s">
        <v>58</v>
      </c>
      <c r="E110" s="32" t="s">
        <v>2648</v>
      </c>
    </row>
    <row r="111" spans="5:5" ht="12.75" customHeight="1">
      <c r="E111" s="31" t="s">
        <v>5</v>
      </c>
    </row>
    <row r="112" spans="1:16" ht="12.75" customHeight="1">
      <c r="A112" t="s">
        <v>51</v>
      </c>
      <c s="6" t="s">
        <v>310</v>
      </c>
      <c s="6" t="s">
        <v>2649</v>
      </c>
      <c t="s">
        <v>5</v>
      </c>
      <c s="26" t="s">
        <v>2650</v>
      </c>
      <c s="27" t="s">
        <v>460</v>
      </c>
      <c s="28">
        <v>4</v>
      </c>
      <c s="27">
        <v>0</v>
      </c>
      <c s="27">
        <f>ROUND(G112*H112,6)</f>
      </c>
      <c r="L112" s="29">
        <v>0</v>
      </c>
      <c s="24">
        <f>ROUND(ROUND(L112,2)*ROUND(G112,3),2)</f>
      </c>
      <c s="27" t="s">
        <v>56</v>
      </c>
      <c>
        <f>(M112*21)/100</f>
      </c>
      <c t="s">
        <v>27</v>
      </c>
    </row>
    <row r="113" spans="1:5" ht="12.75" customHeight="1">
      <c r="A113" s="30" t="s">
        <v>57</v>
      </c>
      <c r="E113" s="31" t="s">
        <v>2650</v>
      </c>
    </row>
    <row r="114" spans="1:5" ht="12.75" customHeight="1">
      <c r="A114" s="30" t="s">
        <v>58</v>
      </c>
      <c r="E114" s="32" t="s">
        <v>2651</v>
      </c>
    </row>
    <row r="115" spans="5:5" ht="12.75" customHeight="1">
      <c r="E115" s="31" t="s">
        <v>5</v>
      </c>
    </row>
    <row r="116" spans="1:16" ht="12.75" customHeight="1">
      <c r="A116" t="s">
        <v>51</v>
      </c>
      <c s="6" t="s">
        <v>314</v>
      </c>
      <c s="6" t="s">
        <v>2652</v>
      </c>
      <c t="s">
        <v>5</v>
      </c>
      <c s="26" t="s">
        <v>2653</v>
      </c>
      <c s="27" t="s">
        <v>55</v>
      </c>
      <c s="28">
        <v>0.007</v>
      </c>
      <c s="27">
        <v>0</v>
      </c>
      <c s="27">
        <f>ROUND(G116*H116,6)</f>
      </c>
      <c r="L116" s="29">
        <v>0</v>
      </c>
      <c s="24">
        <f>ROUND(ROUND(L116,2)*ROUND(G116,3),2)</f>
      </c>
      <c s="27" t="s">
        <v>56</v>
      </c>
      <c>
        <f>(M116*21)/100</f>
      </c>
      <c t="s">
        <v>27</v>
      </c>
    </row>
    <row r="117" spans="1:5" ht="12.75" customHeight="1">
      <c r="A117" s="30" t="s">
        <v>57</v>
      </c>
      <c r="E117" s="31" t="s">
        <v>2654</v>
      </c>
    </row>
    <row r="118" spans="1:5" ht="12.75" customHeight="1">
      <c r="A118" s="30" t="s">
        <v>58</v>
      </c>
      <c r="E118" s="32" t="s">
        <v>5</v>
      </c>
    </row>
    <row r="119" spans="5:5" ht="25.5" customHeight="1">
      <c r="E119" s="31" t="s">
        <v>2655</v>
      </c>
    </row>
    <row r="120" spans="1:13" ht="12.75" customHeight="1">
      <c r="A120" t="s">
        <v>48</v>
      </c>
      <c r="C120" s="7" t="s">
        <v>2656</v>
      </c>
      <c r="E120" s="25" t="s">
        <v>2657</v>
      </c>
      <c r="J120" s="24">
        <f>0</f>
      </c>
      <c s="24">
        <f>0</f>
      </c>
      <c s="24">
        <f>0+L121</f>
      </c>
      <c s="24">
        <f>0+M121</f>
      </c>
    </row>
    <row r="121" spans="1:16" ht="12.75" customHeight="1">
      <c r="A121" t="s">
        <v>51</v>
      </c>
      <c s="6" t="s">
        <v>318</v>
      </c>
      <c s="6" t="s">
        <v>2658</v>
      </c>
      <c t="s">
        <v>5</v>
      </c>
      <c s="26" t="s">
        <v>2659</v>
      </c>
      <c s="27" t="s">
        <v>88</v>
      </c>
      <c s="28">
        <v>70</v>
      </c>
      <c s="27">
        <v>0</v>
      </c>
      <c s="27">
        <f>ROUND(G121*H121,6)</f>
      </c>
      <c r="L121" s="29">
        <v>0</v>
      </c>
      <c s="24">
        <f>ROUND(ROUND(L121,2)*ROUND(G121,3),2)</f>
      </c>
      <c s="27" t="s">
        <v>56</v>
      </c>
      <c>
        <f>(M121*21)/100</f>
      </c>
      <c t="s">
        <v>27</v>
      </c>
    </row>
    <row r="122" spans="1:5" ht="12.75" customHeight="1">
      <c r="A122" s="30" t="s">
        <v>57</v>
      </c>
      <c r="E122" s="31" t="s">
        <v>2659</v>
      </c>
    </row>
    <row r="123" spans="1:5" ht="12.75" customHeight="1">
      <c r="A123" s="30" t="s">
        <v>58</v>
      </c>
      <c r="E123" s="32" t="s">
        <v>5</v>
      </c>
    </row>
    <row r="124" spans="5:5" ht="12.75" customHeight="1">
      <c r="E124" s="31" t="s">
        <v>5</v>
      </c>
    </row>
    <row r="125" spans="1:13" ht="12.75" customHeight="1">
      <c r="A125" t="s">
        <v>48</v>
      </c>
      <c r="C125" s="7" t="s">
        <v>2660</v>
      </c>
      <c r="E125" s="25" t="s">
        <v>2661</v>
      </c>
      <c r="J125" s="24">
        <f>0</f>
      </c>
      <c s="24">
        <f>0</f>
      </c>
      <c s="24">
        <f>0+L126+L130+L134+L138+L142+L146+L150+L154+L158+L162+L166+L170+L174+L178+L182+L186+L190+L194</f>
      </c>
      <c s="24">
        <f>0+M126+M130+M134+M138+M142+M146+M150+M154+M158+M162+M166+M170+M174+M178+M182+M186+M190+M194</f>
      </c>
    </row>
    <row r="126" spans="1:16" ht="12.75" customHeight="1">
      <c r="A126" t="s">
        <v>51</v>
      </c>
      <c s="6" t="s">
        <v>322</v>
      </c>
      <c s="6" t="s">
        <v>2662</v>
      </c>
      <c t="s">
        <v>5</v>
      </c>
      <c s="26" t="s">
        <v>2663</v>
      </c>
      <c s="27" t="s">
        <v>88</v>
      </c>
      <c s="28">
        <v>23</v>
      </c>
      <c s="27">
        <v>0</v>
      </c>
      <c s="27">
        <f>ROUND(G126*H126,6)</f>
      </c>
      <c r="L126" s="29">
        <v>0</v>
      </c>
      <c s="24">
        <f>ROUND(ROUND(L126,2)*ROUND(G126,3),2)</f>
      </c>
      <c s="27" t="s">
        <v>56</v>
      </c>
      <c>
        <f>(M126*21)/100</f>
      </c>
      <c t="s">
        <v>27</v>
      </c>
    </row>
    <row r="127" spans="1:5" ht="12.75" customHeight="1">
      <c r="A127" s="30" t="s">
        <v>57</v>
      </c>
      <c r="E127" s="31" t="s">
        <v>2663</v>
      </c>
    </row>
    <row r="128" spans="1:5" ht="12.75" customHeight="1">
      <c r="A128" s="30" t="s">
        <v>58</v>
      </c>
      <c r="E128" s="32" t="s">
        <v>5</v>
      </c>
    </row>
    <row r="129" spans="5:5" ht="12.75" customHeight="1">
      <c r="E129" s="31" t="s">
        <v>5</v>
      </c>
    </row>
    <row r="130" spans="1:16" ht="12.75" customHeight="1">
      <c r="A130" t="s">
        <v>51</v>
      </c>
      <c s="6" t="s">
        <v>326</v>
      </c>
      <c s="6" t="s">
        <v>2664</v>
      </c>
      <c t="s">
        <v>5</v>
      </c>
      <c s="26" t="s">
        <v>2665</v>
      </c>
      <c s="27" t="s">
        <v>88</v>
      </c>
      <c s="28">
        <v>20</v>
      </c>
      <c s="27">
        <v>0</v>
      </c>
      <c s="27">
        <f>ROUND(G130*H130,6)</f>
      </c>
      <c r="L130" s="29">
        <v>0</v>
      </c>
      <c s="24">
        <f>ROUND(ROUND(L130,2)*ROUND(G130,3),2)</f>
      </c>
      <c s="27" t="s">
        <v>56</v>
      </c>
      <c>
        <f>(M130*21)/100</f>
      </c>
      <c t="s">
        <v>27</v>
      </c>
    </row>
    <row r="131" spans="1:5" ht="12.75" customHeight="1">
      <c r="A131" s="30" t="s">
        <v>57</v>
      </c>
      <c r="E131" s="31" t="s">
        <v>2665</v>
      </c>
    </row>
    <row r="132" spans="1:5" ht="12.75" customHeight="1">
      <c r="A132" s="30" t="s">
        <v>58</v>
      </c>
      <c r="E132" s="32" t="s">
        <v>5</v>
      </c>
    </row>
    <row r="133" spans="5:5" ht="12.75" customHeight="1">
      <c r="E133" s="31" t="s">
        <v>5</v>
      </c>
    </row>
    <row r="134" spans="1:16" ht="12.75" customHeight="1">
      <c r="A134" t="s">
        <v>51</v>
      </c>
      <c s="6" t="s">
        <v>331</v>
      </c>
      <c s="6" t="s">
        <v>2666</v>
      </c>
      <c t="s">
        <v>5</v>
      </c>
      <c s="26" t="s">
        <v>2667</v>
      </c>
      <c s="27" t="s">
        <v>88</v>
      </c>
      <c s="28">
        <v>20</v>
      </c>
      <c s="27">
        <v>0</v>
      </c>
      <c s="27">
        <f>ROUND(G134*H134,6)</f>
      </c>
      <c r="L134" s="29">
        <v>0</v>
      </c>
      <c s="24">
        <f>ROUND(ROUND(L134,2)*ROUND(G134,3),2)</f>
      </c>
      <c s="27" t="s">
        <v>56</v>
      </c>
      <c>
        <f>(M134*21)/100</f>
      </c>
      <c t="s">
        <v>27</v>
      </c>
    </row>
    <row r="135" spans="1:5" ht="12.75" customHeight="1">
      <c r="A135" s="30" t="s">
        <v>57</v>
      </c>
      <c r="E135" s="31" t="s">
        <v>2667</v>
      </c>
    </row>
    <row r="136" spans="1:5" ht="12.75" customHeight="1">
      <c r="A136" s="30" t="s">
        <v>58</v>
      </c>
      <c r="E136" s="32" t="s">
        <v>5</v>
      </c>
    </row>
    <row r="137" spans="5:5" ht="12.75" customHeight="1">
      <c r="E137" s="31" t="s">
        <v>5</v>
      </c>
    </row>
    <row r="138" spans="1:16" ht="12.75" customHeight="1">
      <c r="A138" t="s">
        <v>51</v>
      </c>
      <c s="6" t="s">
        <v>335</v>
      </c>
      <c s="6" t="s">
        <v>2668</v>
      </c>
      <c t="s">
        <v>5</v>
      </c>
      <c s="26" t="s">
        <v>2669</v>
      </c>
      <c s="27" t="s">
        <v>88</v>
      </c>
      <c s="28">
        <v>25</v>
      </c>
      <c s="27">
        <v>0</v>
      </c>
      <c s="27">
        <f>ROUND(G138*H138,6)</f>
      </c>
      <c r="L138" s="29">
        <v>0</v>
      </c>
      <c s="24">
        <f>ROUND(ROUND(L138,2)*ROUND(G138,3),2)</f>
      </c>
      <c s="27" t="s">
        <v>56</v>
      </c>
      <c>
        <f>(M138*21)/100</f>
      </c>
      <c t="s">
        <v>27</v>
      </c>
    </row>
    <row r="139" spans="1:5" ht="12.75" customHeight="1">
      <c r="A139" s="30" t="s">
        <v>57</v>
      </c>
      <c r="E139" s="31" t="s">
        <v>2669</v>
      </c>
    </row>
    <row r="140" spans="1:5" ht="12.75" customHeight="1">
      <c r="A140" s="30" t="s">
        <v>58</v>
      </c>
      <c r="E140" s="32" t="s">
        <v>5</v>
      </c>
    </row>
    <row r="141" spans="5:5" ht="12.75" customHeight="1">
      <c r="E141" s="31" t="s">
        <v>5</v>
      </c>
    </row>
    <row r="142" spans="1:16" ht="12.75" customHeight="1">
      <c r="A142" t="s">
        <v>51</v>
      </c>
      <c s="6" t="s">
        <v>339</v>
      </c>
      <c s="6" t="s">
        <v>2670</v>
      </c>
      <c t="s">
        <v>5</v>
      </c>
      <c s="26" t="s">
        <v>2671</v>
      </c>
      <c s="27" t="s">
        <v>88</v>
      </c>
      <c s="28">
        <v>8</v>
      </c>
      <c s="27">
        <v>0</v>
      </c>
      <c s="27">
        <f>ROUND(G142*H142,6)</f>
      </c>
      <c r="L142" s="29">
        <v>0</v>
      </c>
      <c s="24">
        <f>ROUND(ROUND(L142,2)*ROUND(G142,3),2)</f>
      </c>
      <c s="27" t="s">
        <v>56</v>
      </c>
      <c>
        <f>(M142*21)/100</f>
      </c>
      <c t="s">
        <v>27</v>
      </c>
    </row>
    <row r="143" spans="1:5" ht="12.75" customHeight="1">
      <c r="A143" s="30" t="s">
        <v>57</v>
      </c>
      <c r="E143" s="31" t="s">
        <v>2671</v>
      </c>
    </row>
    <row r="144" spans="1:5" ht="12.75" customHeight="1">
      <c r="A144" s="30" t="s">
        <v>58</v>
      </c>
      <c r="E144" s="32" t="s">
        <v>5</v>
      </c>
    </row>
    <row r="145" spans="5:5" ht="12.75" customHeight="1">
      <c r="E145" s="31" t="s">
        <v>5</v>
      </c>
    </row>
    <row r="146" spans="1:16" ht="12.75" customHeight="1">
      <c r="A146" t="s">
        <v>51</v>
      </c>
      <c s="6" t="s">
        <v>343</v>
      </c>
      <c s="6" t="s">
        <v>2672</v>
      </c>
      <c t="s">
        <v>5</v>
      </c>
      <c s="26" t="s">
        <v>2673</v>
      </c>
      <c s="27" t="s">
        <v>88</v>
      </c>
      <c s="28">
        <v>10</v>
      </c>
      <c s="27">
        <v>0</v>
      </c>
      <c s="27">
        <f>ROUND(G146*H146,6)</f>
      </c>
      <c r="L146" s="29">
        <v>0</v>
      </c>
      <c s="24">
        <f>ROUND(ROUND(L146,2)*ROUND(G146,3),2)</f>
      </c>
      <c s="27" t="s">
        <v>56</v>
      </c>
      <c>
        <f>(M146*21)/100</f>
      </c>
      <c t="s">
        <v>27</v>
      </c>
    </row>
    <row r="147" spans="1:5" ht="12.75" customHeight="1">
      <c r="A147" s="30" t="s">
        <v>57</v>
      </c>
      <c r="E147" s="31" t="s">
        <v>2673</v>
      </c>
    </row>
    <row r="148" spans="1:5" ht="12.75" customHeight="1">
      <c r="A148" s="30" t="s">
        <v>58</v>
      </c>
      <c r="E148" s="32" t="s">
        <v>5</v>
      </c>
    </row>
    <row r="149" spans="5:5" ht="12.75" customHeight="1">
      <c r="E149" s="31" t="s">
        <v>5</v>
      </c>
    </row>
    <row r="150" spans="1:16" ht="12.75" customHeight="1">
      <c r="A150" t="s">
        <v>51</v>
      </c>
      <c s="6" t="s">
        <v>347</v>
      </c>
      <c s="6" t="s">
        <v>2674</v>
      </c>
      <c t="s">
        <v>5</v>
      </c>
      <c s="26" t="s">
        <v>2675</v>
      </c>
      <c s="27" t="s">
        <v>88</v>
      </c>
      <c s="28">
        <v>15</v>
      </c>
      <c s="27">
        <v>0</v>
      </c>
      <c s="27">
        <f>ROUND(G150*H150,6)</f>
      </c>
      <c r="L150" s="29">
        <v>0</v>
      </c>
      <c s="24">
        <f>ROUND(ROUND(L150,2)*ROUND(G150,3),2)</f>
      </c>
      <c s="27" t="s">
        <v>56</v>
      </c>
      <c>
        <f>(M150*21)/100</f>
      </c>
      <c t="s">
        <v>27</v>
      </c>
    </row>
    <row r="151" spans="1:5" ht="12.75" customHeight="1">
      <c r="A151" s="30" t="s">
        <v>57</v>
      </c>
      <c r="E151" s="31" t="s">
        <v>2675</v>
      </c>
    </row>
    <row r="152" spans="1:5" ht="12.75" customHeight="1">
      <c r="A152" s="30" t="s">
        <v>58</v>
      </c>
      <c r="E152" s="32" t="s">
        <v>5</v>
      </c>
    </row>
    <row r="153" spans="5:5" ht="12.75" customHeight="1">
      <c r="E153" s="31" t="s">
        <v>5</v>
      </c>
    </row>
    <row r="154" spans="1:16" ht="12.75" customHeight="1">
      <c r="A154" t="s">
        <v>51</v>
      </c>
      <c s="6" t="s">
        <v>351</v>
      </c>
      <c s="6" t="s">
        <v>2676</v>
      </c>
      <c t="s">
        <v>5</v>
      </c>
      <c s="26" t="s">
        <v>2677</v>
      </c>
      <c s="27" t="s">
        <v>88</v>
      </c>
      <c s="28">
        <v>6</v>
      </c>
      <c s="27">
        <v>0</v>
      </c>
      <c s="27">
        <f>ROUND(G154*H154,6)</f>
      </c>
      <c r="L154" s="29">
        <v>0</v>
      </c>
      <c s="24">
        <f>ROUND(ROUND(L154,2)*ROUND(G154,3),2)</f>
      </c>
      <c s="27" t="s">
        <v>56</v>
      </c>
      <c>
        <f>(M154*21)/100</f>
      </c>
      <c t="s">
        <v>27</v>
      </c>
    </row>
    <row r="155" spans="1:5" ht="12.75" customHeight="1">
      <c r="A155" s="30" t="s">
        <v>57</v>
      </c>
      <c r="E155" s="31" t="s">
        <v>2677</v>
      </c>
    </row>
    <row r="156" spans="1:5" ht="12.75" customHeight="1">
      <c r="A156" s="30" t="s">
        <v>58</v>
      </c>
      <c r="E156" s="32" t="s">
        <v>5</v>
      </c>
    </row>
    <row r="157" spans="5:5" ht="12.75" customHeight="1">
      <c r="E157" s="31" t="s">
        <v>5</v>
      </c>
    </row>
    <row r="158" spans="1:16" ht="12.75" customHeight="1">
      <c r="A158" t="s">
        <v>51</v>
      </c>
      <c s="6" t="s">
        <v>355</v>
      </c>
      <c s="6" t="s">
        <v>2678</v>
      </c>
      <c t="s">
        <v>5</v>
      </c>
      <c s="26" t="s">
        <v>2679</v>
      </c>
      <c s="27" t="s">
        <v>99</v>
      </c>
      <c s="28">
        <v>7</v>
      </c>
      <c s="27">
        <v>0</v>
      </c>
      <c s="27">
        <f>ROUND(G158*H158,6)</f>
      </c>
      <c r="L158" s="29">
        <v>0</v>
      </c>
      <c s="24">
        <f>ROUND(ROUND(L158,2)*ROUND(G158,3),2)</f>
      </c>
      <c s="27" t="s">
        <v>56</v>
      </c>
      <c>
        <f>(M158*21)/100</f>
      </c>
      <c t="s">
        <v>27</v>
      </c>
    </row>
    <row r="159" spans="1:5" ht="12.75" customHeight="1">
      <c r="A159" s="30" t="s">
        <v>57</v>
      </c>
      <c r="E159" s="31" t="s">
        <v>2679</v>
      </c>
    </row>
    <row r="160" spans="1:5" ht="12.75" customHeight="1">
      <c r="A160" s="30" t="s">
        <v>58</v>
      </c>
      <c r="E160" s="32" t="s">
        <v>5</v>
      </c>
    </row>
    <row r="161" spans="5:5" ht="12.75" customHeight="1">
      <c r="E161" s="31" t="s">
        <v>5</v>
      </c>
    </row>
    <row r="162" spans="1:16" ht="12.75" customHeight="1">
      <c r="A162" t="s">
        <v>51</v>
      </c>
      <c s="6" t="s">
        <v>1180</v>
      </c>
      <c s="6" t="s">
        <v>2680</v>
      </c>
      <c t="s">
        <v>5</v>
      </c>
      <c s="26" t="s">
        <v>2681</v>
      </c>
      <c s="27" t="s">
        <v>99</v>
      </c>
      <c s="28">
        <v>3</v>
      </c>
      <c s="27">
        <v>0</v>
      </c>
      <c s="27">
        <f>ROUND(G162*H162,6)</f>
      </c>
      <c r="L162" s="29">
        <v>0</v>
      </c>
      <c s="24">
        <f>ROUND(ROUND(L162,2)*ROUND(G162,3),2)</f>
      </c>
      <c s="27" t="s">
        <v>56</v>
      </c>
      <c>
        <f>(M162*21)/100</f>
      </c>
      <c t="s">
        <v>27</v>
      </c>
    </row>
    <row r="163" spans="1:5" ht="12.75" customHeight="1">
      <c r="A163" s="30" t="s">
        <v>57</v>
      </c>
      <c r="E163" s="31" t="s">
        <v>2681</v>
      </c>
    </row>
    <row r="164" spans="1:5" ht="12.75" customHeight="1">
      <c r="A164" s="30" t="s">
        <v>58</v>
      </c>
      <c r="E164" s="32" t="s">
        <v>5</v>
      </c>
    </row>
    <row r="165" spans="5:5" ht="12.75" customHeight="1">
      <c r="E165" s="31" t="s">
        <v>5</v>
      </c>
    </row>
    <row r="166" spans="1:16" ht="12.75" customHeight="1">
      <c r="A166" t="s">
        <v>51</v>
      </c>
      <c s="6" t="s">
        <v>1103</v>
      </c>
      <c s="6" t="s">
        <v>2682</v>
      </c>
      <c t="s">
        <v>5</v>
      </c>
      <c s="26" t="s">
        <v>2683</v>
      </c>
      <c s="27" t="s">
        <v>99</v>
      </c>
      <c s="28">
        <v>8</v>
      </c>
      <c s="27">
        <v>0</v>
      </c>
      <c s="27">
        <f>ROUND(G166*H166,6)</f>
      </c>
      <c r="L166" s="29">
        <v>0</v>
      </c>
      <c s="24">
        <f>ROUND(ROUND(L166,2)*ROUND(G166,3),2)</f>
      </c>
      <c s="27" t="s">
        <v>56</v>
      </c>
      <c>
        <f>(M166*21)/100</f>
      </c>
      <c t="s">
        <v>27</v>
      </c>
    </row>
    <row r="167" spans="1:5" ht="12.75" customHeight="1">
      <c r="A167" s="30" t="s">
        <v>57</v>
      </c>
      <c r="E167" s="31" t="s">
        <v>2683</v>
      </c>
    </row>
    <row r="168" spans="1:5" ht="12.75" customHeight="1">
      <c r="A168" s="30" t="s">
        <v>58</v>
      </c>
      <c r="E168" s="32" t="s">
        <v>5</v>
      </c>
    </row>
    <row r="169" spans="5:5" ht="12.75" customHeight="1">
      <c r="E169" s="31" t="s">
        <v>5</v>
      </c>
    </row>
    <row r="170" spans="1:16" ht="12.75" customHeight="1">
      <c r="A170" t="s">
        <v>51</v>
      </c>
      <c s="6" t="s">
        <v>1464</v>
      </c>
      <c s="6" t="s">
        <v>2684</v>
      </c>
      <c t="s">
        <v>5</v>
      </c>
      <c s="26" t="s">
        <v>2685</v>
      </c>
      <c s="27" t="s">
        <v>99</v>
      </c>
      <c s="28">
        <v>1</v>
      </c>
      <c s="27">
        <v>0</v>
      </c>
      <c s="27">
        <f>ROUND(G170*H170,6)</f>
      </c>
      <c r="L170" s="29">
        <v>0</v>
      </c>
      <c s="24">
        <f>ROUND(ROUND(L170,2)*ROUND(G170,3),2)</f>
      </c>
      <c s="27" t="s">
        <v>56</v>
      </c>
      <c>
        <f>(M170*21)/100</f>
      </c>
      <c t="s">
        <v>27</v>
      </c>
    </row>
    <row r="171" spans="1:5" ht="12.75" customHeight="1">
      <c r="A171" s="30" t="s">
        <v>57</v>
      </c>
      <c r="E171" s="31" t="s">
        <v>2685</v>
      </c>
    </row>
    <row r="172" spans="1:5" ht="12.75" customHeight="1">
      <c r="A172" s="30" t="s">
        <v>58</v>
      </c>
      <c r="E172" s="32" t="s">
        <v>5</v>
      </c>
    </row>
    <row r="173" spans="5:5" ht="12.75" customHeight="1">
      <c r="E173" s="31" t="s">
        <v>5</v>
      </c>
    </row>
    <row r="174" spans="1:16" ht="12.75" customHeight="1">
      <c r="A174" t="s">
        <v>51</v>
      </c>
      <c s="6" t="s">
        <v>1394</v>
      </c>
      <c s="6" t="s">
        <v>2686</v>
      </c>
      <c t="s">
        <v>5</v>
      </c>
      <c s="26" t="s">
        <v>2687</v>
      </c>
      <c s="27" t="s">
        <v>99</v>
      </c>
      <c s="28">
        <v>1</v>
      </c>
      <c s="27">
        <v>0</v>
      </c>
      <c s="27">
        <f>ROUND(G174*H174,6)</f>
      </c>
      <c r="L174" s="29">
        <v>0</v>
      </c>
      <c s="24">
        <f>ROUND(ROUND(L174,2)*ROUND(G174,3),2)</f>
      </c>
      <c s="27" t="s">
        <v>56</v>
      </c>
      <c>
        <f>(M174*21)/100</f>
      </c>
      <c t="s">
        <v>27</v>
      </c>
    </row>
    <row r="175" spans="1:5" ht="12.75" customHeight="1">
      <c r="A175" s="30" t="s">
        <v>57</v>
      </c>
      <c r="E175" s="31" t="s">
        <v>2687</v>
      </c>
    </row>
    <row r="176" spans="1:5" ht="12.75" customHeight="1">
      <c r="A176" s="30" t="s">
        <v>58</v>
      </c>
      <c r="E176" s="32" t="s">
        <v>5</v>
      </c>
    </row>
    <row r="177" spans="5:5" ht="12.75" customHeight="1">
      <c r="E177" s="31" t="s">
        <v>5</v>
      </c>
    </row>
    <row r="178" spans="1:16" ht="12.75" customHeight="1">
      <c r="A178" t="s">
        <v>51</v>
      </c>
      <c s="6" t="s">
        <v>1399</v>
      </c>
      <c s="6" t="s">
        <v>2688</v>
      </c>
      <c t="s">
        <v>5</v>
      </c>
      <c s="26" t="s">
        <v>2689</v>
      </c>
      <c s="27" t="s">
        <v>99</v>
      </c>
      <c s="28">
        <v>7</v>
      </c>
      <c s="27">
        <v>0</v>
      </c>
      <c s="27">
        <f>ROUND(G178*H178,6)</f>
      </c>
      <c r="L178" s="29">
        <v>0</v>
      </c>
      <c s="24">
        <f>ROUND(ROUND(L178,2)*ROUND(G178,3),2)</f>
      </c>
      <c s="27" t="s">
        <v>56</v>
      </c>
      <c>
        <f>(M178*21)/100</f>
      </c>
      <c t="s">
        <v>27</v>
      </c>
    </row>
    <row r="179" spans="1:5" ht="12.75" customHeight="1">
      <c r="A179" s="30" t="s">
        <v>57</v>
      </c>
      <c r="E179" s="31" t="s">
        <v>2689</v>
      </c>
    </row>
    <row r="180" spans="1:5" ht="12.75" customHeight="1">
      <c r="A180" s="30" t="s">
        <v>58</v>
      </c>
      <c r="E180" s="32" t="s">
        <v>5</v>
      </c>
    </row>
    <row r="181" spans="5:5" ht="12.75" customHeight="1">
      <c r="E181" s="31" t="s">
        <v>5</v>
      </c>
    </row>
    <row r="182" spans="1:16" ht="12.75" customHeight="1">
      <c r="A182" t="s">
        <v>51</v>
      </c>
      <c s="6" t="s">
        <v>1469</v>
      </c>
      <c s="6" t="s">
        <v>2690</v>
      </c>
      <c t="s">
        <v>5</v>
      </c>
      <c s="26" t="s">
        <v>2691</v>
      </c>
      <c s="27" t="s">
        <v>99</v>
      </c>
      <c s="28">
        <v>2</v>
      </c>
      <c s="27">
        <v>0</v>
      </c>
      <c s="27">
        <f>ROUND(G182*H182,6)</f>
      </c>
      <c r="L182" s="29">
        <v>0</v>
      </c>
      <c s="24">
        <f>ROUND(ROUND(L182,2)*ROUND(G182,3),2)</f>
      </c>
      <c s="27" t="s">
        <v>56</v>
      </c>
      <c>
        <f>(M182*21)/100</f>
      </c>
      <c t="s">
        <v>27</v>
      </c>
    </row>
    <row r="183" spans="1:5" ht="12.75" customHeight="1">
      <c r="A183" s="30" t="s">
        <v>57</v>
      </c>
      <c r="E183" s="31" t="s">
        <v>2691</v>
      </c>
    </row>
    <row r="184" spans="1:5" ht="12.75" customHeight="1">
      <c r="A184" s="30" t="s">
        <v>58</v>
      </c>
      <c r="E184" s="32" t="s">
        <v>5</v>
      </c>
    </row>
    <row r="185" spans="5:5" ht="12.75" customHeight="1">
      <c r="E185" s="31" t="s">
        <v>5</v>
      </c>
    </row>
    <row r="186" spans="1:16" ht="12.75" customHeight="1">
      <c r="A186" t="s">
        <v>51</v>
      </c>
      <c s="6" t="s">
        <v>1475</v>
      </c>
      <c s="6" t="s">
        <v>2692</v>
      </c>
      <c t="s">
        <v>5</v>
      </c>
      <c s="26" t="s">
        <v>2693</v>
      </c>
      <c s="27" t="s">
        <v>88</v>
      </c>
      <c s="28">
        <v>68</v>
      </c>
      <c s="27">
        <v>0</v>
      </c>
      <c s="27">
        <f>ROUND(G186*H186,6)</f>
      </c>
      <c r="L186" s="29">
        <v>0</v>
      </c>
      <c s="24">
        <f>ROUND(ROUND(L186,2)*ROUND(G186,3),2)</f>
      </c>
      <c s="27" t="s">
        <v>56</v>
      </c>
      <c>
        <f>(M186*21)/100</f>
      </c>
      <c t="s">
        <v>27</v>
      </c>
    </row>
    <row r="187" spans="1:5" ht="12.75" customHeight="1">
      <c r="A187" s="30" t="s">
        <v>57</v>
      </c>
      <c r="E187" s="31" t="s">
        <v>2693</v>
      </c>
    </row>
    <row r="188" spans="1:5" ht="12.75" customHeight="1">
      <c r="A188" s="30" t="s">
        <v>58</v>
      </c>
      <c r="E188" s="32" t="s">
        <v>5</v>
      </c>
    </row>
    <row r="189" spans="5:5" ht="12.75" customHeight="1">
      <c r="E189" s="31" t="s">
        <v>5</v>
      </c>
    </row>
    <row r="190" spans="1:16" ht="12.75" customHeight="1">
      <c r="A190" t="s">
        <v>51</v>
      </c>
      <c s="6" t="s">
        <v>1586</v>
      </c>
      <c s="6" t="s">
        <v>2694</v>
      </c>
      <c t="s">
        <v>5</v>
      </c>
      <c s="26" t="s">
        <v>2695</v>
      </c>
      <c s="27" t="s">
        <v>88</v>
      </c>
      <c s="28">
        <v>5</v>
      </c>
      <c s="27">
        <v>0</v>
      </c>
      <c s="27">
        <f>ROUND(G190*H190,6)</f>
      </c>
      <c r="L190" s="29">
        <v>0</v>
      </c>
      <c s="24">
        <f>ROUND(ROUND(L190,2)*ROUND(G190,3),2)</f>
      </c>
      <c s="27" t="s">
        <v>56</v>
      </c>
      <c>
        <f>(M190*21)/100</f>
      </c>
      <c t="s">
        <v>27</v>
      </c>
    </row>
    <row r="191" spans="1:5" ht="12.75" customHeight="1">
      <c r="A191" s="30" t="s">
        <v>57</v>
      </c>
      <c r="E191" s="31" t="s">
        <v>2695</v>
      </c>
    </row>
    <row r="192" spans="1:5" ht="12.75" customHeight="1">
      <c r="A192" s="30" t="s">
        <v>58</v>
      </c>
      <c r="E192" s="32" t="s">
        <v>5</v>
      </c>
    </row>
    <row r="193" spans="5:5" ht="12.75" customHeight="1">
      <c r="E193" s="31" t="s">
        <v>5</v>
      </c>
    </row>
    <row r="194" spans="1:16" ht="12.75" customHeight="1">
      <c r="A194" t="s">
        <v>51</v>
      </c>
      <c s="6" t="s">
        <v>1437</v>
      </c>
      <c s="6" t="s">
        <v>2696</v>
      </c>
      <c t="s">
        <v>5</v>
      </c>
      <c s="26" t="s">
        <v>2697</v>
      </c>
      <c s="27" t="s">
        <v>55</v>
      </c>
      <c s="28">
        <v>0.074</v>
      </c>
      <c s="27">
        <v>0</v>
      </c>
      <c s="27">
        <f>ROUND(G194*H194,6)</f>
      </c>
      <c r="L194" s="29">
        <v>0</v>
      </c>
      <c s="24">
        <f>ROUND(ROUND(L194,2)*ROUND(G194,3),2)</f>
      </c>
      <c s="27" t="s">
        <v>56</v>
      </c>
      <c>
        <f>(M194*21)/100</f>
      </c>
      <c t="s">
        <v>27</v>
      </c>
    </row>
    <row r="195" spans="1:5" ht="12.75" customHeight="1">
      <c r="A195" s="30" t="s">
        <v>57</v>
      </c>
      <c r="E195" s="31" t="s">
        <v>2697</v>
      </c>
    </row>
    <row r="196" spans="1:5" ht="12.75" customHeight="1">
      <c r="A196" s="30" t="s">
        <v>58</v>
      </c>
      <c r="E196" s="32" t="s">
        <v>5</v>
      </c>
    </row>
    <row r="197" spans="5:5" ht="12.75" customHeight="1">
      <c r="E197" s="31" t="s">
        <v>5</v>
      </c>
    </row>
    <row r="198" spans="1:13" ht="12.75" customHeight="1">
      <c r="A198" t="s">
        <v>48</v>
      </c>
      <c r="C198" s="7" t="s">
        <v>2698</v>
      </c>
      <c r="E198" s="25" t="s">
        <v>2699</v>
      </c>
      <c r="J198" s="24">
        <f>0</f>
      </c>
      <c s="24">
        <f>0</f>
      </c>
      <c s="24">
        <f>0+L199+L203+L207+L211+L215+L219+L223+L227+L231+L235+L239+L243+L247+L251+L255+L259+L263+L267+L271+L275+L279+L283+L287+L291+L295+L299+L303+L307</f>
      </c>
      <c s="24">
        <f>0+M199+M203+M207+M211+M215+M219+M223+M227+M231+M235+M239+M243+M247+M251+M255+M259+M263+M267+M271+M275+M279+M283+M287+M291+M295+M299+M303+M307</f>
      </c>
    </row>
    <row r="199" spans="1:16" ht="12.75" customHeight="1">
      <c r="A199" t="s">
        <v>51</v>
      </c>
      <c s="6" t="s">
        <v>1481</v>
      </c>
      <c s="6" t="s">
        <v>2700</v>
      </c>
      <c t="s">
        <v>5</v>
      </c>
      <c s="26" t="s">
        <v>2701</v>
      </c>
      <c s="27" t="s">
        <v>88</v>
      </c>
      <c s="28">
        <v>30</v>
      </c>
      <c s="27">
        <v>0</v>
      </c>
      <c s="27">
        <f>ROUND(G199*H199,6)</f>
      </c>
      <c r="L199" s="29">
        <v>0</v>
      </c>
      <c s="24">
        <f>ROUND(ROUND(L199,2)*ROUND(G199,3),2)</f>
      </c>
      <c s="27" t="s">
        <v>56</v>
      </c>
      <c>
        <f>(M199*21)/100</f>
      </c>
      <c t="s">
        <v>27</v>
      </c>
    </row>
    <row r="200" spans="1:5" ht="12.75" customHeight="1">
      <c r="A200" s="30" t="s">
        <v>57</v>
      </c>
      <c r="E200" s="31" t="s">
        <v>2701</v>
      </c>
    </row>
    <row r="201" spans="1:5" ht="12.75" customHeight="1">
      <c r="A201" s="30" t="s">
        <v>58</v>
      </c>
      <c r="E201" s="32" t="s">
        <v>5</v>
      </c>
    </row>
    <row r="202" spans="5:5" ht="12.75" customHeight="1">
      <c r="E202" s="31" t="s">
        <v>5</v>
      </c>
    </row>
    <row r="203" spans="1:16" ht="12.75" customHeight="1">
      <c r="A203" t="s">
        <v>51</v>
      </c>
      <c s="6" t="s">
        <v>1423</v>
      </c>
      <c s="6" t="s">
        <v>2702</v>
      </c>
      <c t="s">
        <v>5</v>
      </c>
      <c s="26" t="s">
        <v>2703</v>
      </c>
      <c s="27" t="s">
        <v>88</v>
      </c>
      <c s="28">
        <v>40</v>
      </c>
      <c s="27">
        <v>0</v>
      </c>
      <c s="27">
        <f>ROUND(G203*H203,6)</f>
      </c>
      <c r="L203" s="29">
        <v>0</v>
      </c>
      <c s="24">
        <f>ROUND(ROUND(L203,2)*ROUND(G203,3),2)</f>
      </c>
      <c s="27" t="s">
        <v>56</v>
      </c>
      <c>
        <f>(M203*21)/100</f>
      </c>
      <c t="s">
        <v>27</v>
      </c>
    </row>
    <row r="204" spans="1:5" ht="12.75" customHeight="1">
      <c r="A204" s="30" t="s">
        <v>57</v>
      </c>
      <c r="E204" s="31" t="s">
        <v>2703</v>
      </c>
    </row>
    <row r="205" spans="1:5" ht="12.75" customHeight="1">
      <c r="A205" s="30" t="s">
        <v>58</v>
      </c>
      <c r="E205" s="32" t="s">
        <v>5</v>
      </c>
    </row>
    <row r="206" spans="5:5" ht="12.75" customHeight="1">
      <c r="E206" s="31" t="s">
        <v>5</v>
      </c>
    </row>
    <row r="207" spans="1:16" ht="12.75" customHeight="1">
      <c r="A207" t="s">
        <v>51</v>
      </c>
      <c s="6" t="s">
        <v>1589</v>
      </c>
      <c s="6" t="s">
        <v>2704</v>
      </c>
      <c t="s">
        <v>5</v>
      </c>
      <c s="26" t="s">
        <v>2705</v>
      </c>
      <c s="27" t="s">
        <v>88</v>
      </c>
      <c s="28">
        <v>36</v>
      </c>
      <c s="27">
        <v>0</v>
      </c>
      <c s="27">
        <f>ROUND(G207*H207,6)</f>
      </c>
      <c r="L207" s="29">
        <v>0</v>
      </c>
      <c s="24">
        <f>ROUND(ROUND(L207,2)*ROUND(G207,3),2)</f>
      </c>
      <c s="27" t="s">
        <v>56</v>
      </c>
      <c>
        <f>(M207*21)/100</f>
      </c>
      <c t="s">
        <v>27</v>
      </c>
    </row>
    <row r="208" spans="1:5" ht="12.75" customHeight="1">
      <c r="A208" s="30" t="s">
        <v>57</v>
      </c>
      <c r="E208" s="31" t="s">
        <v>2705</v>
      </c>
    </row>
    <row r="209" spans="1:5" ht="12.75" customHeight="1">
      <c r="A209" s="30" t="s">
        <v>58</v>
      </c>
      <c r="E209" s="32" t="s">
        <v>5</v>
      </c>
    </row>
    <row r="210" spans="5:5" ht="12.75" customHeight="1">
      <c r="E210" s="31" t="s">
        <v>5</v>
      </c>
    </row>
    <row r="211" spans="1:16" ht="12.75" customHeight="1">
      <c r="A211" t="s">
        <v>51</v>
      </c>
      <c s="6" t="s">
        <v>1323</v>
      </c>
      <c s="6" t="s">
        <v>2706</v>
      </c>
      <c t="s">
        <v>5</v>
      </c>
      <c s="26" t="s">
        <v>2707</v>
      </c>
      <c s="27" t="s">
        <v>88</v>
      </c>
      <c s="28">
        <v>32</v>
      </c>
      <c s="27">
        <v>0</v>
      </c>
      <c s="27">
        <f>ROUND(G211*H211,6)</f>
      </c>
      <c r="L211" s="29">
        <v>0</v>
      </c>
      <c s="24">
        <f>ROUND(ROUND(L211,2)*ROUND(G211,3),2)</f>
      </c>
      <c s="27" t="s">
        <v>56</v>
      </c>
      <c>
        <f>(M211*21)/100</f>
      </c>
      <c t="s">
        <v>27</v>
      </c>
    </row>
    <row r="212" spans="1:5" ht="12.75" customHeight="1">
      <c r="A212" s="30" t="s">
        <v>57</v>
      </c>
      <c r="E212" s="31" t="s">
        <v>2707</v>
      </c>
    </row>
    <row r="213" spans="1:5" ht="12.75" customHeight="1">
      <c r="A213" s="30" t="s">
        <v>58</v>
      </c>
      <c r="E213" s="32" t="s">
        <v>5</v>
      </c>
    </row>
    <row r="214" spans="5:5" ht="12.75" customHeight="1">
      <c r="E214" s="31" t="s">
        <v>5</v>
      </c>
    </row>
    <row r="215" spans="1:16" ht="12.75" customHeight="1">
      <c r="A215" t="s">
        <v>51</v>
      </c>
      <c s="6" t="s">
        <v>1443</v>
      </c>
      <c s="6" t="s">
        <v>2708</v>
      </c>
      <c t="s">
        <v>5</v>
      </c>
      <c s="26" t="s">
        <v>2709</v>
      </c>
      <c s="27" t="s">
        <v>88</v>
      </c>
      <c s="28">
        <v>30</v>
      </c>
      <c s="27">
        <v>0</v>
      </c>
      <c s="27">
        <f>ROUND(G215*H215,6)</f>
      </c>
      <c r="L215" s="29">
        <v>0</v>
      </c>
      <c s="24">
        <f>ROUND(ROUND(L215,2)*ROUND(G215,3),2)</f>
      </c>
      <c s="27" t="s">
        <v>56</v>
      </c>
      <c>
        <f>(M215*21)/100</f>
      </c>
      <c t="s">
        <v>27</v>
      </c>
    </row>
    <row r="216" spans="1:5" ht="12.75" customHeight="1">
      <c r="A216" s="30" t="s">
        <v>57</v>
      </c>
      <c r="E216" s="31" t="s">
        <v>2709</v>
      </c>
    </row>
    <row r="217" spans="1:5" ht="12.75" customHeight="1">
      <c r="A217" s="30" t="s">
        <v>58</v>
      </c>
      <c r="E217" s="32" t="s">
        <v>5</v>
      </c>
    </row>
    <row r="218" spans="5:5" ht="12.75" customHeight="1">
      <c r="E218" s="31" t="s">
        <v>5</v>
      </c>
    </row>
    <row r="219" spans="1:16" ht="12.75" customHeight="1">
      <c r="A219" t="s">
        <v>51</v>
      </c>
      <c s="6" t="s">
        <v>1429</v>
      </c>
      <c s="6" t="s">
        <v>2710</v>
      </c>
      <c t="s">
        <v>5</v>
      </c>
      <c s="26" t="s">
        <v>2711</v>
      </c>
      <c s="27" t="s">
        <v>88</v>
      </c>
      <c s="28">
        <v>50</v>
      </c>
      <c s="27">
        <v>0</v>
      </c>
      <c s="27">
        <f>ROUND(G219*H219,6)</f>
      </c>
      <c r="L219" s="29">
        <v>0</v>
      </c>
      <c s="24">
        <f>ROUND(ROUND(L219,2)*ROUND(G219,3),2)</f>
      </c>
      <c s="27" t="s">
        <v>56</v>
      </c>
      <c>
        <f>(M219*21)/100</f>
      </c>
      <c t="s">
        <v>27</v>
      </c>
    </row>
    <row r="220" spans="1:5" ht="12.75" customHeight="1">
      <c r="A220" s="30" t="s">
        <v>57</v>
      </c>
      <c r="E220" s="31" t="s">
        <v>2711</v>
      </c>
    </row>
    <row r="221" spans="1:5" ht="12.75" customHeight="1">
      <c r="A221" s="30" t="s">
        <v>58</v>
      </c>
      <c r="E221" s="32" t="s">
        <v>5</v>
      </c>
    </row>
    <row r="222" spans="5:5" ht="12.75" customHeight="1">
      <c r="E222" s="31" t="s">
        <v>5</v>
      </c>
    </row>
    <row r="223" spans="1:16" ht="12.75" customHeight="1">
      <c r="A223" t="s">
        <v>51</v>
      </c>
      <c s="6" t="s">
        <v>1487</v>
      </c>
      <c s="6" t="s">
        <v>2712</v>
      </c>
      <c t="s">
        <v>5</v>
      </c>
      <c s="26" t="s">
        <v>2713</v>
      </c>
      <c s="27" t="s">
        <v>88</v>
      </c>
      <c s="28">
        <v>28</v>
      </c>
      <c s="27">
        <v>0</v>
      </c>
      <c s="27">
        <f>ROUND(G223*H223,6)</f>
      </c>
      <c r="L223" s="29">
        <v>0</v>
      </c>
      <c s="24">
        <f>ROUND(ROUND(L223,2)*ROUND(G223,3),2)</f>
      </c>
      <c s="27" t="s">
        <v>56</v>
      </c>
      <c>
        <f>(M223*21)/100</f>
      </c>
      <c t="s">
        <v>27</v>
      </c>
    </row>
    <row r="224" spans="1:5" ht="12.75" customHeight="1">
      <c r="A224" s="30" t="s">
        <v>57</v>
      </c>
      <c r="E224" s="31" t="s">
        <v>2713</v>
      </c>
    </row>
    <row r="225" spans="1:5" ht="12.75" customHeight="1">
      <c r="A225" s="30" t="s">
        <v>58</v>
      </c>
      <c r="E225" s="32" t="s">
        <v>5</v>
      </c>
    </row>
    <row r="226" spans="5:5" ht="12.75" customHeight="1">
      <c r="E226" s="31" t="s">
        <v>5</v>
      </c>
    </row>
    <row r="227" spans="1:16" ht="12.75" customHeight="1">
      <c r="A227" t="s">
        <v>51</v>
      </c>
      <c s="6" t="s">
        <v>2041</v>
      </c>
      <c s="6" t="s">
        <v>2714</v>
      </c>
      <c t="s">
        <v>5</v>
      </c>
      <c s="26" t="s">
        <v>2715</v>
      </c>
      <c s="27" t="s">
        <v>88</v>
      </c>
      <c s="28">
        <v>20</v>
      </c>
      <c s="27">
        <v>0</v>
      </c>
      <c s="27">
        <f>ROUND(G227*H227,6)</f>
      </c>
      <c r="L227" s="29">
        <v>0</v>
      </c>
      <c s="24">
        <f>ROUND(ROUND(L227,2)*ROUND(G227,3),2)</f>
      </c>
      <c s="27" t="s">
        <v>56</v>
      </c>
      <c>
        <f>(M227*21)/100</f>
      </c>
      <c t="s">
        <v>27</v>
      </c>
    </row>
    <row r="228" spans="1:5" ht="12.75" customHeight="1">
      <c r="A228" s="30" t="s">
        <v>57</v>
      </c>
      <c r="E228" s="31" t="s">
        <v>2715</v>
      </c>
    </row>
    <row r="229" spans="1:5" ht="12.75" customHeight="1">
      <c r="A229" s="30" t="s">
        <v>58</v>
      </c>
      <c r="E229" s="32" t="s">
        <v>5</v>
      </c>
    </row>
    <row r="230" spans="5:5" ht="12.75" customHeight="1">
      <c r="E230" s="31" t="s">
        <v>5</v>
      </c>
    </row>
    <row r="231" spans="1:16" ht="12.75" customHeight="1">
      <c r="A231" t="s">
        <v>51</v>
      </c>
      <c s="6" t="s">
        <v>2046</v>
      </c>
      <c s="6" t="s">
        <v>2716</v>
      </c>
      <c t="s">
        <v>5</v>
      </c>
      <c s="26" t="s">
        <v>2717</v>
      </c>
      <c s="27" t="s">
        <v>88</v>
      </c>
      <c s="28">
        <v>50</v>
      </c>
      <c s="27">
        <v>0</v>
      </c>
      <c s="27">
        <f>ROUND(G231*H231,6)</f>
      </c>
      <c r="L231" s="29">
        <v>0</v>
      </c>
      <c s="24">
        <f>ROUND(ROUND(L231,2)*ROUND(G231,3),2)</f>
      </c>
      <c s="27" t="s">
        <v>56</v>
      </c>
      <c>
        <f>(M231*21)/100</f>
      </c>
      <c t="s">
        <v>27</v>
      </c>
    </row>
    <row r="232" spans="1:5" ht="12.75" customHeight="1">
      <c r="A232" s="30" t="s">
        <v>57</v>
      </c>
      <c r="E232" s="31" t="s">
        <v>2717</v>
      </c>
    </row>
    <row r="233" spans="1:5" ht="12.75" customHeight="1">
      <c r="A233" s="30" t="s">
        <v>58</v>
      </c>
      <c r="E233" s="32" t="s">
        <v>5</v>
      </c>
    </row>
    <row r="234" spans="5:5" ht="12.75" customHeight="1">
      <c r="E234" s="31" t="s">
        <v>5</v>
      </c>
    </row>
    <row r="235" spans="1:16" ht="12.75" customHeight="1">
      <c r="A235" t="s">
        <v>51</v>
      </c>
      <c s="6" t="s">
        <v>2051</v>
      </c>
      <c s="6" t="s">
        <v>2718</v>
      </c>
      <c t="s">
        <v>5</v>
      </c>
      <c s="26" t="s">
        <v>2719</v>
      </c>
      <c s="27" t="s">
        <v>88</v>
      </c>
      <c s="28">
        <v>10</v>
      </c>
      <c s="27">
        <v>0</v>
      </c>
      <c s="27">
        <f>ROUND(G235*H235,6)</f>
      </c>
      <c r="L235" s="29">
        <v>0</v>
      </c>
      <c s="24">
        <f>ROUND(ROUND(L235,2)*ROUND(G235,3),2)</f>
      </c>
      <c s="27" t="s">
        <v>56</v>
      </c>
      <c>
        <f>(M235*21)/100</f>
      </c>
      <c t="s">
        <v>27</v>
      </c>
    </row>
    <row r="236" spans="1:5" ht="12.75" customHeight="1">
      <c r="A236" s="30" t="s">
        <v>57</v>
      </c>
      <c r="E236" s="31" t="s">
        <v>2719</v>
      </c>
    </row>
    <row r="237" spans="1:5" ht="12.75" customHeight="1">
      <c r="A237" s="30" t="s">
        <v>58</v>
      </c>
      <c r="E237" s="32" t="s">
        <v>5</v>
      </c>
    </row>
    <row r="238" spans="5:5" ht="12.75" customHeight="1">
      <c r="E238" s="31" t="s">
        <v>5</v>
      </c>
    </row>
    <row r="239" spans="1:16" ht="12.75" customHeight="1">
      <c r="A239" t="s">
        <v>51</v>
      </c>
      <c s="6" t="s">
        <v>2056</v>
      </c>
      <c s="6" t="s">
        <v>2720</v>
      </c>
      <c t="s">
        <v>5</v>
      </c>
      <c s="26" t="s">
        <v>2721</v>
      </c>
      <c s="27" t="s">
        <v>88</v>
      </c>
      <c s="28">
        <v>30</v>
      </c>
      <c s="27">
        <v>0</v>
      </c>
      <c s="27">
        <f>ROUND(G239*H239,6)</f>
      </c>
      <c r="L239" s="29">
        <v>0</v>
      </c>
      <c s="24">
        <f>ROUND(ROUND(L239,2)*ROUND(G239,3),2)</f>
      </c>
      <c s="27" t="s">
        <v>56</v>
      </c>
      <c>
        <f>(M239*21)/100</f>
      </c>
      <c t="s">
        <v>27</v>
      </c>
    </row>
    <row r="240" spans="1:5" ht="12.75" customHeight="1">
      <c r="A240" s="30" t="s">
        <v>57</v>
      </c>
      <c r="E240" s="31" t="s">
        <v>2721</v>
      </c>
    </row>
    <row r="241" spans="1:5" ht="12.75" customHeight="1">
      <c r="A241" s="30" t="s">
        <v>58</v>
      </c>
      <c r="E241" s="32" t="s">
        <v>5</v>
      </c>
    </row>
    <row r="242" spans="5:5" ht="12.75" customHeight="1">
      <c r="E242" s="31" t="s">
        <v>5</v>
      </c>
    </row>
    <row r="243" spans="1:16" ht="12.75" customHeight="1">
      <c r="A243" t="s">
        <v>51</v>
      </c>
      <c s="6" t="s">
        <v>2061</v>
      </c>
      <c s="6" t="s">
        <v>2722</v>
      </c>
      <c t="s">
        <v>5</v>
      </c>
      <c s="26" t="s">
        <v>2723</v>
      </c>
      <c s="27" t="s">
        <v>99</v>
      </c>
      <c s="28">
        <v>18</v>
      </c>
      <c s="27">
        <v>0</v>
      </c>
      <c s="27">
        <f>ROUND(G243*H243,6)</f>
      </c>
      <c r="L243" s="29">
        <v>0</v>
      </c>
      <c s="24">
        <f>ROUND(ROUND(L243,2)*ROUND(G243,3),2)</f>
      </c>
      <c s="27" t="s">
        <v>56</v>
      </c>
      <c>
        <f>(M243*21)/100</f>
      </c>
      <c t="s">
        <v>27</v>
      </c>
    </row>
    <row r="244" spans="1:5" ht="12.75" customHeight="1">
      <c r="A244" s="30" t="s">
        <v>57</v>
      </c>
      <c r="E244" s="31" t="s">
        <v>2723</v>
      </c>
    </row>
    <row r="245" spans="1:5" ht="12.75" customHeight="1">
      <c r="A245" s="30" t="s">
        <v>58</v>
      </c>
      <c r="E245" s="32" t="s">
        <v>5</v>
      </c>
    </row>
    <row r="246" spans="5:5" ht="12.75" customHeight="1">
      <c r="E246" s="31" t="s">
        <v>5</v>
      </c>
    </row>
    <row r="247" spans="1:16" ht="12.75" customHeight="1">
      <c r="A247" t="s">
        <v>51</v>
      </c>
      <c s="6" t="s">
        <v>2066</v>
      </c>
      <c s="6" t="s">
        <v>2724</v>
      </c>
      <c t="s">
        <v>5</v>
      </c>
      <c s="26" t="s">
        <v>2725</v>
      </c>
      <c s="27" t="s">
        <v>99</v>
      </c>
      <c s="28">
        <v>11</v>
      </c>
      <c s="27">
        <v>0</v>
      </c>
      <c s="27">
        <f>ROUND(G247*H247,6)</f>
      </c>
      <c r="L247" s="29">
        <v>0</v>
      </c>
      <c s="24">
        <f>ROUND(ROUND(L247,2)*ROUND(G247,3),2)</f>
      </c>
      <c s="27" t="s">
        <v>56</v>
      </c>
      <c>
        <f>(M247*21)/100</f>
      </c>
      <c t="s">
        <v>27</v>
      </c>
    </row>
    <row r="248" spans="1:5" ht="12.75" customHeight="1">
      <c r="A248" s="30" t="s">
        <v>57</v>
      </c>
      <c r="E248" s="31" t="s">
        <v>2725</v>
      </c>
    </row>
    <row r="249" spans="1:5" ht="12.75" customHeight="1">
      <c r="A249" s="30" t="s">
        <v>58</v>
      </c>
      <c r="E249" s="32" t="s">
        <v>5</v>
      </c>
    </row>
    <row r="250" spans="5:5" ht="12.75" customHeight="1">
      <c r="E250" s="31" t="s">
        <v>5</v>
      </c>
    </row>
    <row r="251" spans="1:16" ht="12.75" customHeight="1">
      <c r="A251" t="s">
        <v>51</v>
      </c>
      <c s="6" t="s">
        <v>2071</v>
      </c>
      <c s="6" t="s">
        <v>2726</v>
      </c>
      <c t="s">
        <v>5</v>
      </c>
      <c s="26" t="s">
        <v>2727</v>
      </c>
      <c s="27" t="s">
        <v>2728</v>
      </c>
      <c s="28">
        <v>7</v>
      </c>
      <c s="27">
        <v>0</v>
      </c>
      <c s="27">
        <f>ROUND(G251*H251,6)</f>
      </c>
      <c r="L251" s="29">
        <v>0</v>
      </c>
      <c s="24">
        <f>ROUND(ROUND(L251,2)*ROUND(G251,3),2)</f>
      </c>
      <c s="27" t="s">
        <v>56</v>
      </c>
      <c>
        <f>(M251*21)/100</f>
      </c>
      <c t="s">
        <v>27</v>
      </c>
    </row>
    <row r="252" spans="1:5" ht="12.75" customHeight="1">
      <c r="A252" s="30" t="s">
        <v>57</v>
      </c>
      <c r="E252" s="31" t="s">
        <v>2727</v>
      </c>
    </row>
    <row r="253" spans="1:5" ht="12.75" customHeight="1">
      <c r="A253" s="30" t="s">
        <v>58</v>
      </c>
      <c r="E253" s="32" t="s">
        <v>5</v>
      </c>
    </row>
    <row r="254" spans="5:5" ht="12.75" customHeight="1">
      <c r="E254" s="31" t="s">
        <v>5</v>
      </c>
    </row>
    <row r="255" spans="1:16" ht="12.75" customHeight="1">
      <c r="A255" t="s">
        <v>51</v>
      </c>
      <c s="6" t="s">
        <v>2073</v>
      </c>
      <c s="6" t="s">
        <v>2729</v>
      </c>
      <c t="s">
        <v>5</v>
      </c>
      <c s="26" t="s">
        <v>2730</v>
      </c>
      <c s="27" t="s">
        <v>99</v>
      </c>
      <c s="28">
        <v>2</v>
      </c>
      <c s="27">
        <v>0</v>
      </c>
      <c s="27">
        <f>ROUND(G255*H255,6)</f>
      </c>
      <c r="L255" s="29">
        <v>0</v>
      </c>
      <c s="24">
        <f>ROUND(ROUND(L255,2)*ROUND(G255,3),2)</f>
      </c>
      <c s="27" t="s">
        <v>56</v>
      </c>
      <c>
        <f>(M255*21)/100</f>
      </c>
      <c t="s">
        <v>27</v>
      </c>
    </row>
    <row r="256" spans="1:5" ht="12.75" customHeight="1">
      <c r="A256" s="30" t="s">
        <v>57</v>
      </c>
      <c r="E256" s="31" t="s">
        <v>2730</v>
      </c>
    </row>
    <row r="257" spans="1:5" ht="12.75" customHeight="1">
      <c r="A257" s="30" t="s">
        <v>58</v>
      </c>
      <c r="E257" s="32" t="s">
        <v>5</v>
      </c>
    </row>
    <row r="258" spans="5:5" ht="12.75" customHeight="1">
      <c r="E258" s="31" t="s">
        <v>5</v>
      </c>
    </row>
    <row r="259" spans="1:16" ht="12.75" customHeight="1">
      <c r="A259" t="s">
        <v>51</v>
      </c>
      <c s="6" t="s">
        <v>2075</v>
      </c>
      <c s="6" t="s">
        <v>2731</v>
      </c>
      <c t="s">
        <v>5</v>
      </c>
      <c s="26" t="s">
        <v>2732</v>
      </c>
      <c s="27" t="s">
        <v>99</v>
      </c>
      <c s="28">
        <v>4</v>
      </c>
      <c s="27">
        <v>0</v>
      </c>
      <c s="27">
        <f>ROUND(G259*H259,6)</f>
      </c>
      <c r="L259" s="29">
        <v>0</v>
      </c>
      <c s="24">
        <f>ROUND(ROUND(L259,2)*ROUND(G259,3),2)</f>
      </c>
      <c s="27" t="s">
        <v>56</v>
      </c>
      <c>
        <f>(M259*21)/100</f>
      </c>
      <c t="s">
        <v>27</v>
      </c>
    </row>
    <row r="260" spans="1:5" ht="12.75" customHeight="1">
      <c r="A260" s="30" t="s">
        <v>57</v>
      </c>
      <c r="E260" s="31" t="s">
        <v>2732</v>
      </c>
    </row>
    <row r="261" spans="1:5" ht="12.75" customHeight="1">
      <c r="A261" s="30" t="s">
        <v>58</v>
      </c>
      <c r="E261" s="32" t="s">
        <v>5</v>
      </c>
    </row>
    <row r="262" spans="5:5" ht="12.75" customHeight="1">
      <c r="E262" s="31" t="s">
        <v>5</v>
      </c>
    </row>
    <row r="263" spans="1:16" ht="12.75" customHeight="1">
      <c r="A263" t="s">
        <v>51</v>
      </c>
      <c s="6" t="s">
        <v>2077</v>
      </c>
      <c s="6" t="s">
        <v>2733</v>
      </c>
      <c t="s">
        <v>5</v>
      </c>
      <c s="26" t="s">
        <v>2734</v>
      </c>
      <c s="27" t="s">
        <v>99</v>
      </c>
      <c s="28">
        <v>4</v>
      </c>
      <c s="27">
        <v>0</v>
      </c>
      <c s="27">
        <f>ROUND(G263*H263,6)</f>
      </c>
      <c r="L263" s="29">
        <v>0</v>
      </c>
      <c s="24">
        <f>ROUND(ROUND(L263,2)*ROUND(G263,3),2)</f>
      </c>
      <c s="27" t="s">
        <v>56</v>
      </c>
      <c>
        <f>(M263*21)/100</f>
      </c>
      <c t="s">
        <v>27</v>
      </c>
    </row>
    <row r="264" spans="1:5" ht="12.75" customHeight="1">
      <c r="A264" s="30" t="s">
        <v>57</v>
      </c>
      <c r="E264" s="31" t="s">
        <v>2734</v>
      </c>
    </row>
    <row r="265" spans="1:5" ht="12.75" customHeight="1">
      <c r="A265" s="30" t="s">
        <v>58</v>
      </c>
      <c r="E265" s="32" t="s">
        <v>5</v>
      </c>
    </row>
    <row r="266" spans="5:5" ht="12.75" customHeight="1">
      <c r="E266" s="31" t="s">
        <v>5</v>
      </c>
    </row>
    <row r="267" spans="1:16" ht="12.75" customHeight="1">
      <c r="A267" t="s">
        <v>51</v>
      </c>
      <c s="6" t="s">
        <v>2082</v>
      </c>
      <c s="6" t="s">
        <v>2735</v>
      </c>
      <c t="s">
        <v>5</v>
      </c>
      <c s="26" t="s">
        <v>2736</v>
      </c>
      <c s="27" t="s">
        <v>99</v>
      </c>
      <c s="28">
        <v>4</v>
      </c>
      <c s="27">
        <v>0</v>
      </c>
      <c s="27">
        <f>ROUND(G267*H267,6)</f>
      </c>
      <c r="L267" s="29">
        <v>0</v>
      </c>
      <c s="24">
        <f>ROUND(ROUND(L267,2)*ROUND(G267,3),2)</f>
      </c>
      <c s="27" t="s">
        <v>56</v>
      </c>
      <c>
        <f>(M267*21)/100</f>
      </c>
      <c t="s">
        <v>27</v>
      </c>
    </row>
    <row r="268" spans="1:5" ht="12.75" customHeight="1">
      <c r="A268" s="30" t="s">
        <v>57</v>
      </c>
      <c r="E268" s="31" t="s">
        <v>2736</v>
      </c>
    </row>
    <row r="269" spans="1:5" ht="12.75" customHeight="1">
      <c r="A269" s="30" t="s">
        <v>58</v>
      </c>
      <c r="E269" s="32" t="s">
        <v>5</v>
      </c>
    </row>
    <row r="270" spans="5:5" ht="12.75" customHeight="1">
      <c r="E270" s="31" t="s">
        <v>5</v>
      </c>
    </row>
    <row r="271" spans="1:16" ht="12.75" customHeight="1">
      <c r="A271" t="s">
        <v>51</v>
      </c>
      <c s="6" t="s">
        <v>2086</v>
      </c>
      <c s="6" t="s">
        <v>2737</v>
      </c>
      <c t="s">
        <v>5</v>
      </c>
      <c s="26" t="s">
        <v>2738</v>
      </c>
      <c s="27" t="s">
        <v>99</v>
      </c>
      <c s="28">
        <v>4</v>
      </c>
      <c s="27">
        <v>0</v>
      </c>
      <c s="27">
        <f>ROUND(G271*H271,6)</f>
      </c>
      <c r="L271" s="29">
        <v>0</v>
      </c>
      <c s="24">
        <f>ROUND(ROUND(L271,2)*ROUND(G271,3),2)</f>
      </c>
      <c s="27" t="s">
        <v>56</v>
      </c>
      <c>
        <f>(M271*21)/100</f>
      </c>
      <c t="s">
        <v>27</v>
      </c>
    </row>
    <row r="272" spans="1:5" ht="12.75" customHeight="1">
      <c r="A272" s="30" t="s">
        <v>57</v>
      </c>
      <c r="E272" s="31" t="s">
        <v>2738</v>
      </c>
    </row>
    <row r="273" spans="1:5" ht="12.75" customHeight="1">
      <c r="A273" s="30" t="s">
        <v>58</v>
      </c>
      <c r="E273" s="32" t="s">
        <v>5</v>
      </c>
    </row>
    <row r="274" spans="5:5" ht="12.75" customHeight="1">
      <c r="E274" s="31" t="s">
        <v>5</v>
      </c>
    </row>
    <row r="275" spans="1:16" ht="12.75" customHeight="1">
      <c r="A275" t="s">
        <v>51</v>
      </c>
      <c s="6" t="s">
        <v>2091</v>
      </c>
      <c s="6" t="s">
        <v>2739</v>
      </c>
      <c t="s">
        <v>5</v>
      </c>
      <c s="26" t="s">
        <v>2740</v>
      </c>
      <c s="27" t="s">
        <v>99</v>
      </c>
      <c s="28">
        <v>2</v>
      </c>
      <c s="27">
        <v>0</v>
      </c>
      <c s="27">
        <f>ROUND(G275*H275,6)</f>
      </c>
      <c r="L275" s="29">
        <v>0</v>
      </c>
      <c s="24">
        <f>ROUND(ROUND(L275,2)*ROUND(G275,3),2)</f>
      </c>
      <c s="27" t="s">
        <v>56</v>
      </c>
      <c>
        <f>(M275*21)/100</f>
      </c>
      <c t="s">
        <v>27</v>
      </c>
    </row>
    <row r="276" spans="1:5" ht="12.75" customHeight="1">
      <c r="A276" s="30" t="s">
        <v>57</v>
      </c>
      <c r="E276" s="31" t="s">
        <v>2740</v>
      </c>
    </row>
    <row r="277" spans="1:5" ht="12.75" customHeight="1">
      <c r="A277" s="30" t="s">
        <v>58</v>
      </c>
      <c r="E277" s="32" t="s">
        <v>5</v>
      </c>
    </row>
    <row r="278" spans="5:5" ht="12.75" customHeight="1">
      <c r="E278" s="31" t="s">
        <v>5</v>
      </c>
    </row>
    <row r="279" spans="1:16" ht="12.75" customHeight="1">
      <c r="A279" t="s">
        <v>51</v>
      </c>
      <c s="6" t="s">
        <v>2095</v>
      </c>
      <c s="6" t="s">
        <v>2741</v>
      </c>
      <c t="s">
        <v>5</v>
      </c>
      <c s="26" t="s">
        <v>2742</v>
      </c>
      <c s="27" t="s">
        <v>99</v>
      </c>
      <c s="28">
        <v>2</v>
      </c>
      <c s="27">
        <v>0</v>
      </c>
      <c s="27">
        <f>ROUND(G279*H279,6)</f>
      </c>
      <c r="L279" s="29">
        <v>0</v>
      </c>
      <c s="24">
        <f>ROUND(ROUND(L279,2)*ROUND(G279,3),2)</f>
      </c>
      <c s="27" t="s">
        <v>56</v>
      </c>
      <c>
        <f>(M279*21)/100</f>
      </c>
      <c t="s">
        <v>27</v>
      </c>
    </row>
    <row r="280" spans="1:5" ht="12.75" customHeight="1">
      <c r="A280" s="30" t="s">
        <v>57</v>
      </c>
      <c r="E280" s="31" t="s">
        <v>2742</v>
      </c>
    </row>
    <row r="281" spans="1:5" ht="12.75" customHeight="1">
      <c r="A281" s="30" t="s">
        <v>58</v>
      </c>
      <c r="E281" s="32" t="s">
        <v>5</v>
      </c>
    </row>
    <row r="282" spans="5:5" ht="12.75" customHeight="1">
      <c r="E282" s="31" t="s">
        <v>5</v>
      </c>
    </row>
    <row r="283" spans="1:16" ht="12.75" customHeight="1">
      <c r="A283" t="s">
        <v>51</v>
      </c>
      <c s="6" t="s">
        <v>2098</v>
      </c>
      <c s="6" t="s">
        <v>2743</v>
      </c>
      <c t="s">
        <v>5</v>
      </c>
      <c s="26" t="s">
        <v>2744</v>
      </c>
      <c s="27" t="s">
        <v>99</v>
      </c>
      <c s="28">
        <v>2</v>
      </c>
      <c s="27">
        <v>0</v>
      </c>
      <c s="27">
        <f>ROUND(G283*H283,6)</f>
      </c>
      <c r="L283" s="29">
        <v>0</v>
      </c>
      <c s="24">
        <f>ROUND(ROUND(L283,2)*ROUND(G283,3),2)</f>
      </c>
      <c s="27" t="s">
        <v>56</v>
      </c>
      <c>
        <f>(M283*21)/100</f>
      </c>
      <c t="s">
        <v>27</v>
      </c>
    </row>
    <row r="284" spans="1:5" ht="12.75" customHeight="1">
      <c r="A284" s="30" t="s">
        <v>57</v>
      </c>
      <c r="E284" s="31" t="s">
        <v>2744</v>
      </c>
    </row>
    <row r="285" spans="1:5" ht="12.75" customHeight="1">
      <c r="A285" s="30" t="s">
        <v>58</v>
      </c>
      <c r="E285" s="32" t="s">
        <v>5</v>
      </c>
    </row>
    <row r="286" spans="5:5" ht="12.75" customHeight="1">
      <c r="E286" s="31" t="s">
        <v>5</v>
      </c>
    </row>
    <row r="287" spans="1:16" ht="12.75" customHeight="1">
      <c r="A287" t="s">
        <v>51</v>
      </c>
      <c s="6" t="s">
        <v>2100</v>
      </c>
      <c s="6" t="s">
        <v>2745</v>
      </c>
      <c t="s">
        <v>5</v>
      </c>
      <c s="26" t="s">
        <v>2746</v>
      </c>
      <c s="27" t="s">
        <v>99</v>
      </c>
      <c s="28">
        <v>6</v>
      </c>
      <c s="27">
        <v>0</v>
      </c>
      <c s="27">
        <f>ROUND(G287*H287,6)</f>
      </c>
      <c r="L287" s="29">
        <v>0</v>
      </c>
      <c s="24">
        <f>ROUND(ROUND(L287,2)*ROUND(G287,3),2)</f>
      </c>
      <c s="27" t="s">
        <v>56</v>
      </c>
      <c>
        <f>(M287*21)/100</f>
      </c>
      <c t="s">
        <v>27</v>
      </c>
    </row>
    <row r="288" spans="1:5" ht="12.75" customHeight="1">
      <c r="A288" s="30" t="s">
        <v>57</v>
      </c>
      <c r="E288" s="31" t="s">
        <v>2746</v>
      </c>
    </row>
    <row r="289" spans="1:5" ht="12.75" customHeight="1">
      <c r="A289" s="30" t="s">
        <v>58</v>
      </c>
      <c r="E289" s="32" t="s">
        <v>5</v>
      </c>
    </row>
    <row r="290" spans="5:5" ht="12.75" customHeight="1">
      <c r="E290" s="31" t="s">
        <v>5</v>
      </c>
    </row>
    <row r="291" spans="1:16" ht="12.75" customHeight="1">
      <c r="A291" t="s">
        <v>51</v>
      </c>
      <c s="6" t="s">
        <v>2104</v>
      </c>
      <c s="6" t="s">
        <v>2747</v>
      </c>
      <c t="s">
        <v>5</v>
      </c>
      <c s="26" t="s">
        <v>2748</v>
      </c>
      <c s="27" t="s">
        <v>99</v>
      </c>
      <c s="28">
        <v>2</v>
      </c>
      <c s="27">
        <v>0</v>
      </c>
      <c s="27">
        <f>ROUND(G291*H291,6)</f>
      </c>
      <c r="L291" s="29">
        <v>0</v>
      </c>
      <c s="24">
        <f>ROUND(ROUND(L291,2)*ROUND(G291,3),2)</f>
      </c>
      <c s="27" t="s">
        <v>56</v>
      </c>
      <c>
        <f>(M291*21)/100</f>
      </c>
      <c t="s">
        <v>27</v>
      </c>
    </row>
    <row r="292" spans="1:5" ht="12.75" customHeight="1">
      <c r="A292" s="30" t="s">
        <v>57</v>
      </c>
      <c r="E292" s="31" t="s">
        <v>2748</v>
      </c>
    </row>
    <row r="293" spans="1:5" ht="12.75" customHeight="1">
      <c r="A293" s="30" t="s">
        <v>58</v>
      </c>
      <c r="E293" s="32" t="s">
        <v>5</v>
      </c>
    </row>
    <row r="294" spans="5:5" ht="12.75" customHeight="1">
      <c r="E294" s="31" t="s">
        <v>5</v>
      </c>
    </row>
    <row r="295" spans="1:16" ht="12.75" customHeight="1">
      <c r="A295" t="s">
        <v>51</v>
      </c>
      <c s="6" t="s">
        <v>2108</v>
      </c>
      <c s="6" t="s">
        <v>2749</v>
      </c>
      <c t="s">
        <v>5</v>
      </c>
      <c s="26" t="s">
        <v>2750</v>
      </c>
      <c s="27" t="s">
        <v>88</v>
      </c>
      <c s="28">
        <v>27</v>
      </c>
      <c s="27">
        <v>0</v>
      </c>
      <c s="27">
        <f>ROUND(G295*H295,6)</f>
      </c>
      <c r="L295" s="29">
        <v>0</v>
      </c>
      <c s="24">
        <f>ROUND(ROUND(L295,2)*ROUND(G295,3),2)</f>
      </c>
      <c s="27" t="s">
        <v>56</v>
      </c>
      <c>
        <f>(M295*21)/100</f>
      </c>
      <c t="s">
        <v>27</v>
      </c>
    </row>
    <row r="296" spans="1:5" ht="12.75" customHeight="1">
      <c r="A296" s="30" t="s">
        <v>57</v>
      </c>
      <c r="E296" s="31" t="s">
        <v>2750</v>
      </c>
    </row>
    <row r="297" spans="1:5" ht="12.75" customHeight="1">
      <c r="A297" s="30" t="s">
        <v>58</v>
      </c>
      <c r="E297" s="32" t="s">
        <v>5</v>
      </c>
    </row>
    <row r="298" spans="5:5" ht="12.75" customHeight="1">
      <c r="E298" s="31" t="s">
        <v>5</v>
      </c>
    </row>
    <row r="299" spans="1:16" ht="12.75" customHeight="1">
      <c r="A299" t="s">
        <v>51</v>
      </c>
      <c s="6" t="s">
        <v>2114</v>
      </c>
      <c s="6" t="s">
        <v>2751</v>
      </c>
      <c t="s">
        <v>5</v>
      </c>
      <c s="26" t="s">
        <v>2752</v>
      </c>
      <c s="27" t="s">
        <v>88</v>
      </c>
      <c s="28">
        <v>27</v>
      </c>
      <c s="27">
        <v>0</v>
      </c>
      <c s="27">
        <f>ROUND(G299*H299,6)</f>
      </c>
      <c r="L299" s="29">
        <v>0</v>
      </c>
      <c s="24">
        <f>ROUND(ROUND(L299,2)*ROUND(G299,3),2)</f>
      </c>
      <c s="27" t="s">
        <v>56</v>
      </c>
      <c>
        <f>(M299*21)/100</f>
      </c>
      <c t="s">
        <v>27</v>
      </c>
    </row>
    <row r="300" spans="1:5" ht="12.75" customHeight="1">
      <c r="A300" s="30" t="s">
        <v>57</v>
      </c>
      <c r="E300" s="31" t="s">
        <v>2752</v>
      </c>
    </row>
    <row r="301" spans="1:5" ht="12.75" customHeight="1">
      <c r="A301" s="30" t="s">
        <v>58</v>
      </c>
      <c r="E301" s="32" t="s">
        <v>5</v>
      </c>
    </row>
    <row r="302" spans="5:5" ht="12.75" customHeight="1">
      <c r="E302" s="31" t="s">
        <v>5</v>
      </c>
    </row>
    <row r="303" spans="1:16" ht="12.75" customHeight="1">
      <c r="A303" t="s">
        <v>51</v>
      </c>
      <c s="6" t="s">
        <v>2118</v>
      </c>
      <c s="6" t="s">
        <v>2753</v>
      </c>
      <c t="s">
        <v>5</v>
      </c>
      <c s="26" t="s">
        <v>2754</v>
      </c>
      <c s="27" t="s">
        <v>99</v>
      </c>
      <c s="28">
        <v>6</v>
      </c>
      <c s="27">
        <v>0</v>
      </c>
      <c s="27">
        <f>ROUND(G303*H303,6)</f>
      </c>
      <c r="L303" s="29">
        <v>0</v>
      </c>
      <c s="24">
        <f>ROUND(ROUND(L303,2)*ROUND(G303,3),2)</f>
      </c>
      <c s="27" t="s">
        <v>56</v>
      </c>
      <c>
        <f>(M303*21)/100</f>
      </c>
      <c t="s">
        <v>27</v>
      </c>
    </row>
    <row r="304" spans="1:5" ht="12.75" customHeight="1">
      <c r="A304" s="30" t="s">
        <v>57</v>
      </c>
      <c r="E304" s="31" t="s">
        <v>2754</v>
      </c>
    </row>
    <row r="305" spans="1:5" ht="12.75" customHeight="1">
      <c r="A305" s="30" t="s">
        <v>58</v>
      </c>
      <c r="E305" s="32" t="s">
        <v>5</v>
      </c>
    </row>
    <row r="306" spans="5:5" ht="12.75" customHeight="1">
      <c r="E306" s="31" t="s">
        <v>5</v>
      </c>
    </row>
    <row r="307" spans="1:16" ht="12.75" customHeight="1">
      <c r="A307" t="s">
        <v>51</v>
      </c>
      <c s="6" t="s">
        <v>2122</v>
      </c>
      <c s="6" t="s">
        <v>2755</v>
      </c>
      <c t="s">
        <v>5</v>
      </c>
      <c s="26" t="s">
        <v>2756</v>
      </c>
      <c s="27" t="s">
        <v>2757</v>
      </c>
      <c s="28">
        <v>551.965</v>
      </c>
      <c s="27">
        <v>0</v>
      </c>
      <c s="27">
        <f>ROUND(G307*H307,6)</f>
      </c>
      <c r="L307" s="29">
        <v>0</v>
      </c>
      <c s="24">
        <f>ROUND(ROUND(L307,2)*ROUND(G307,3),2)</f>
      </c>
      <c s="27" t="s">
        <v>56</v>
      </c>
      <c>
        <f>(M307*21)/100</f>
      </c>
      <c t="s">
        <v>27</v>
      </c>
    </row>
    <row r="308" spans="1:5" ht="12.75" customHeight="1">
      <c r="A308" s="30" t="s">
        <v>57</v>
      </c>
      <c r="E308" s="31" t="s">
        <v>2756</v>
      </c>
    </row>
    <row r="309" spans="1:5" ht="12.75" customHeight="1">
      <c r="A309" s="30" t="s">
        <v>58</v>
      </c>
      <c r="E309" s="32" t="s">
        <v>5</v>
      </c>
    </row>
    <row r="310" spans="5:5" ht="12.75" customHeight="1">
      <c r="E310" s="31" t="s">
        <v>5</v>
      </c>
    </row>
    <row r="311" spans="1:13" ht="12.75" customHeight="1">
      <c r="A311" t="s">
        <v>48</v>
      </c>
      <c r="C311" s="7" t="s">
        <v>2758</v>
      </c>
      <c r="E311" s="25" t="s">
        <v>2759</v>
      </c>
      <c r="J311" s="24">
        <f>0</f>
      </c>
      <c s="24">
        <f>0</f>
      </c>
      <c s="24">
        <f>0+L312+L316+L320+L324+L328+L332+L336+L340+L344+L348+L352+L356+L360+L364+L368+L372+L376+L380+L384+L388+L392+L396+L400+L404+L408+L412+L416+L420+L424+L428+L432+L436+L440+L444+L448+L452+L456+L460+L464+L468+L472+L476+L480+L484+L488+L492+L496+L500+L504+L508+L512+L516+L520+L524+L528+L532+L536+L540+L544+L548+L552+L556</f>
      </c>
      <c s="24">
        <f>0+M312+M316+M320+M324+M328+M332+M336+M340+M344+M348+M352+M356+M360+M364+M368+M372+M376+M380+M384+M388+M392+M396+M400+M404+M408+M412+M416+M420+M424+M428+M432+M436+M440+M444+M448+M452+M456+M460+M464+M468+M472+M476+M480+M484+M488+M492+M496+M500+M504+M508+M512+M516+M520+M524+M528+M532+M536+M540+M544+M548+M552+M556</f>
      </c>
    </row>
    <row r="312" spans="1:16" ht="12.75" customHeight="1">
      <c r="A312" t="s">
        <v>51</v>
      </c>
      <c s="6" t="s">
        <v>2126</v>
      </c>
      <c s="6" t="s">
        <v>2760</v>
      </c>
      <c t="s">
        <v>5</v>
      </c>
      <c s="26" t="s">
        <v>2761</v>
      </c>
      <c s="27" t="s">
        <v>99</v>
      </c>
      <c s="28">
        <v>5</v>
      </c>
      <c s="27">
        <v>0</v>
      </c>
      <c s="27">
        <f>ROUND(G312*H312,6)</f>
      </c>
      <c r="L312" s="29">
        <v>0</v>
      </c>
      <c s="24">
        <f>ROUND(ROUND(L312,2)*ROUND(G312,3),2)</f>
      </c>
      <c s="27" t="s">
        <v>56</v>
      </c>
      <c>
        <f>(M312*21)/100</f>
      </c>
      <c t="s">
        <v>27</v>
      </c>
    </row>
    <row r="313" spans="1:5" ht="12.75" customHeight="1">
      <c r="A313" s="30" t="s">
        <v>57</v>
      </c>
      <c r="E313" s="31" t="s">
        <v>2761</v>
      </c>
    </row>
    <row r="314" spans="1:5" ht="12.75" customHeight="1">
      <c r="A314" s="30" t="s">
        <v>58</v>
      </c>
      <c r="E314" s="32" t="s">
        <v>5</v>
      </c>
    </row>
    <row r="315" spans="5:5" ht="12.75" customHeight="1">
      <c r="E315" s="31" t="s">
        <v>5</v>
      </c>
    </row>
    <row r="316" spans="1:16" ht="12.75" customHeight="1">
      <c r="A316" t="s">
        <v>51</v>
      </c>
      <c s="6" t="s">
        <v>2128</v>
      </c>
      <c s="6" t="s">
        <v>2762</v>
      </c>
      <c t="s">
        <v>5</v>
      </c>
      <c s="26" t="s">
        <v>2763</v>
      </c>
      <c s="27" t="s">
        <v>99</v>
      </c>
      <c s="28">
        <v>7</v>
      </c>
      <c s="27">
        <v>0</v>
      </c>
      <c s="27">
        <f>ROUND(G316*H316,6)</f>
      </c>
      <c r="L316" s="29">
        <v>0</v>
      </c>
      <c s="24">
        <f>ROUND(ROUND(L316,2)*ROUND(G316,3),2)</f>
      </c>
      <c s="27" t="s">
        <v>56</v>
      </c>
      <c>
        <f>(M316*21)/100</f>
      </c>
      <c t="s">
        <v>27</v>
      </c>
    </row>
    <row r="317" spans="1:5" ht="12.75" customHeight="1">
      <c r="A317" s="30" t="s">
        <v>57</v>
      </c>
      <c r="E317" s="31" t="s">
        <v>2763</v>
      </c>
    </row>
    <row r="318" spans="1:5" ht="12.75" customHeight="1">
      <c r="A318" s="30" t="s">
        <v>58</v>
      </c>
      <c r="E318" s="32" t="s">
        <v>5</v>
      </c>
    </row>
    <row r="319" spans="5:5" ht="12.75" customHeight="1">
      <c r="E319" s="31" t="s">
        <v>5</v>
      </c>
    </row>
    <row r="320" spans="1:16" ht="12.75" customHeight="1">
      <c r="A320" t="s">
        <v>51</v>
      </c>
      <c s="6" t="s">
        <v>2764</v>
      </c>
      <c s="6" t="s">
        <v>2765</v>
      </c>
      <c t="s">
        <v>5</v>
      </c>
      <c s="26" t="s">
        <v>2766</v>
      </c>
      <c s="27" t="s">
        <v>99</v>
      </c>
      <c s="28">
        <v>5</v>
      </c>
      <c s="27">
        <v>0</v>
      </c>
      <c s="27">
        <f>ROUND(G320*H320,6)</f>
      </c>
      <c r="L320" s="29">
        <v>0</v>
      </c>
      <c s="24">
        <f>ROUND(ROUND(L320,2)*ROUND(G320,3),2)</f>
      </c>
      <c s="27" t="s">
        <v>56</v>
      </c>
      <c>
        <f>(M320*21)/100</f>
      </c>
      <c t="s">
        <v>27</v>
      </c>
    </row>
    <row r="321" spans="1:5" ht="12.75" customHeight="1">
      <c r="A321" s="30" t="s">
        <v>57</v>
      </c>
      <c r="E321" s="31" t="s">
        <v>2766</v>
      </c>
    </row>
    <row r="322" spans="1:5" ht="12.75" customHeight="1">
      <c r="A322" s="30" t="s">
        <v>58</v>
      </c>
      <c r="E322" s="32" t="s">
        <v>5</v>
      </c>
    </row>
    <row r="323" spans="5:5" ht="12.75" customHeight="1">
      <c r="E323" s="31" t="s">
        <v>5</v>
      </c>
    </row>
    <row r="324" spans="1:16" ht="12.75" customHeight="1">
      <c r="A324" t="s">
        <v>51</v>
      </c>
      <c s="6" t="s">
        <v>2767</v>
      </c>
      <c s="6" t="s">
        <v>2768</v>
      </c>
      <c t="s">
        <v>5</v>
      </c>
      <c s="26" t="s">
        <v>2769</v>
      </c>
      <c s="27" t="s">
        <v>99</v>
      </c>
      <c s="28">
        <v>1</v>
      </c>
      <c s="27">
        <v>0</v>
      </c>
      <c s="27">
        <f>ROUND(G324*H324,6)</f>
      </c>
      <c r="L324" s="29">
        <v>0</v>
      </c>
      <c s="24">
        <f>ROUND(ROUND(L324,2)*ROUND(G324,3),2)</f>
      </c>
      <c s="27" t="s">
        <v>56</v>
      </c>
      <c>
        <f>(M324*21)/100</f>
      </c>
      <c t="s">
        <v>27</v>
      </c>
    </row>
    <row r="325" spans="1:5" ht="12.75" customHeight="1">
      <c r="A325" s="30" t="s">
        <v>57</v>
      </c>
      <c r="E325" s="31" t="s">
        <v>2769</v>
      </c>
    </row>
    <row r="326" spans="1:5" ht="12.75" customHeight="1">
      <c r="A326" s="30" t="s">
        <v>58</v>
      </c>
      <c r="E326" s="32" t="s">
        <v>5</v>
      </c>
    </row>
    <row r="327" spans="5:5" ht="12.75" customHeight="1">
      <c r="E327" s="31" t="s">
        <v>5</v>
      </c>
    </row>
    <row r="328" spans="1:16" ht="12.75" customHeight="1">
      <c r="A328" t="s">
        <v>51</v>
      </c>
      <c s="6" t="s">
        <v>2770</v>
      </c>
      <c s="6" t="s">
        <v>2771</v>
      </c>
      <c t="s">
        <v>5</v>
      </c>
      <c s="26" t="s">
        <v>2772</v>
      </c>
      <c s="27" t="s">
        <v>99</v>
      </c>
      <c s="28">
        <v>1</v>
      </c>
      <c s="27">
        <v>0</v>
      </c>
      <c s="27">
        <f>ROUND(G328*H328,6)</f>
      </c>
      <c r="L328" s="29">
        <v>0</v>
      </c>
      <c s="24">
        <f>ROUND(ROUND(L328,2)*ROUND(G328,3),2)</f>
      </c>
      <c s="27" t="s">
        <v>56</v>
      </c>
      <c>
        <f>(M328*21)/100</f>
      </c>
      <c t="s">
        <v>27</v>
      </c>
    </row>
    <row r="329" spans="1:5" ht="12.75" customHeight="1">
      <c r="A329" s="30" t="s">
        <v>57</v>
      </c>
      <c r="E329" s="31" t="s">
        <v>2772</v>
      </c>
    </row>
    <row r="330" spans="1:5" ht="12.75" customHeight="1">
      <c r="A330" s="30" t="s">
        <v>58</v>
      </c>
      <c r="E330" s="32" t="s">
        <v>5</v>
      </c>
    </row>
    <row r="331" spans="5:5" ht="12.75" customHeight="1">
      <c r="E331" s="31" t="s">
        <v>5</v>
      </c>
    </row>
    <row r="332" spans="1:16" ht="12.75" customHeight="1">
      <c r="A332" t="s">
        <v>51</v>
      </c>
      <c s="6" t="s">
        <v>2773</v>
      </c>
      <c s="6" t="s">
        <v>2774</v>
      </c>
      <c t="s">
        <v>5</v>
      </c>
      <c s="26" t="s">
        <v>2775</v>
      </c>
      <c s="27" t="s">
        <v>99</v>
      </c>
      <c s="28">
        <v>3</v>
      </c>
      <c s="27">
        <v>0</v>
      </c>
      <c s="27">
        <f>ROUND(G332*H332,6)</f>
      </c>
      <c r="L332" s="29">
        <v>0</v>
      </c>
      <c s="24">
        <f>ROUND(ROUND(L332,2)*ROUND(G332,3),2)</f>
      </c>
      <c s="27" t="s">
        <v>56</v>
      </c>
      <c>
        <f>(M332*21)/100</f>
      </c>
      <c t="s">
        <v>27</v>
      </c>
    </row>
    <row r="333" spans="1:5" ht="12.75" customHeight="1">
      <c r="A333" s="30" t="s">
        <v>57</v>
      </c>
      <c r="E333" s="31" t="s">
        <v>2775</v>
      </c>
    </row>
    <row r="334" spans="1:5" ht="12.75" customHeight="1">
      <c r="A334" s="30" t="s">
        <v>58</v>
      </c>
      <c r="E334" s="32" t="s">
        <v>5</v>
      </c>
    </row>
    <row r="335" spans="5:5" ht="12.75" customHeight="1">
      <c r="E335" s="31" t="s">
        <v>5</v>
      </c>
    </row>
    <row r="336" spans="1:16" ht="12.75" customHeight="1">
      <c r="A336" t="s">
        <v>51</v>
      </c>
      <c s="6" t="s">
        <v>2776</v>
      </c>
      <c s="6" t="s">
        <v>2777</v>
      </c>
      <c t="s">
        <v>5</v>
      </c>
      <c s="26" t="s">
        <v>2778</v>
      </c>
      <c s="27" t="s">
        <v>99</v>
      </c>
      <c s="28">
        <v>1</v>
      </c>
      <c s="27">
        <v>0</v>
      </c>
      <c s="27">
        <f>ROUND(G336*H336,6)</f>
      </c>
      <c r="L336" s="29">
        <v>0</v>
      </c>
      <c s="24">
        <f>ROUND(ROUND(L336,2)*ROUND(G336,3),2)</f>
      </c>
      <c s="27" t="s">
        <v>56</v>
      </c>
      <c>
        <f>(M336*21)/100</f>
      </c>
      <c t="s">
        <v>27</v>
      </c>
    </row>
    <row r="337" spans="1:5" ht="12.75" customHeight="1">
      <c r="A337" s="30" t="s">
        <v>57</v>
      </c>
      <c r="E337" s="31" t="s">
        <v>2778</v>
      </c>
    </row>
    <row r="338" spans="1:5" ht="12.75" customHeight="1">
      <c r="A338" s="30" t="s">
        <v>58</v>
      </c>
      <c r="E338" s="32" t="s">
        <v>5</v>
      </c>
    </row>
    <row r="339" spans="5:5" ht="12.75" customHeight="1">
      <c r="E339" s="31" t="s">
        <v>5</v>
      </c>
    </row>
    <row r="340" spans="1:16" ht="12.75" customHeight="1">
      <c r="A340" t="s">
        <v>51</v>
      </c>
      <c s="6" t="s">
        <v>2779</v>
      </c>
      <c s="6" t="s">
        <v>2780</v>
      </c>
      <c t="s">
        <v>5</v>
      </c>
      <c s="26" t="s">
        <v>2781</v>
      </c>
      <c s="27" t="s">
        <v>2782</v>
      </c>
      <c s="28">
        <v>3</v>
      </c>
      <c s="27">
        <v>0</v>
      </c>
      <c s="27">
        <f>ROUND(G340*H340,6)</f>
      </c>
      <c r="L340" s="29">
        <v>0</v>
      </c>
      <c s="24">
        <f>ROUND(ROUND(L340,2)*ROUND(G340,3),2)</f>
      </c>
      <c s="27" t="s">
        <v>56</v>
      </c>
      <c>
        <f>(M340*21)/100</f>
      </c>
      <c t="s">
        <v>27</v>
      </c>
    </row>
    <row r="341" spans="1:5" ht="12.75" customHeight="1">
      <c r="A341" s="30" t="s">
        <v>57</v>
      </c>
      <c r="E341" s="31" t="s">
        <v>2781</v>
      </c>
    </row>
    <row r="342" spans="1:5" ht="12.75" customHeight="1">
      <c r="A342" s="30" t="s">
        <v>58</v>
      </c>
      <c r="E342" s="32" t="s">
        <v>5</v>
      </c>
    </row>
    <row r="343" spans="5:5" ht="12.75" customHeight="1">
      <c r="E343" s="31" t="s">
        <v>5</v>
      </c>
    </row>
    <row r="344" spans="1:16" ht="12.75" customHeight="1">
      <c r="A344" t="s">
        <v>51</v>
      </c>
      <c s="6" t="s">
        <v>2783</v>
      </c>
      <c s="6" t="s">
        <v>2784</v>
      </c>
      <c t="s">
        <v>5</v>
      </c>
      <c s="26" t="s">
        <v>2785</v>
      </c>
      <c s="27" t="s">
        <v>2782</v>
      </c>
      <c s="28">
        <v>1</v>
      </c>
      <c s="27">
        <v>0</v>
      </c>
      <c s="27">
        <f>ROUND(G344*H344,6)</f>
      </c>
      <c r="L344" s="29">
        <v>0</v>
      </c>
      <c s="24">
        <f>ROUND(ROUND(L344,2)*ROUND(G344,3),2)</f>
      </c>
      <c s="27" t="s">
        <v>56</v>
      </c>
      <c>
        <f>(M344*21)/100</f>
      </c>
      <c t="s">
        <v>27</v>
      </c>
    </row>
    <row r="345" spans="1:5" ht="12.75" customHeight="1">
      <c r="A345" s="30" t="s">
        <v>57</v>
      </c>
      <c r="E345" s="31" t="s">
        <v>2785</v>
      </c>
    </row>
    <row r="346" spans="1:5" ht="12.75" customHeight="1">
      <c r="A346" s="30" t="s">
        <v>58</v>
      </c>
      <c r="E346" s="32" t="s">
        <v>5</v>
      </c>
    </row>
    <row r="347" spans="5:5" ht="12.75" customHeight="1">
      <c r="E347" s="31" t="s">
        <v>5</v>
      </c>
    </row>
    <row r="348" spans="1:16" ht="12.75" customHeight="1">
      <c r="A348" t="s">
        <v>51</v>
      </c>
      <c s="6" t="s">
        <v>2786</v>
      </c>
      <c s="6" t="s">
        <v>2787</v>
      </c>
      <c t="s">
        <v>5</v>
      </c>
      <c s="26" t="s">
        <v>2788</v>
      </c>
      <c s="27" t="s">
        <v>2782</v>
      </c>
      <c s="28">
        <v>6</v>
      </c>
      <c s="27">
        <v>0</v>
      </c>
      <c s="27">
        <f>ROUND(G348*H348,6)</f>
      </c>
      <c r="L348" s="29">
        <v>0</v>
      </c>
      <c s="24">
        <f>ROUND(ROUND(L348,2)*ROUND(G348,3),2)</f>
      </c>
      <c s="27" t="s">
        <v>56</v>
      </c>
      <c>
        <f>(M348*21)/100</f>
      </c>
      <c t="s">
        <v>27</v>
      </c>
    </row>
    <row r="349" spans="1:5" ht="12.75" customHeight="1">
      <c r="A349" s="30" t="s">
        <v>57</v>
      </c>
      <c r="E349" s="31" t="s">
        <v>2788</v>
      </c>
    </row>
    <row r="350" spans="1:5" ht="12.75" customHeight="1">
      <c r="A350" s="30" t="s">
        <v>58</v>
      </c>
      <c r="E350" s="32" t="s">
        <v>5</v>
      </c>
    </row>
    <row r="351" spans="5:5" ht="12.75" customHeight="1">
      <c r="E351" s="31" t="s">
        <v>5</v>
      </c>
    </row>
    <row r="352" spans="1:16" ht="12.75" customHeight="1">
      <c r="A352" t="s">
        <v>51</v>
      </c>
      <c s="6" t="s">
        <v>2789</v>
      </c>
      <c s="6" t="s">
        <v>2790</v>
      </c>
      <c t="s">
        <v>5</v>
      </c>
      <c s="26" t="s">
        <v>2791</v>
      </c>
      <c s="27" t="s">
        <v>2782</v>
      </c>
      <c s="28">
        <v>1</v>
      </c>
      <c s="27">
        <v>0</v>
      </c>
      <c s="27">
        <f>ROUND(G352*H352,6)</f>
      </c>
      <c r="L352" s="29">
        <v>0</v>
      </c>
      <c s="24">
        <f>ROUND(ROUND(L352,2)*ROUND(G352,3),2)</f>
      </c>
      <c s="27" t="s">
        <v>56</v>
      </c>
      <c>
        <f>(M352*21)/100</f>
      </c>
      <c t="s">
        <v>27</v>
      </c>
    </row>
    <row r="353" spans="1:5" ht="12.75" customHeight="1">
      <c r="A353" s="30" t="s">
        <v>57</v>
      </c>
      <c r="E353" s="31" t="s">
        <v>2791</v>
      </c>
    </row>
    <row r="354" spans="1:5" ht="12.75" customHeight="1">
      <c r="A354" s="30" t="s">
        <v>58</v>
      </c>
      <c r="E354" s="32" t="s">
        <v>5</v>
      </c>
    </row>
    <row r="355" spans="5:5" ht="12.75" customHeight="1">
      <c r="E355" s="31" t="s">
        <v>5</v>
      </c>
    </row>
    <row r="356" spans="1:16" ht="12.75" customHeight="1">
      <c r="A356" t="s">
        <v>51</v>
      </c>
      <c s="6" t="s">
        <v>2792</v>
      </c>
      <c s="6" t="s">
        <v>2793</v>
      </c>
      <c t="s">
        <v>5</v>
      </c>
      <c s="26" t="s">
        <v>2794</v>
      </c>
      <c s="27" t="s">
        <v>99</v>
      </c>
      <c s="28">
        <v>1</v>
      </c>
      <c s="27">
        <v>0</v>
      </c>
      <c s="27">
        <f>ROUND(G356*H356,6)</f>
      </c>
      <c r="L356" s="29">
        <v>0</v>
      </c>
      <c s="24">
        <f>ROUND(ROUND(L356,2)*ROUND(G356,3),2)</f>
      </c>
      <c s="27" t="s">
        <v>56</v>
      </c>
      <c>
        <f>(M356*21)/100</f>
      </c>
      <c t="s">
        <v>27</v>
      </c>
    </row>
    <row r="357" spans="1:5" ht="12.75" customHeight="1">
      <c r="A357" s="30" t="s">
        <v>57</v>
      </c>
      <c r="E357" s="31" t="s">
        <v>2794</v>
      </c>
    </row>
    <row r="358" spans="1:5" ht="12.75" customHeight="1">
      <c r="A358" s="30" t="s">
        <v>58</v>
      </c>
      <c r="E358" s="32" t="s">
        <v>5</v>
      </c>
    </row>
    <row r="359" spans="5:5" ht="12.75" customHeight="1">
      <c r="E359" s="31" t="s">
        <v>5</v>
      </c>
    </row>
    <row r="360" spans="1:16" ht="12.75" customHeight="1">
      <c r="A360" t="s">
        <v>51</v>
      </c>
      <c s="6" t="s">
        <v>2795</v>
      </c>
      <c s="6" t="s">
        <v>2796</v>
      </c>
      <c t="s">
        <v>5</v>
      </c>
      <c s="26" t="s">
        <v>2797</v>
      </c>
      <c s="27" t="s">
        <v>99</v>
      </c>
      <c s="28">
        <v>7</v>
      </c>
      <c s="27">
        <v>0</v>
      </c>
      <c s="27">
        <f>ROUND(G360*H360,6)</f>
      </c>
      <c r="L360" s="29">
        <v>0</v>
      </c>
      <c s="24">
        <f>ROUND(ROUND(L360,2)*ROUND(G360,3),2)</f>
      </c>
      <c s="27" t="s">
        <v>56</v>
      </c>
      <c>
        <f>(M360*21)/100</f>
      </c>
      <c t="s">
        <v>27</v>
      </c>
    </row>
    <row r="361" spans="1:5" ht="12.75" customHeight="1">
      <c r="A361" s="30" t="s">
        <v>57</v>
      </c>
      <c r="E361" s="31" t="s">
        <v>2797</v>
      </c>
    </row>
    <row r="362" spans="1:5" ht="12.75" customHeight="1">
      <c r="A362" s="30" t="s">
        <v>58</v>
      </c>
      <c r="E362" s="32" t="s">
        <v>5</v>
      </c>
    </row>
    <row r="363" spans="5:5" ht="12.75" customHeight="1">
      <c r="E363" s="31" t="s">
        <v>5</v>
      </c>
    </row>
    <row r="364" spans="1:16" ht="12.75" customHeight="1">
      <c r="A364" t="s">
        <v>51</v>
      </c>
      <c s="6" t="s">
        <v>2798</v>
      </c>
      <c s="6" t="s">
        <v>2799</v>
      </c>
      <c t="s">
        <v>5</v>
      </c>
      <c s="26" t="s">
        <v>2800</v>
      </c>
      <c s="27" t="s">
        <v>2782</v>
      </c>
      <c s="28">
        <v>2</v>
      </c>
      <c s="27">
        <v>0</v>
      </c>
      <c s="27">
        <f>ROUND(G364*H364,6)</f>
      </c>
      <c r="L364" s="29">
        <v>0</v>
      </c>
      <c s="24">
        <f>ROUND(ROUND(L364,2)*ROUND(G364,3),2)</f>
      </c>
      <c s="27" t="s">
        <v>56</v>
      </c>
      <c>
        <f>(M364*21)/100</f>
      </c>
      <c t="s">
        <v>27</v>
      </c>
    </row>
    <row r="365" spans="1:5" ht="12.75" customHeight="1">
      <c r="A365" s="30" t="s">
        <v>57</v>
      </c>
      <c r="E365" s="31" t="s">
        <v>2800</v>
      </c>
    </row>
    <row r="366" spans="1:5" ht="12.75" customHeight="1">
      <c r="A366" s="30" t="s">
        <v>58</v>
      </c>
      <c r="E366" s="32" t="s">
        <v>5</v>
      </c>
    </row>
    <row r="367" spans="5:5" ht="12.75" customHeight="1">
      <c r="E367" s="31" t="s">
        <v>5</v>
      </c>
    </row>
    <row r="368" spans="1:16" ht="12.75" customHeight="1">
      <c r="A368" t="s">
        <v>51</v>
      </c>
      <c s="6" t="s">
        <v>2801</v>
      </c>
      <c s="6" t="s">
        <v>2802</v>
      </c>
      <c t="s">
        <v>5</v>
      </c>
      <c s="26" t="s">
        <v>2803</v>
      </c>
      <c s="27" t="s">
        <v>99</v>
      </c>
      <c s="28">
        <v>2</v>
      </c>
      <c s="27">
        <v>0</v>
      </c>
      <c s="27">
        <f>ROUND(G368*H368,6)</f>
      </c>
      <c r="L368" s="29">
        <v>0</v>
      </c>
      <c s="24">
        <f>ROUND(ROUND(L368,2)*ROUND(G368,3),2)</f>
      </c>
      <c s="27" t="s">
        <v>56</v>
      </c>
      <c>
        <f>(M368*21)/100</f>
      </c>
      <c t="s">
        <v>27</v>
      </c>
    </row>
    <row r="369" spans="1:5" ht="12.75" customHeight="1">
      <c r="A369" s="30" t="s">
        <v>57</v>
      </c>
      <c r="E369" s="31" t="s">
        <v>2803</v>
      </c>
    </row>
    <row r="370" spans="1:5" ht="12.75" customHeight="1">
      <c r="A370" s="30" t="s">
        <v>58</v>
      </c>
      <c r="E370" s="32" t="s">
        <v>5</v>
      </c>
    </row>
    <row r="371" spans="5:5" ht="12.75" customHeight="1">
      <c r="E371" s="31" t="s">
        <v>5</v>
      </c>
    </row>
    <row r="372" spans="1:16" ht="12.75" customHeight="1">
      <c r="A372" t="s">
        <v>51</v>
      </c>
      <c s="6" t="s">
        <v>2804</v>
      </c>
      <c s="6" t="s">
        <v>2805</v>
      </c>
      <c t="s">
        <v>5</v>
      </c>
      <c s="26" t="s">
        <v>2806</v>
      </c>
      <c s="27" t="s">
        <v>2782</v>
      </c>
      <c s="28">
        <v>2</v>
      </c>
      <c s="27">
        <v>0</v>
      </c>
      <c s="27">
        <f>ROUND(G372*H372,6)</f>
      </c>
      <c r="L372" s="29">
        <v>0</v>
      </c>
      <c s="24">
        <f>ROUND(ROUND(L372,2)*ROUND(G372,3),2)</f>
      </c>
      <c s="27" t="s">
        <v>56</v>
      </c>
      <c>
        <f>(M372*21)/100</f>
      </c>
      <c t="s">
        <v>27</v>
      </c>
    </row>
    <row r="373" spans="1:5" ht="12.75" customHeight="1">
      <c r="A373" s="30" t="s">
        <v>57</v>
      </c>
      <c r="E373" s="31" t="s">
        <v>2806</v>
      </c>
    </row>
    <row r="374" spans="1:5" ht="12.75" customHeight="1">
      <c r="A374" s="30" t="s">
        <v>58</v>
      </c>
      <c r="E374" s="32" t="s">
        <v>5</v>
      </c>
    </row>
    <row r="375" spans="5:5" ht="12.75" customHeight="1">
      <c r="E375" s="31" t="s">
        <v>5</v>
      </c>
    </row>
    <row r="376" spans="1:16" ht="12.75" customHeight="1">
      <c r="A376" t="s">
        <v>51</v>
      </c>
      <c s="6" t="s">
        <v>2807</v>
      </c>
      <c s="6" t="s">
        <v>2808</v>
      </c>
      <c t="s">
        <v>5</v>
      </c>
      <c s="26" t="s">
        <v>2809</v>
      </c>
      <c s="27" t="s">
        <v>2782</v>
      </c>
      <c s="28">
        <v>3</v>
      </c>
      <c s="27">
        <v>0</v>
      </c>
      <c s="27">
        <f>ROUND(G376*H376,6)</f>
      </c>
      <c r="L376" s="29">
        <v>0</v>
      </c>
      <c s="24">
        <f>ROUND(ROUND(L376,2)*ROUND(G376,3),2)</f>
      </c>
      <c s="27" t="s">
        <v>56</v>
      </c>
      <c>
        <f>(M376*21)/100</f>
      </c>
      <c t="s">
        <v>27</v>
      </c>
    </row>
    <row r="377" spans="1:5" ht="12.75" customHeight="1">
      <c r="A377" s="30" t="s">
        <v>57</v>
      </c>
      <c r="E377" s="31" t="s">
        <v>2809</v>
      </c>
    </row>
    <row r="378" spans="1:5" ht="12.75" customHeight="1">
      <c r="A378" s="30" t="s">
        <v>58</v>
      </c>
      <c r="E378" s="32" t="s">
        <v>5</v>
      </c>
    </row>
    <row r="379" spans="5:5" ht="12.75" customHeight="1">
      <c r="E379" s="31" t="s">
        <v>5</v>
      </c>
    </row>
    <row r="380" spans="1:16" ht="12.75" customHeight="1">
      <c r="A380" t="s">
        <v>51</v>
      </c>
      <c s="6" t="s">
        <v>2810</v>
      </c>
      <c s="6" t="s">
        <v>2811</v>
      </c>
      <c t="s">
        <v>5</v>
      </c>
      <c s="26" t="s">
        <v>2812</v>
      </c>
      <c s="27" t="s">
        <v>2782</v>
      </c>
      <c s="28">
        <v>3</v>
      </c>
      <c s="27">
        <v>0</v>
      </c>
      <c s="27">
        <f>ROUND(G380*H380,6)</f>
      </c>
      <c r="L380" s="29">
        <v>0</v>
      </c>
      <c s="24">
        <f>ROUND(ROUND(L380,2)*ROUND(G380,3),2)</f>
      </c>
      <c s="27" t="s">
        <v>56</v>
      </c>
      <c>
        <f>(M380*21)/100</f>
      </c>
      <c t="s">
        <v>27</v>
      </c>
    </row>
    <row r="381" spans="1:5" ht="12.75" customHeight="1">
      <c r="A381" s="30" t="s">
        <v>57</v>
      </c>
      <c r="E381" s="31" t="s">
        <v>2812</v>
      </c>
    </row>
    <row r="382" spans="1:5" ht="12.75" customHeight="1">
      <c r="A382" s="30" t="s">
        <v>58</v>
      </c>
      <c r="E382" s="32" t="s">
        <v>5</v>
      </c>
    </row>
    <row r="383" spans="5:5" ht="12.75" customHeight="1">
      <c r="E383" s="31" t="s">
        <v>5</v>
      </c>
    </row>
    <row r="384" spans="1:16" ht="12.75" customHeight="1">
      <c r="A384" t="s">
        <v>51</v>
      </c>
      <c s="6" t="s">
        <v>2813</v>
      </c>
      <c s="6" t="s">
        <v>2814</v>
      </c>
      <c t="s">
        <v>5</v>
      </c>
      <c s="26" t="s">
        <v>2815</v>
      </c>
      <c s="27" t="s">
        <v>2782</v>
      </c>
      <c s="28">
        <v>1</v>
      </c>
      <c s="27">
        <v>0</v>
      </c>
      <c s="27">
        <f>ROUND(G384*H384,6)</f>
      </c>
      <c r="L384" s="29">
        <v>0</v>
      </c>
      <c s="24">
        <f>ROUND(ROUND(L384,2)*ROUND(G384,3),2)</f>
      </c>
      <c s="27" t="s">
        <v>56</v>
      </c>
      <c>
        <f>(M384*21)/100</f>
      </c>
      <c t="s">
        <v>27</v>
      </c>
    </row>
    <row r="385" spans="1:5" ht="12.75" customHeight="1">
      <c r="A385" s="30" t="s">
        <v>57</v>
      </c>
      <c r="E385" s="31" t="s">
        <v>2815</v>
      </c>
    </row>
    <row r="386" spans="1:5" ht="12.75" customHeight="1">
      <c r="A386" s="30" t="s">
        <v>58</v>
      </c>
      <c r="E386" s="32" t="s">
        <v>5</v>
      </c>
    </row>
    <row r="387" spans="5:5" ht="12.75" customHeight="1">
      <c r="E387" s="31" t="s">
        <v>5</v>
      </c>
    </row>
    <row r="388" spans="1:16" ht="12.75" customHeight="1">
      <c r="A388" t="s">
        <v>51</v>
      </c>
      <c s="6" t="s">
        <v>2816</v>
      </c>
      <c s="6" t="s">
        <v>2817</v>
      </c>
      <c t="s">
        <v>5</v>
      </c>
      <c s="26" t="s">
        <v>2818</v>
      </c>
      <c s="27" t="s">
        <v>2782</v>
      </c>
      <c s="28">
        <v>1</v>
      </c>
      <c s="27">
        <v>0</v>
      </c>
      <c s="27">
        <f>ROUND(G388*H388,6)</f>
      </c>
      <c r="L388" s="29">
        <v>0</v>
      </c>
      <c s="24">
        <f>ROUND(ROUND(L388,2)*ROUND(G388,3),2)</f>
      </c>
      <c s="27" t="s">
        <v>56</v>
      </c>
      <c>
        <f>(M388*21)/100</f>
      </c>
      <c t="s">
        <v>27</v>
      </c>
    </row>
    <row r="389" spans="1:5" ht="12.75" customHeight="1">
      <c r="A389" s="30" t="s">
        <v>57</v>
      </c>
      <c r="E389" s="31" t="s">
        <v>2818</v>
      </c>
    </row>
    <row r="390" spans="1:5" ht="12.75" customHeight="1">
      <c r="A390" s="30" t="s">
        <v>58</v>
      </c>
      <c r="E390" s="32" t="s">
        <v>5</v>
      </c>
    </row>
    <row r="391" spans="5:5" ht="12.75" customHeight="1">
      <c r="E391" s="31" t="s">
        <v>5</v>
      </c>
    </row>
    <row r="392" spans="1:16" ht="12.75" customHeight="1">
      <c r="A392" t="s">
        <v>51</v>
      </c>
      <c s="6" t="s">
        <v>2819</v>
      </c>
      <c s="6" t="s">
        <v>2820</v>
      </c>
      <c t="s">
        <v>5</v>
      </c>
      <c s="26" t="s">
        <v>2821</v>
      </c>
      <c s="27" t="s">
        <v>99</v>
      </c>
      <c s="28">
        <v>5</v>
      </c>
      <c s="27">
        <v>0</v>
      </c>
      <c s="27">
        <f>ROUND(G392*H392,6)</f>
      </c>
      <c r="L392" s="29">
        <v>0</v>
      </c>
      <c s="24">
        <f>ROUND(ROUND(L392,2)*ROUND(G392,3),2)</f>
      </c>
      <c s="27" t="s">
        <v>56</v>
      </c>
      <c>
        <f>(M392*21)/100</f>
      </c>
      <c t="s">
        <v>27</v>
      </c>
    </row>
    <row r="393" spans="1:5" ht="12.75" customHeight="1">
      <c r="A393" s="30" t="s">
        <v>57</v>
      </c>
      <c r="E393" s="31" t="s">
        <v>2821</v>
      </c>
    </row>
    <row r="394" spans="1:5" ht="12.75" customHeight="1">
      <c r="A394" s="30" t="s">
        <v>58</v>
      </c>
      <c r="E394" s="32" t="s">
        <v>5</v>
      </c>
    </row>
    <row r="395" spans="5:5" ht="12.75" customHeight="1">
      <c r="E395" s="31" t="s">
        <v>5</v>
      </c>
    </row>
    <row r="396" spans="1:16" ht="12.75" customHeight="1">
      <c r="A396" t="s">
        <v>51</v>
      </c>
      <c s="6" t="s">
        <v>2822</v>
      </c>
      <c s="6" t="s">
        <v>2823</v>
      </c>
      <c t="s">
        <v>5</v>
      </c>
      <c s="26" t="s">
        <v>2824</v>
      </c>
      <c s="27" t="s">
        <v>2782</v>
      </c>
      <c s="28">
        <v>1</v>
      </c>
      <c s="27">
        <v>0</v>
      </c>
      <c s="27">
        <f>ROUND(G396*H396,6)</f>
      </c>
      <c r="L396" s="29">
        <v>0</v>
      </c>
      <c s="24">
        <f>ROUND(ROUND(L396,2)*ROUND(G396,3),2)</f>
      </c>
      <c s="27" t="s">
        <v>56</v>
      </c>
      <c>
        <f>(M396*21)/100</f>
      </c>
      <c t="s">
        <v>27</v>
      </c>
    </row>
    <row r="397" spans="1:5" ht="12.75" customHeight="1">
      <c r="A397" s="30" t="s">
        <v>57</v>
      </c>
      <c r="E397" s="31" t="s">
        <v>2824</v>
      </c>
    </row>
    <row r="398" spans="1:5" ht="12.75" customHeight="1">
      <c r="A398" s="30" t="s">
        <v>58</v>
      </c>
      <c r="E398" s="32" t="s">
        <v>5</v>
      </c>
    </row>
    <row r="399" spans="5:5" ht="12.75" customHeight="1">
      <c r="E399" s="31" t="s">
        <v>5</v>
      </c>
    </row>
    <row r="400" spans="1:16" ht="12.75" customHeight="1">
      <c r="A400" t="s">
        <v>51</v>
      </c>
      <c s="6" t="s">
        <v>2825</v>
      </c>
      <c s="6" t="s">
        <v>2826</v>
      </c>
      <c t="s">
        <v>5</v>
      </c>
      <c s="26" t="s">
        <v>2827</v>
      </c>
      <c s="27" t="s">
        <v>2782</v>
      </c>
      <c s="28">
        <v>1</v>
      </c>
      <c s="27">
        <v>0</v>
      </c>
      <c s="27">
        <f>ROUND(G400*H400,6)</f>
      </c>
      <c r="L400" s="29">
        <v>0</v>
      </c>
      <c s="24">
        <f>ROUND(ROUND(L400,2)*ROUND(G400,3),2)</f>
      </c>
      <c s="27" t="s">
        <v>56</v>
      </c>
      <c>
        <f>(M400*21)/100</f>
      </c>
      <c t="s">
        <v>27</v>
      </c>
    </row>
    <row r="401" spans="1:5" ht="12.75" customHeight="1">
      <c r="A401" s="30" t="s">
        <v>57</v>
      </c>
      <c r="E401" s="31" t="s">
        <v>2827</v>
      </c>
    </row>
    <row r="402" spans="1:5" ht="12.75" customHeight="1">
      <c r="A402" s="30" t="s">
        <v>58</v>
      </c>
      <c r="E402" s="32" t="s">
        <v>5</v>
      </c>
    </row>
    <row r="403" spans="5:5" ht="12.75" customHeight="1">
      <c r="E403" s="31" t="s">
        <v>5</v>
      </c>
    </row>
    <row r="404" spans="1:16" ht="12.75" customHeight="1">
      <c r="A404" t="s">
        <v>51</v>
      </c>
      <c s="6" t="s">
        <v>2828</v>
      </c>
      <c s="6" t="s">
        <v>2829</v>
      </c>
      <c t="s">
        <v>5</v>
      </c>
      <c s="26" t="s">
        <v>2830</v>
      </c>
      <c s="27" t="s">
        <v>2782</v>
      </c>
      <c s="28">
        <v>1</v>
      </c>
      <c s="27">
        <v>0</v>
      </c>
      <c s="27">
        <f>ROUND(G404*H404,6)</f>
      </c>
      <c r="L404" s="29">
        <v>0</v>
      </c>
      <c s="24">
        <f>ROUND(ROUND(L404,2)*ROUND(G404,3),2)</f>
      </c>
      <c s="27" t="s">
        <v>56</v>
      </c>
      <c>
        <f>(M404*21)/100</f>
      </c>
      <c t="s">
        <v>27</v>
      </c>
    </row>
    <row r="405" spans="1:5" ht="12.75" customHeight="1">
      <c r="A405" s="30" t="s">
        <v>57</v>
      </c>
      <c r="E405" s="31" t="s">
        <v>2830</v>
      </c>
    </row>
    <row r="406" spans="1:5" ht="12.75" customHeight="1">
      <c r="A406" s="30" t="s">
        <v>58</v>
      </c>
      <c r="E406" s="32" t="s">
        <v>5</v>
      </c>
    </row>
    <row r="407" spans="5:5" ht="12.75" customHeight="1">
      <c r="E407" s="31" t="s">
        <v>5</v>
      </c>
    </row>
    <row r="408" spans="1:16" ht="12.75" customHeight="1">
      <c r="A408" t="s">
        <v>51</v>
      </c>
      <c s="6" t="s">
        <v>2831</v>
      </c>
      <c s="6" t="s">
        <v>2832</v>
      </c>
      <c t="s">
        <v>5</v>
      </c>
      <c s="26" t="s">
        <v>2833</v>
      </c>
      <c s="27" t="s">
        <v>2782</v>
      </c>
      <c s="28">
        <v>1</v>
      </c>
      <c s="27">
        <v>0</v>
      </c>
      <c s="27">
        <f>ROUND(G408*H408,6)</f>
      </c>
      <c r="L408" s="29">
        <v>0</v>
      </c>
      <c s="24">
        <f>ROUND(ROUND(L408,2)*ROUND(G408,3),2)</f>
      </c>
      <c s="27" t="s">
        <v>56</v>
      </c>
      <c>
        <f>(M408*21)/100</f>
      </c>
      <c t="s">
        <v>27</v>
      </c>
    </row>
    <row r="409" spans="1:5" ht="12.75" customHeight="1">
      <c r="A409" s="30" t="s">
        <v>57</v>
      </c>
      <c r="E409" s="31" t="s">
        <v>2833</v>
      </c>
    </row>
    <row r="410" spans="1:5" ht="12.75" customHeight="1">
      <c r="A410" s="30" t="s">
        <v>58</v>
      </c>
      <c r="E410" s="32" t="s">
        <v>5</v>
      </c>
    </row>
    <row r="411" spans="5:5" ht="12.75" customHeight="1">
      <c r="E411" s="31" t="s">
        <v>5</v>
      </c>
    </row>
    <row r="412" spans="1:16" ht="12.75" customHeight="1">
      <c r="A412" t="s">
        <v>51</v>
      </c>
      <c s="6" t="s">
        <v>2834</v>
      </c>
      <c s="6" t="s">
        <v>2835</v>
      </c>
      <c t="s">
        <v>5</v>
      </c>
      <c s="26" t="s">
        <v>2836</v>
      </c>
      <c s="27" t="s">
        <v>2782</v>
      </c>
      <c s="28">
        <v>1</v>
      </c>
      <c s="27">
        <v>0</v>
      </c>
      <c s="27">
        <f>ROUND(G412*H412,6)</f>
      </c>
      <c r="L412" s="29">
        <v>0</v>
      </c>
      <c s="24">
        <f>ROUND(ROUND(L412,2)*ROUND(G412,3),2)</f>
      </c>
      <c s="27" t="s">
        <v>56</v>
      </c>
      <c>
        <f>(M412*21)/100</f>
      </c>
      <c t="s">
        <v>27</v>
      </c>
    </row>
    <row r="413" spans="1:5" ht="12.75" customHeight="1">
      <c r="A413" s="30" t="s">
        <v>57</v>
      </c>
      <c r="E413" s="31" t="s">
        <v>2836</v>
      </c>
    </row>
    <row r="414" spans="1:5" ht="12.75" customHeight="1">
      <c r="A414" s="30" t="s">
        <v>58</v>
      </c>
      <c r="E414" s="32" t="s">
        <v>5</v>
      </c>
    </row>
    <row r="415" spans="5:5" ht="12.75" customHeight="1">
      <c r="E415" s="31" t="s">
        <v>5</v>
      </c>
    </row>
    <row r="416" spans="1:16" ht="12.75" customHeight="1">
      <c r="A416" t="s">
        <v>51</v>
      </c>
      <c s="6" t="s">
        <v>2834</v>
      </c>
      <c s="6" t="s">
        <v>2837</v>
      </c>
      <c t="s">
        <v>5</v>
      </c>
      <c s="26" t="s">
        <v>2838</v>
      </c>
      <c s="27" t="s">
        <v>2782</v>
      </c>
      <c s="28">
        <v>1</v>
      </c>
      <c s="27">
        <v>0</v>
      </c>
      <c s="27">
        <f>ROUND(G416*H416,6)</f>
      </c>
      <c r="L416" s="29">
        <v>0</v>
      </c>
      <c s="24">
        <f>ROUND(ROUND(L416,2)*ROUND(G416,3),2)</f>
      </c>
      <c s="27" t="s">
        <v>56</v>
      </c>
      <c>
        <f>(M416*21)/100</f>
      </c>
      <c t="s">
        <v>27</v>
      </c>
    </row>
    <row r="417" spans="1:5" ht="12.75" customHeight="1">
      <c r="A417" s="30" t="s">
        <v>57</v>
      </c>
      <c r="E417" s="31" t="s">
        <v>2838</v>
      </c>
    </row>
    <row r="418" spans="1:5" ht="12.75" customHeight="1">
      <c r="A418" s="30" t="s">
        <v>58</v>
      </c>
      <c r="E418" s="32" t="s">
        <v>5</v>
      </c>
    </row>
    <row r="419" spans="5:5" ht="12.75" customHeight="1">
      <c r="E419" s="31" t="s">
        <v>5</v>
      </c>
    </row>
    <row r="420" spans="1:16" ht="12.75" customHeight="1">
      <c r="A420" t="s">
        <v>51</v>
      </c>
      <c s="6" t="s">
        <v>2839</v>
      </c>
      <c s="6" t="s">
        <v>2840</v>
      </c>
      <c t="s">
        <v>5</v>
      </c>
      <c s="26" t="s">
        <v>2841</v>
      </c>
      <c s="27" t="s">
        <v>2782</v>
      </c>
      <c s="28">
        <v>1</v>
      </c>
      <c s="27">
        <v>0</v>
      </c>
      <c s="27">
        <f>ROUND(G420*H420,6)</f>
      </c>
      <c r="L420" s="29">
        <v>0</v>
      </c>
      <c s="24">
        <f>ROUND(ROUND(L420,2)*ROUND(G420,3),2)</f>
      </c>
      <c s="27" t="s">
        <v>56</v>
      </c>
      <c>
        <f>(M420*21)/100</f>
      </c>
      <c t="s">
        <v>27</v>
      </c>
    </row>
    <row r="421" spans="1:5" ht="12.75" customHeight="1">
      <c r="A421" s="30" t="s">
        <v>57</v>
      </c>
      <c r="E421" s="31" t="s">
        <v>2841</v>
      </c>
    </row>
    <row r="422" spans="1:5" ht="12.75" customHeight="1">
      <c r="A422" s="30" t="s">
        <v>58</v>
      </c>
      <c r="E422" s="32" t="s">
        <v>5</v>
      </c>
    </row>
    <row r="423" spans="5:5" ht="12.75" customHeight="1">
      <c r="E423" s="31" t="s">
        <v>5</v>
      </c>
    </row>
    <row r="424" spans="1:16" ht="12.75" customHeight="1">
      <c r="A424" t="s">
        <v>51</v>
      </c>
      <c s="6" t="s">
        <v>2842</v>
      </c>
      <c s="6" t="s">
        <v>2843</v>
      </c>
      <c t="s">
        <v>5</v>
      </c>
      <c s="26" t="s">
        <v>2844</v>
      </c>
      <c s="27" t="s">
        <v>2782</v>
      </c>
      <c s="28">
        <v>1</v>
      </c>
      <c s="27">
        <v>0</v>
      </c>
      <c s="27">
        <f>ROUND(G424*H424,6)</f>
      </c>
      <c r="L424" s="29">
        <v>0</v>
      </c>
      <c s="24">
        <f>ROUND(ROUND(L424,2)*ROUND(G424,3),2)</f>
      </c>
      <c s="27" t="s">
        <v>56</v>
      </c>
      <c>
        <f>(M424*21)/100</f>
      </c>
      <c t="s">
        <v>27</v>
      </c>
    </row>
    <row r="425" spans="1:5" ht="12.75" customHeight="1">
      <c r="A425" s="30" t="s">
        <v>57</v>
      </c>
      <c r="E425" s="31" t="s">
        <v>2844</v>
      </c>
    </row>
    <row r="426" spans="1:5" ht="12.75" customHeight="1">
      <c r="A426" s="30" t="s">
        <v>58</v>
      </c>
      <c r="E426" s="32" t="s">
        <v>5</v>
      </c>
    </row>
    <row r="427" spans="5:5" ht="12.75" customHeight="1">
      <c r="E427" s="31" t="s">
        <v>5</v>
      </c>
    </row>
    <row r="428" spans="1:16" ht="12.75" customHeight="1">
      <c r="A428" t="s">
        <v>51</v>
      </c>
      <c s="6" t="s">
        <v>2845</v>
      </c>
      <c s="6" t="s">
        <v>2846</v>
      </c>
      <c t="s">
        <v>5</v>
      </c>
      <c s="26" t="s">
        <v>2847</v>
      </c>
      <c s="27" t="s">
        <v>2782</v>
      </c>
      <c s="28">
        <v>1</v>
      </c>
      <c s="27">
        <v>0</v>
      </c>
      <c s="27">
        <f>ROUND(G428*H428,6)</f>
      </c>
      <c r="L428" s="29">
        <v>0</v>
      </c>
      <c s="24">
        <f>ROUND(ROUND(L428,2)*ROUND(G428,3),2)</f>
      </c>
      <c s="27" t="s">
        <v>56</v>
      </c>
      <c>
        <f>(M428*21)/100</f>
      </c>
      <c t="s">
        <v>27</v>
      </c>
    </row>
    <row r="429" spans="1:5" ht="12.75" customHeight="1">
      <c r="A429" s="30" t="s">
        <v>57</v>
      </c>
      <c r="E429" s="31" t="s">
        <v>2847</v>
      </c>
    </row>
    <row r="430" spans="1:5" ht="12.75" customHeight="1">
      <c r="A430" s="30" t="s">
        <v>58</v>
      </c>
      <c r="E430" s="32" t="s">
        <v>5</v>
      </c>
    </row>
    <row r="431" spans="5:5" ht="12.75" customHeight="1">
      <c r="E431" s="31" t="s">
        <v>5</v>
      </c>
    </row>
    <row r="432" spans="1:16" ht="12.75" customHeight="1">
      <c r="A432" t="s">
        <v>51</v>
      </c>
      <c s="6" t="s">
        <v>2848</v>
      </c>
      <c s="6" t="s">
        <v>2849</v>
      </c>
      <c t="s">
        <v>5</v>
      </c>
      <c s="26" t="s">
        <v>2850</v>
      </c>
      <c s="27" t="s">
        <v>2782</v>
      </c>
      <c s="28">
        <v>1</v>
      </c>
      <c s="27">
        <v>0</v>
      </c>
      <c s="27">
        <f>ROUND(G432*H432,6)</f>
      </c>
      <c r="L432" s="29">
        <v>0</v>
      </c>
      <c s="24">
        <f>ROUND(ROUND(L432,2)*ROUND(G432,3),2)</f>
      </c>
      <c s="27" t="s">
        <v>56</v>
      </c>
      <c>
        <f>(M432*21)/100</f>
      </c>
      <c t="s">
        <v>27</v>
      </c>
    </row>
    <row r="433" spans="1:5" ht="12.75" customHeight="1">
      <c r="A433" s="30" t="s">
        <v>57</v>
      </c>
      <c r="E433" s="31" t="s">
        <v>2850</v>
      </c>
    </row>
    <row r="434" spans="1:5" ht="12.75" customHeight="1">
      <c r="A434" s="30" t="s">
        <v>58</v>
      </c>
      <c r="E434" s="32" t="s">
        <v>5</v>
      </c>
    </row>
    <row r="435" spans="5:5" ht="12.75" customHeight="1">
      <c r="E435" s="31" t="s">
        <v>5</v>
      </c>
    </row>
    <row r="436" spans="1:16" ht="12.75" customHeight="1">
      <c r="A436" t="s">
        <v>51</v>
      </c>
      <c s="6" t="s">
        <v>2851</v>
      </c>
      <c s="6" t="s">
        <v>2852</v>
      </c>
      <c t="s">
        <v>5</v>
      </c>
      <c s="26" t="s">
        <v>2853</v>
      </c>
      <c s="27" t="s">
        <v>2782</v>
      </c>
      <c s="28">
        <v>1</v>
      </c>
      <c s="27">
        <v>0</v>
      </c>
      <c s="27">
        <f>ROUND(G436*H436,6)</f>
      </c>
      <c r="L436" s="29">
        <v>0</v>
      </c>
      <c s="24">
        <f>ROUND(ROUND(L436,2)*ROUND(G436,3),2)</f>
      </c>
      <c s="27" t="s">
        <v>56</v>
      </c>
      <c>
        <f>(M436*21)/100</f>
      </c>
      <c t="s">
        <v>27</v>
      </c>
    </row>
    <row r="437" spans="1:5" ht="12.75" customHeight="1">
      <c r="A437" s="30" t="s">
        <v>57</v>
      </c>
      <c r="E437" s="31" t="s">
        <v>2853</v>
      </c>
    </row>
    <row r="438" spans="1:5" ht="12.75" customHeight="1">
      <c r="A438" s="30" t="s">
        <v>58</v>
      </c>
      <c r="E438" s="32" t="s">
        <v>5</v>
      </c>
    </row>
    <row r="439" spans="5:5" ht="12.75" customHeight="1">
      <c r="E439" s="31" t="s">
        <v>5</v>
      </c>
    </row>
    <row r="440" spans="1:16" ht="12.75" customHeight="1">
      <c r="A440" t="s">
        <v>51</v>
      </c>
      <c s="6" t="s">
        <v>2854</v>
      </c>
      <c s="6" t="s">
        <v>2855</v>
      </c>
      <c t="s">
        <v>5</v>
      </c>
      <c s="26" t="s">
        <v>2856</v>
      </c>
      <c s="27" t="s">
        <v>2782</v>
      </c>
      <c s="28">
        <v>2</v>
      </c>
      <c s="27">
        <v>0</v>
      </c>
      <c s="27">
        <f>ROUND(G440*H440,6)</f>
      </c>
      <c r="L440" s="29">
        <v>0</v>
      </c>
      <c s="24">
        <f>ROUND(ROUND(L440,2)*ROUND(G440,3),2)</f>
      </c>
      <c s="27" t="s">
        <v>56</v>
      </c>
      <c>
        <f>(M440*21)/100</f>
      </c>
      <c t="s">
        <v>27</v>
      </c>
    </row>
    <row r="441" spans="1:5" ht="12.75" customHeight="1">
      <c r="A441" s="30" t="s">
        <v>57</v>
      </c>
      <c r="E441" s="31" t="s">
        <v>2856</v>
      </c>
    </row>
    <row r="442" spans="1:5" ht="12.75" customHeight="1">
      <c r="A442" s="30" t="s">
        <v>58</v>
      </c>
      <c r="E442" s="32" t="s">
        <v>5</v>
      </c>
    </row>
    <row r="443" spans="5:5" ht="12.75" customHeight="1">
      <c r="E443" s="31" t="s">
        <v>5</v>
      </c>
    </row>
    <row r="444" spans="1:16" ht="12.75" customHeight="1">
      <c r="A444" t="s">
        <v>51</v>
      </c>
      <c s="6" t="s">
        <v>2857</v>
      </c>
      <c s="6" t="s">
        <v>2858</v>
      </c>
      <c t="s">
        <v>5</v>
      </c>
      <c s="26" t="s">
        <v>2859</v>
      </c>
      <c s="27" t="s">
        <v>2782</v>
      </c>
      <c s="28">
        <v>2</v>
      </c>
      <c s="27">
        <v>0</v>
      </c>
      <c s="27">
        <f>ROUND(G444*H444,6)</f>
      </c>
      <c r="L444" s="29">
        <v>0</v>
      </c>
      <c s="24">
        <f>ROUND(ROUND(L444,2)*ROUND(G444,3),2)</f>
      </c>
      <c s="27" t="s">
        <v>56</v>
      </c>
      <c>
        <f>(M444*21)/100</f>
      </c>
      <c t="s">
        <v>27</v>
      </c>
    </row>
    <row r="445" spans="1:5" ht="12.75" customHeight="1">
      <c r="A445" s="30" t="s">
        <v>57</v>
      </c>
      <c r="E445" s="31" t="s">
        <v>2859</v>
      </c>
    </row>
    <row r="446" spans="1:5" ht="12.75" customHeight="1">
      <c r="A446" s="30" t="s">
        <v>58</v>
      </c>
      <c r="E446" s="32" t="s">
        <v>5</v>
      </c>
    </row>
    <row r="447" spans="5:5" ht="12.75" customHeight="1">
      <c r="E447" s="31" t="s">
        <v>5</v>
      </c>
    </row>
    <row r="448" spans="1:16" ht="12.75" customHeight="1">
      <c r="A448" t="s">
        <v>51</v>
      </c>
      <c s="6" t="s">
        <v>2860</v>
      </c>
      <c s="6" t="s">
        <v>2861</v>
      </c>
      <c t="s">
        <v>5</v>
      </c>
      <c s="26" t="s">
        <v>2862</v>
      </c>
      <c s="27" t="s">
        <v>55</v>
      </c>
      <c s="28">
        <v>1</v>
      </c>
      <c s="27">
        <v>0</v>
      </c>
      <c s="27">
        <f>ROUND(G448*H448,6)</f>
      </c>
      <c r="L448" s="29">
        <v>0</v>
      </c>
      <c s="24">
        <f>ROUND(ROUND(L448,2)*ROUND(G448,3),2)</f>
      </c>
      <c s="27" t="s">
        <v>56</v>
      </c>
      <c>
        <f>(M448*21)/100</f>
      </c>
      <c t="s">
        <v>27</v>
      </c>
    </row>
    <row r="449" spans="1:5" ht="12.75" customHeight="1">
      <c r="A449" s="30" t="s">
        <v>57</v>
      </c>
      <c r="E449" s="31" t="s">
        <v>2862</v>
      </c>
    </row>
    <row r="450" spans="1:5" ht="12.75" customHeight="1">
      <c r="A450" s="30" t="s">
        <v>58</v>
      </c>
      <c r="E450" s="32" t="s">
        <v>5</v>
      </c>
    </row>
    <row r="451" spans="5:5" ht="12.75" customHeight="1">
      <c r="E451" s="31" t="s">
        <v>5</v>
      </c>
    </row>
    <row r="452" spans="1:16" ht="12.75" customHeight="1">
      <c r="A452" t="s">
        <v>51</v>
      </c>
      <c s="6" t="s">
        <v>2863</v>
      </c>
      <c s="6" t="s">
        <v>2864</v>
      </c>
      <c t="s">
        <v>5</v>
      </c>
      <c s="26" t="s">
        <v>2865</v>
      </c>
      <c s="27" t="s">
        <v>99</v>
      </c>
      <c s="28">
        <v>16</v>
      </c>
      <c s="27">
        <v>0</v>
      </c>
      <c s="27">
        <f>ROUND(G452*H452,6)</f>
      </c>
      <c r="L452" s="29">
        <v>0</v>
      </c>
      <c s="24">
        <f>ROUND(ROUND(L452,2)*ROUND(G452,3),2)</f>
      </c>
      <c s="27" t="s">
        <v>56</v>
      </c>
      <c>
        <f>(M452*21)/100</f>
      </c>
      <c t="s">
        <v>27</v>
      </c>
    </row>
    <row r="453" spans="1:5" ht="12.75" customHeight="1">
      <c r="A453" s="30" t="s">
        <v>57</v>
      </c>
      <c r="E453" s="31" t="s">
        <v>2865</v>
      </c>
    </row>
    <row r="454" spans="1:5" ht="12.75" customHeight="1">
      <c r="A454" s="30" t="s">
        <v>58</v>
      </c>
      <c r="E454" s="32" t="s">
        <v>5</v>
      </c>
    </row>
    <row r="455" spans="5:5" ht="12.75" customHeight="1">
      <c r="E455" s="31" t="s">
        <v>5</v>
      </c>
    </row>
    <row r="456" spans="1:16" ht="12.75" customHeight="1">
      <c r="A456" t="s">
        <v>51</v>
      </c>
      <c s="6" t="s">
        <v>2866</v>
      </c>
      <c s="6" t="s">
        <v>2867</v>
      </c>
      <c t="s">
        <v>5</v>
      </c>
      <c s="26" t="s">
        <v>2868</v>
      </c>
      <c s="27" t="s">
        <v>99</v>
      </c>
      <c s="28">
        <v>16</v>
      </c>
      <c s="27">
        <v>0</v>
      </c>
      <c s="27">
        <f>ROUND(G456*H456,6)</f>
      </c>
      <c r="L456" s="29">
        <v>0</v>
      </c>
      <c s="24">
        <f>ROUND(ROUND(L456,2)*ROUND(G456,3),2)</f>
      </c>
      <c s="27" t="s">
        <v>56</v>
      </c>
      <c>
        <f>(M456*21)/100</f>
      </c>
      <c t="s">
        <v>27</v>
      </c>
    </row>
    <row r="457" spans="1:5" ht="12.75" customHeight="1">
      <c r="A457" s="30" t="s">
        <v>57</v>
      </c>
      <c r="E457" s="31" t="s">
        <v>2868</v>
      </c>
    </row>
    <row r="458" spans="1:5" ht="12.75" customHeight="1">
      <c r="A458" s="30" t="s">
        <v>58</v>
      </c>
      <c r="E458" s="32" t="s">
        <v>5</v>
      </c>
    </row>
    <row r="459" spans="5:5" ht="12.75" customHeight="1">
      <c r="E459" s="31" t="s">
        <v>5</v>
      </c>
    </row>
    <row r="460" spans="1:16" ht="12.75" customHeight="1">
      <c r="A460" t="s">
        <v>51</v>
      </c>
      <c s="6" t="s">
        <v>2869</v>
      </c>
      <c s="6" t="s">
        <v>2870</v>
      </c>
      <c t="s">
        <v>5</v>
      </c>
      <c s="26" t="s">
        <v>2871</v>
      </c>
      <c s="27" t="s">
        <v>99</v>
      </c>
      <c s="28">
        <v>16</v>
      </c>
      <c s="27">
        <v>0</v>
      </c>
      <c s="27">
        <f>ROUND(G460*H460,6)</f>
      </c>
      <c r="L460" s="29">
        <v>0</v>
      </c>
      <c s="24">
        <f>ROUND(ROUND(L460,2)*ROUND(G460,3),2)</f>
      </c>
      <c s="27" t="s">
        <v>56</v>
      </c>
      <c>
        <f>(M460*21)/100</f>
      </c>
      <c t="s">
        <v>27</v>
      </c>
    </row>
    <row r="461" spans="1:5" ht="12.75" customHeight="1">
      <c r="A461" s="30" t="s">
        <v>57</v>
      </c>
      <c r="E461" s="31" t="s">
        <v>2871</v>
      </c>
    </row>
    <row r="462" spans="1:5" ht="12.75" customHeight="1">
      <c r="A462" s="30" t="s">
        <v>58</v>
      </c>
      <c r="E462" s="32" t="s">
        <v>5</v>
      </c>
    </row>
    <row r="463" spans="5:5" ht="12.75" customHeight="1">
      <c r="E463" s="31" t="s">
        <v>5</v>
      </c>
    </row>
    <row r="464" spans="1:16" ht="12.75" customHeight="1">
      <c r="A464" t="s">
        <v>51</v>
      </c>
      <c s="6" t="s">
        <v>2872</v>
      </c>
      <c s="6" t="s">
        <v>2873</v>
      </c>
      <c t="s">
        <v>5</v>
      </c>
      <c s="26" t="s">
        <v>2874</v>
      </c>
      <c s="27" t="s">
        <v>2782</v>
      </c>
      <c s="28">
        <v>1</v>
      </c>
      <c s="27">
        <v>0</v>
      </c>
      <c s="27">
        <f>ROUND(G464*H464,6)</f>
      </c>
      <c r="L464" s="29">
        <v>0</v>
      </c>
      <c s="24">
        <f>ROUND(ROUND(L464,2)*ROUND(G464,3),2)</f>
      </c>
      <c s="27" t="s">
        <v>56</v>
      </c>
      <c>
        <f>(M464*21)/100</f>
      </c>
      <c t="s">
        <v>27</v>
      </c>
    </row>
    <row r="465" spans="1:5" ht="12.75" customHeight="1">
      <c r="A465" s="30" t="s">
        <v>57</v>
      </c>
      <c r="E465" s="31" t="s">
        <v>2874</v>
      </c>
    </row>
    <row r="466" spans="1:5" ht="12.75" customHeight="1">
      <c r="A466" s="30" t="s">
        <v>58</v>
      </c>
      <c r="E466" s="32" t="s">
        <v>5</v>
      </c>
    </row>
    <row r="467" spans="5:5" ht="12.75" customHeight="1">
      <c r="E467" s="31" t="s">
        <v>5</v>
      </c>
    </row>
    <row r="468" spans="1:16" ht="12.75" customHeight="1">
      <c r="A468" t="s">
        <v>51</v>
      </c>
      <c s="6" t="s">
        <v>2875</v>
      </c>
      <c s="6" t="s">
        <v>2876</v>
      </c>
      <c t="s">
        <v>5</v>
      </c>
      <c s="26" t="s">
        <v>2877</v>
      </c>
      <c s="27" t="s">
        <v>2782</v>
      </c>
      <c s="28">
        <v>3</v>
      </c>
      <c s="27">
        <v>0</v>
      </c>
      <c s="27">
        <f>ROUND(G468*H468,6)</f>
      </c>
      <c r="L468" s="29">
        <v>0</v>
      </c>
      <c s="24">
        <f>ROUND(ROUND(L468,2)*ROUND(G468,3),2)</f>
      </c>
      <c s="27" t="s">
        <v>56</v>
      </c>
      <c>
        <f>(M468*21)/100</f>
      </c>
      <c t="s">
        <v>27</v>
      </c>
    </row>
    <row r="469" spans="1:5" ht="12.75" customHeight="1">
      <c r="A469" s="30" t="s">
        <v>57</v>
      </c>
      <c r="E469" s="31" t="s">
        <v>2877</v>
      </c>
    </row>
    <row r="470" spans="1:5" ht="12.75" customHeight="1">
      <c r="A470" s="30" t="s">
        <v>58</v>
      </c>
      <c r="E470" s="32" t="s">
        <v>5</v>
      </c>
    </row>
    <row r="471" spans="5:5" ht="12.75" customHeight="1">
      <c r="E471" s="31" t="s">
        <v>5</v>
      </c>
    </row>
    <row r="472" spans="1:16" ht="12.75" customHeight="1">
      <c r="A472" t="s">
        <v>51</v>
      </c>
      <c s="6" t="s">
        <v>2878</v>
      </c>
      <c s="6" t="s">
        <v>2879</v>
      </c>
      <c t="s">
        <v>5</v>
      </c>
      <c s="26" t="s">
        <v>2880</v>
      </c>
      <c s="27" t="s">
        <v>2782</v>
      </c>
      <c s="28">
        <v>1</v>
      </c>
      <c s="27">
        <v>0</v>
      </c>
      <c s="27">
        <f>ROUND(G472*H472,6)</f>
      </c>
      <c r="L472" s="29">
        <v>0</v>
      </c>
      <c s="24">
        <f>ROUND(ROUND(L472,2)*ROUND(G472,3),2)</f>
      </c>
      <c s="27" t="s">
        <v>56</v>
      </c>
      <c>
        <f>(M472*21)/100</f>
      </c>
      <c t="s">
        <v>27</v>
      </c>
    </row>
    <row r="473" spans="1:5" ht="12.75" customHeight="1">
      <c r="A473" s="30" t="s">
        <v>57</v>
      </c>
      <c r="E473" s="31" t="s">
        <v>2880</v>
      </c>
    </row>
    <row r="474" spans="1:5" ht="12.75" customHeight="1">
      <c r="A474" s="30" t="s">
        <v>58</v>
      </c>
      <c r="E474" s="32" t="s">
        <v>5</v>
      </c>
    </row>
    <row r="475" spans="5:5" ht="12.75" customHeight="1">
      <c r="E475" s="31" t="s">
        <v>5</v>
      </c>
    </row>
    <row r="476" spans="1:16" ht="12.75" customHeight="1">
      <c r="A476" t="s">
        <v>51</v>
      </c>
      <c s="6" t="s">
        <v>2881</v>
      </c>
      <c s="6" t="s">
        <v>2882</v>
      </c>
      <c t="s">
        <v>5</v>
      </c>
      <c s="26" t="s">
        <v>2883</v>
      </c>
      <c s="27" t="s">
        <v>99</v>
      </c>
      <c s="28">
        <v>2</v>
      </c>
      <c s="27">
        <v>0</v>
      </c>
      <c s="27">
        <f>ROUND(G476*H476,6)</f>
      </c>
      <c r="L476" s="29">
        <v>0</v>
      </c>
      <c s="24">
        <f>ROUND(ROUND(L476,2)*ROUND(G476,3),2)</f>
      </c>
      <c s="27" t="s">
        <v>56</v>
      </c>
      <c>
        <f>(M476*21)/100</f>
      </c>
      <c t="s">
        <v>27</v>
      </c>
    </row>
    <row r="477" spans="1:5" ht="12.75" customHeight="1">
      <c r="A477" s="30" t="s">
        <v>57</v>
      </c>
      <c r="E477" s="31" t="s">
        <v>2883</v>
      </c>
    </row>
    <row r="478" spans="1:5" ht="12.75" customHeight="1">
      <c r="A478" s="30" t="s">
        <v>58</v>
      </c>
      <c r="E478" s="32" t="s">
        <v>5</v>
      </c>
    </row>
    <row r="479" spans="5:5" ht="12.75" customHeight="1">
      <c r="E479" s="31" t="s">
        <v>5</v>
      </c>
    </row>
    <row r="480" spans="1:16" ht="12.75" customHeight="1">
      <c r="A480" t="s">
        <v>51</v>
      </c>
      <c s="6" t="s">
        <v>2884</v>
      </c>
      <c s="6" t="s">
        <v>2885</v>
      </c>
      <c t="s">
        <v>5</v>
      </c>
      <c s="26" t="s">
        <v>2886</v>
      </c>
      <c s="27" t="s">
        <v>99</v>
      </c>
      <c s="28">
        <v>3</v>
      </c>
      <c s="27">
        <v>0</v>
      </c>
      <c s="27">
        <f>ROUND(G480*H480,6)</f>
      </c>
      <c r="L480" s="29">
        <v>0</v>
      </c>
      <c s="24">
        <f>ROUND(ROUND(L480,2)*ROUND(G480,3),2)</f>
      </c>
      <c s="27" t="s">
        <v>56</v>
      </c>
      <c>
        <f>(M480*21)/100</f>
      </c>
      <c t="s">
        <v>27</v>
      </c>
    </row>
    <row r="481" spans="1:5" ht="12.75" customHeight="1">
      <c r="A481" s="30" t="s">
        <v>57</v>
      </c>
      <c r="E481" s="31" t="s">
        <v>2887</v>
      </c>
    </row>
    <row r="482" spans="1:5" ht="12.75" customHeight="1">
      <c r="A482" s="30" t="s">
        <v>58</v>
      </c>
      <c r="E482" s="32" t="s">
        <v>5</v>
      </c>
    </row>
    <row r="483" spans="5:5" ht="12.75" customHeight="1">
      <c r="E483" s="31" t="s">
        <v>5</v>
      </c>
    </row>
    <row r="484" spans="1:16" ht="12.75" customHeight="1">
      <c r="A484" t="s">
        <v>51</v>
      </c>
      <c s="6" t="s">
        <v>2888</v>
      </c>
      <c s="6" t="s">
        <v>2889</v>
      </c>
      <c t="s">
        <v>5</v>
      </c>
      <c s="26" t="s">
        <v>2890</v>
      </c>
      <c s="27" t="s">
        <v>99</v>
      </c>
      <c s="28">
        <v>1</v>
      </c>
      <c s="27">
        <v>0</v>
      </c>
      <c s="27">
        <f>ROUND(G484*H484,6)</f>
      </c>
      <c r="L484" s="29">
        <v>0</v>
      </c>
      <c s="24">
        <f>ROUND(ROUND(L484,2)*ROUND(G484,3),2)</f>
      </c>
      <c s="27" t="s">
        <v>56</v>
      </c>
      <c>
        <f>(M484*21)/100</f>
      </c>
      <c t="s">
        <v>27</v>
      </c>
    </row>
    <row r="485" spans="1:5" ht="12.75" customHeight="1">
      <c r="A485" s="30" t="s">
        <v>57</v>
      </c>
      <c r="E485" s="31" t="s">
        <v>2890</v>
      </c>
    </row>
    <row r="486" spans="1:5" ht="12.75" customHeight="1">
      <c r="A486" s="30" t="s">
        <v>58</v>
      </c>
      <c r="E486" s="32" t="s">
        <v>5</v>
      </c>
    </row>
    <row r="487" spans="5:5" ht="12.75" customHeight="1">
      <c r="E487" s="31" t="s">
        <v>5</v>
      </c>
    </row>
    <row r="488" spans="1:16" ht="12.75" customHeight="1">
      <c r="A488" t="s">
        <v>51</v>
      </c>
      <c s="6" t="s">
        <v>2891</v>
      </c>
      <c s="6" t="s">
        <v>2892</v>
      </c>
      <c t="s">
        <v>5</v>
      </c>
      <c s="26" t="s">
        <v>2893</v>
      </c>
      <c s="27" t="s">
        <v>99</v>
      </c>
      <c s="28">
        <v>2</v>
      </c>
      <c s="27">
        <v>0</v>
      </c>
      <c s="27">
        <f>ROUND(G488*H488,6)</f>
      </c>
      <c r="L488" s="29">
        <v>0</v>
      </c>
      <c s="24">
        <f>ROUND(ROUND(L488,2)*ROUND(G488,3),2)</f>
      </c>
      <c s="27" t="s">
        <v>56</v>
      </c>
      <c>
        <f>(M488*21)/100</f>
      </c>
      <c t="s">
        <v>27</v>
      </c>
    </row>
    <row r="489" spans="1:5" ht="12.75" customHeight="1">
      <c r="A489" s="30" t="s">
        <v>57</v>
      </c>
      <c r="E489" s="31" t="s">
        <v>2893</v>
      </c>
    </row>
    <row r="490" spans="1:5" ht="12.75" customHeight="1">
      <c r="A490" s="30" t="s">
        <v>58</v>
      </c>
      <c r="E490" s="32" t="s">
        <v>5</v>
      </c>
    </row>
    <row r="491" spans="5:5" ht="12.75" customHeight="1">
      <c r="E491" s="31" t="s">
        <v>5</v>
      </c>
    </row>
    <row r="492" spans="1:16" ht="12.75" customHeight="1">
      <c r="A492" t="s">
        <v>51</v>
      </c>
      <c s="6" t="s">
        <v>2894</v>
      </c>
      <c s="6" t="s">
        <v>2895</v>
      </c>
      <c t="s">
        <v>5</v>
      </c>
      <c s="26" t="s">
        <v>2896</v>
      </c>
      <c s="27" t="s">
        <v>99</v>
      </c>
      <c s="28">
        <v>3</v>
      </c>
      <c s="27">
        <v>0</v>
      </c>
      <c s="27">
        <f>ROUND(G492*H492,6)</f>
      </c>
      <c r="L492" s="29">
        <v>0</v>
      </c>
      <c s="24">
        <f>ROUND(ROUND(L492,2)*ROUND(G492,3),2)</f>
      </c>
      <c s="27" t="s">
        <v>56</v>
      </c>
      <c>
        <f>(M492*21)/100</f>
      </c>
      <c t="s">
        <v>27</v>
      </c>
    </row>
    <row r="493" spans="1:5" ht="12.75" customHeight="1">
      <c r="A493" s="30" t="s">
        <v>57</v>
      </c>
      <c r="E493" s="31" t="s">
        <v>2896</v>
      </c>
    </row>
    <row r="494" spans="1:5" ht="12.75" customHeight="1">
      <c r="A494" s="30" t="s">
        <v>58</v>
      </c>
      <c r="E494" s="32" t="s">
        <v>5</v>
      </c>
    </row>
    <row r="495" spans="5:5" ht="12.75" customHeight="1">
      <c r="E495" s="31" t="s">
        <v>5</v>
      </c>
    </row>
    <row r="496" spans="1:16" ht="12.75" customHeight="1">
      <c r="A496" t="s">
        <v>51</v>
      </c>
      <c s="6" t="s">
        <v>2897</v>
      </c>
      <c s="6" t="s">
        <v>2898</v>
      </c>
      <c t="s">
        <v>5</v>
      </c>
      <c s="26" t="s">
        <v>2899</v>
      </c>
      <c s="27" t="s">
        <v>99</v>
      </c>
      <c s="28">
        <v>1</v>
      </c>
      <c s="27">
        <v>0</v>
      </c>
      <c s="27">
        <f>ROUND(G496*H496,6)</f>
      </c>
      <c r="L496" s="29">
        <v>0</v>
      </c>
      <c s="24">
        <f>ROUND(ROUND(L496,2)*ROUND(G496,3),2)</f>
      </c>
      <c s="27" t="s">
        <v>56</v>
      </c>
      <c>
        <f>(M496*21)/100</f>
      </c>
      <c t="s">
        <v>27</v>
      </c>
    </row>
    <row r="497" spans="1:5" ht="12.75" customHeight="1">
      <c r="A497" s="30" t="s">
        <v>57</v>
      </c>
      <c r="E497" s="31" t="s">
        <v>2899</v>
      </c>
    </row>
    <row r="498" spans="1:5" ht="12.75" customHeight="1">
      <c r="A498" s="30" t="s">
        <v>58</v>
      </c>
      <c r="E498" s="32" t="s">
        <v>5</v>
      </c>
    </row>
    <row r="499" spans="5:5" ht="12.75" customHeight="1">
      <c r="E499" s="31" t="s">
        <v>5</v>
      </c>
    </row>
    <row r="500" spans="1:16" ht="12.75" customHeight="1">
      <c r="A500" t="s">
        <v>51</v>
      </c>
      <c s="6" t="s">
        <v>2900</v>
      </c>
      <c s="6" t="s">
        <v>2901</v>
      </c>
      <c t="s">
        <v>5</v>
      </c>
      <c s="26" t="s">
        <v>2902</v>
      </c>
      <c s="27" t="s">
        <v>2782</v>
      </c>
      <c s="28">
        <v>1</v>
      </c>
      <c s="27">
        <v>0</v>
      </c>
      <c s="27">
        <f>ROUND(G500*H500,6)</f>
      </c>
      <c r="L500" s="29">
        <v>0</v>
      </c>
      <c s="24">
        <f>ROUND(ROUND(L500,2)*ROUND(G500,3),2)</f>
      </c>
      <c s="27" t="s">
        <v>56</v>
      </c>
      <c>
        <f>(M500*21)/100</f>
      </c>
      <c t="s">
        <v>27</v>
      </c>
    </row>
    <row r="501" spans="1:5" ht="12.75" customHeight="1">
      <c r="A501" s="30" t="s">
        <v>57</v>
      </c>
      <c r="E501" s="31" t="s">
        <v>2902</v>
      </c>
    </row>
    <row r="502" spans="1:5" ht="12.75" customHeight="1">
      <c r="A502" s="30" t="s">
        <v>58</v>
      </c>
      <c r="E502" s="32" t="s">
        <v>5</v>
      </c>
    </row>
    <row r="503" spans="5:5" ht="12.75" customHeight="1">
      <c r="E503" s="31" t="s">
        <v>5</v>
      </c>
    </row>
    <row r="504" spans="1:16" ht="12.75" customHeight="1">
      <c r="A504" t="s">
        <v>51</v>
      </c>
      <c s="6" t="s">
        <v>2903</v>
      </c>
      <c s="6" t="s">
        <v>2904</v>
      </c>
      <c t="s">
        <v>5</v>
      </c>
      <c s="26" t="s">
        <v>2905</v>
      </c>
      <c s="27" t="s">
        <v>99</v>
      </c>
      <c s="28">
        <v>1</v>
      </c>
      <c s="27">
        <v>0</v>
      </c>
      <c s="27">
        <f>ROUND(G504*H504,6)</f>
      </c>
      <c r="L504" s="29">
        <v>0</v>
      </c>
      <c s="24">
        <f>ROUND(ROUND(L504,2)*ROUND(G504,3),2)</f>
      </c>
      <c s="27" t="s">
        <v>56</v>
      </c>
      <c>
        <f>(M504*21)/100</f>
      </c>
      <c t="s">
        <v>27</v>
      </c>
    </row>
    <row r="505" spans="1:5" ht="12.75" customHeight="1">
      <c r="A505" s="30" t="s">
        <v>57</v>
      </c>
      <c r="E505" s="31" t="s">
        <v>2905</v>
      </c>
    </row>
    <row r="506" spans="1:5" ht="12.75" customHeight="1">
      <c r="A506" s="30" t="s">
        <v>58</v>
      </c>
      <c r="E506" s="32" t="s">
        <v>5</v>
      </c>
    </row>
    <row r="507" spans="5:5" ht="12.75" customHeight="1">
      <c r="E507" s="31" t="s">
        <v>5</v>
      </c>
    </row>
    <row r="508" spans="1:16" ht="12.75" customHeight="1">
      <c r="A508" t="s">
        <v>51</v>
      </c>
      <c s="6" t="s">
        <v>2906</v>
      </c>
      <c s="6" t="s">
        <v>2907</v>
      </c>
      <c t="s">
        <v>5</v>
      </c>
      <c s="26" t="s">
        <v>2908</v>
      </c>
      <c s="27" t="s">
        <v>99</v>
      </c>
      <c s="28">
        <v>4</v>
      </c>
      <c s="27">
        <v>0</v>
      </c>
      <c s="27">
        <f>ROUND(G508*H508,6)</f>
      </c>
      <c r="L508" s="29">
        <v>0</v>
      </c>
      <c s="24">
        <f>ROUND(ROUND(L508,2)*ROUND(G508,3),2)</f>
      </c>
      <c s="27" t="s">
        <v>56</v>
      </c>
      <c>
        <f>(M508*21)/100</f>
      </c>
      <c t="s">
        <v>27</v>
      </c>
    </row>
    <row r="509" spans="1:5" ht="12.75" customHeight="1">
      <c r="A509" s="30" t="s">
        <v>57</v>
      </c>
      <c r="E509" s="31" t="s">
        <v>2908</v>
      </c>
    </row>
    <row r="510" spans="1:5" ht="12.75" customHeight="1">
      <c r="A510" s="30" t="s">
        <v>58</v>
      </c>
      <c r="E510" s="32" t="s">
        <v>5</v>
      </c>
    </row>
    <row r="511" spans="5:5" ht="12.75" customHeight="1">
      <c r="E511" s="31" t="s">
        <v>5</v>
      </c>
    </row>
    <row r="512" spans="1:16" ht="12.75" customHeight="1">
      <c r="A512" t="s">
        <v>51</v>
      </c>
      <c s="6" t="s">
        <v>2909</v>
      </c>
      <c s="6" t="s">
        <v>2910</v>
      </c>
      <c t="s">
        <v>5</v>
      </c>
      <c s="26" t="s">
        <v>2911</v>
      </c>
      <c s="27" t="s">
        <v>99</v>
      </c>
      <c s="28">
        <v>5</v>
      </c>
      <c s="27">
        <v>0</v>
      </c>
      <c s="27">
        <f>ROUND(G512*H512,6)</f>
      </c>
      <c r="L512" s="29">
        <v>0</v>
      </c>
      <c s="24">
        <f>ROUND(ROUND(L512,2)*ROUND(G512,3),2)</f>
      </c>
      <c s="27" t="s">
        <v>56</v>
      </c>
      <c>
        <f>(M512*21)/100</f>
      </c>
      <c t="s">
        <v>27</v>
      </c>
    </row>
    <row r="513" spans="1:5" ht="12.75" customHeight="1">
      <c r="A513" s="30" t="s">
        <v>57</v>
      </c>
      <c r="E513" s="31" t="s">
        <v>2911</v>
      </c>
    </row>
    <row r="514" spans="1:5" ht="12.75" customHeight="1">
      <c r="A514" s="30" t="s">
        <v>58</v>
      </c>
      <c r="E514" s="32" t="s">
        <v>5</v>
      </c>
    </row>
    <row r="515" spans="5:5" ht="12.75" customHeight="1">
      <c r="E515" s="31" t="s">
        <v>5</v>
      </c>
    </row>
    <row r="516" spans="1:16" ht="12.75" customHeight="1">
      <c r="A516" t="s">
        <v>51</v>
      </c>
      <c s="6" t="s">
        <v>2912</v>
      </c>
      <c s="6" t="s">
        <v>2913</v>
      </c>
      <c t="s">
        <v>5</v>
      </c>
      <c s="26" t="s">
        <v>2914</v>
      </c>
      <c s="27" t="s">
        <v>99</v>
      </c>
      <c s="28">
        <v>2</v>
      </c>
      <c s="27">
        <v>0</v>
      </c>
      <c s="27">
        <f>ROUND(G516*H516,6)</f>
      </c>
      <c r="L516" s="29">
        <v>0</v>
      </c>
      <c s="24">
        <f>ROUND(ROUND(L516,2)*ROUND(G516,3),2)</f>
      </c>
      <c s="27" t="s">
        <v>56</v>
      </c>
      <c>
        <f>(M516*21)/100</f>
      </c>
      <c t="s">
        <v>27</v>
      </c>
    </row>
    <row r="517" spans="1:5" ht="12.75" customHeight="1">
      <c r="A517" s="30" t="s">
        <v>57</v>
      </c>
      <c r="E517" s="31" t="s">
        <v>2914</v>
      </c>
    </row>
    <row r="518" spans="1:5" ht="12.75" customHeight="1">
      <c r="A518" s="30" t="s">
        <v>58</v>
      </c>
      <c r="E518" s="32" t="s">
        <v>5</v>
      </c>
    </row>
    <row r="519" spans="5:5" ht="12.75" customHeight="1">
      <c r="E519" s="31" t="s">
        <v>5</v>
      </c>
    </row>
    <row r="520" spans="1:16" ht="12.75" customHeight="1">
      <c r="A520" t="s">
        <v>51</v>
      </c>
      <c s="6" t="s">
        <v>2915</v>
      </c>
      <c s="6" t="s">
        <v>2916</v>
      </c>
      <c t="s">
        <v>5</v>
      </c>
      <c s="26" t="s">
        <v>2917</v>
      </c>
      <c s="27" t="s">
        <v>99</v>
      </c>
      <c s="28">
        <v>1</v>
      </c>
      <c s="27">
        <v>0</v>
      </c>
      <c s="27">
        <f>ROUND(G520*H520,6)</f>
      </c>
      <c r="L520" s="29">
        <v>0</v>
      </c>
      <c s="24">
        <f>ROUND(ROUND(L520,2)*ROUND(G520,3),2)</f>
      </c>
      <c s="27" t="s">
        <v>56</v>
      </c>
      <c>
        <f>(M520*21)/100</f>
      </c>
      <c t="s">
        <v>27</v>
      </c>
    </row>
    <row r="521" spans="1:5" ht="12.75" customHeight="1">
      <c r="A521" s="30" t="s">
        <v>57</v>
      </c>
      <c r="E521" s="31" t="s">
        <v>2917</v>
      </c>
    </row>
    <row r="522" spans="1:5" ht="12.75" customHeight="1">
      <c r="A522" s="30" t="s">
        <v>58</v>
      </c>
      <c r="E522" s="32" t="s">
        <v>5</v>
      </c>
    </row>
    <row r="523" spans="5:5" ht="12.75" customHeight="1">
      <c r="E523" s="31" t="s">
        <v>5</v>
      </c>
    </row>
    <row r="524" spans="1:16" ht="12.75" customHeight="1">
      <c r="A524" t="s">
        <v>51</v>
      </c>
      <c s="6" t="s">
        <v>2918</v>
      </c>
      <c s="6" t="s">
        <v>2919</v>
      </c>
      <c t="s">
        <v>5</v>
      </c>
      <c s="26" t="s">
        <v>2920</v>
      </c>
      <c s="27" t="s">
        <v>99</v>
      </c>
      <c s="28">
        <v>2</v>
      </c>
      <c s="27">
        <v>0</v>
      </c>
      <c s="27">
        <f>ROUND(G524*H524,6)</f>
      </c>
      <c r="L524" s="29">
        <v>0</v>
      </c>
      <c s="24">
        <f>ROUND(ROUND(L524,2)*ROUND(G524,3),2)</f>
      </c>
      <c s="27" t="s">
        <v>56</v>
      </c>
      <c>
        <f>(M524*21)/100</f>
      </c>
      <c t="s">
        <v>27</v>
      </c>
    </row>
    <row r="525" spans="1:5" ht="12.75" customHeight="1">
      <c r="A525" s="30" t="s">
        <v>57</v>
      </c>
      <c r="E525" s="31" t="s">
        <v>2920</v>
      </c>
    </row>
    <row r="526" spans="1:5" ht="12.75" customHeight="1">
      <c r="A526" s="30" t="s">
        <v>58</v>
      </c>
      <c r="E526" s="32" t="s">
        <v>5</v>
      </c>
    </row>
    <row r="527" spans="5:5" ht="12.75" customHeight="1">
      <c r="E527" s="31" t="s">
        <v>5</v>
      </c>
    </row>
    <row r="528" spans="1:16" ht="12.75" customHeight="1">
      <c r="A528" t="s">
        <v>51</v>
      </c>
      <c s="6" t="s">
        <v>2921</v>
      </c>
      <c s="6" t="s">
        <v>2922</v>
      </c>
      <c t="s">
        <v>5</v>
      </c>
      <c s="26" t="s">
        <v>2923</v>
      </c>
      <c s="27" t="s">
        <v>99</v>
      </c>
      <c s="28">
        <v>5</v>
      </c>
      <c s="27">
        <v>0</v>
      </c>
      <c s="27">
        <f>ROUND(G528*H528,6)</f>
      </c>
      <c r="L528" s="29">
        <v>0</v>
      </c>
      <c s="24">
        <f>ROUND(ROUND(L528,2)*ROUND(G528,3),2)</f>
      </c>
      <c s="27" t="s">
        <v>56</v>
      </c>
      <c>
        <f>(M528*21)/100</f>
      </c>
      <c t="s">
        <v>27</v>
      </c>
    </row>
    <row r="529" spans="1:5" ht="12.75" customHeight="1">
      <c r="A529" s="30" t="s">
        <v>57</v>
      </c>
      <c r="E529" s="31" t="s">
        <v>2923</v>
      </c>
    </row>
    <row r="530" spans="1:5" ht="12.75" customHeight="1">
      <c r="A530" s="30" t="s">
        <v>58</v>
      </c>
      <c r="E530" s="32" t="s">
        <v>5</v>
      </c>
    </row>
    <row r="531" spans="5:5" ht="12.75" customHeight="1">
      <c r="E531" s="31" t="s">
        <v>5</v>
      </c>
    </row>
    <row r="532" spans="1:16" ht="12.75" customHeight="1">
      <c r="A532" t="s">
        <v>51</v>
      </c>
      <c s="6" t="s">
        <v>2924</v>
      </c>
      <c s="6" t="s">
        <v>2925</v>
      </c>
      <c t="s">
        <v>5</v>
      </c>
      <c s="26" t="s">
        <v>2926</v>
      </c>
      <c s="27" t="s">
        <v>99</v>
      </c>
      <c s="28">
        <v>3</v>
      </c>
      <c s="27">
        <v>0</v>
      </c>
      <c s="27">
        <f>ROUND(G532*H532,6)</f>
      </c>
      <c r="L532" s="29">
        <v>0</v>
      </c>
      <c s="24">
        <f>ROUND(ROUND(L532,2)*ROUND(G532,3),2)</f>
      </c>
      <c s="27" t="s">
        <v>56</v>
      </c>
      <c>
        <f>(M532*21)/100</f>
      </c>
      <c t="s">
        <v>27</v>
      </c>
    </row>
    <row r="533" spans="1:5" ht="12.75" customHeight="1">
      <c r="A533" s="30" t="s">
        <v>57</v>
      </c>
      <c r="E533" s="31" t="s">
        <v>2926</v>
      </c>
    </row>
    <row r="534" spans="1:5" ht="12.75" customHeight="1">
      <c r="A534" s="30" t="s">
        <v>58</v>
      </c>
      <c r="E534" s="32" t="s">
        <v>5</v>
      </c>
    </row>
    <row r="535" spans="5:5" ht="12.75" customHeight="1">
      <c r="E535" s="31" t="s">
        <v>5</v>
      </c>
    </row>
    <row r="536" spans="1:16" ht="12.75" customHeight="1">
      <c r="A536" t="s">
        <v>51</v>
      </c>
      <c s="6" t="s">
        <v>2927</v>
      </c>
      <c s="6" t="s">
        <v>2928</v>
      </c>
      <c t="s">
        <v>5</v>
      </c>
      <c s="26" t="s">
        <v>2929</v>
      </c>
      <c s="27" t="s">
        <v>99</v>
      </c>
      <c s="28">
        <v>7</v>
      </c>
      <c s="27">
        <v>0</v>
      </c>
      <c s="27">
        <f>ROUND(G536*H536,6)</f>
      </c>
      <c r="L536" s="29">
        <v>0</v>
      </c>
      <c s="24">
        <f>ROUND(ROUND(L536,2)*ROUND(G536,3),2)</f>
      </c>
      <c s="27" t="s">
        <v>56</v>
      </c>
      <c>
        <f>(M536*21)/100</f>
      </c>
      <c t="s">
        <v>27</v>
      </c>
    </row>
    <row r="537" spans="1:5" ht="12.75" customHeight="1">
      <c r="A537" s="30" t="s">
        <v>57</v>
      </c>
      <c r="E537" s="31" t="s">
        <v>2929</v>
      </c>
    </row>
    <row r="538" spans="1:5" ht="12.75" customHeight="1">
      <c r="A538" s="30" t="s">
        <v>58</v>
      </c>
      <c r="E538" s="32" t="s">
        <v>5</v>
      </c>
    </row>
    <row r="539" spans="5:5" ht="12.75" customHeight="1">
      <c r="E539" s="31" t="s">
        <v>5</v>
      </c>
    </row>
    <row r="540" spans="1:16" ht="12.75" customHeight="1">
      <c r="A540" t="s">
        <v>51</v>
      </c>
      <c s="6" t="s">
        <v>2930</v>
      </c>
      <c s="6" t="s">
        <v>2931</v>
      </c>
      <c t="s">
        <v>5</v>
      </c>
      <c s="26" t="s">
        <v>2932</v>
      </c>
      <c s="27" t="s">
        <v>99</v>
      </c>
      <c s="28">
        <v>2</v>
      </c>
      <c s="27">
        <v>0</v>
      </c>
      <c s="27">
        <f>ROUND(G540*H540,6)</f>
      </c>
      <c r="L540" s="29">
        <v>0</v>
      </c>
      <c s="24">
        <f>ROUND(ROUND(L540,2)*ROUND(G540,3),2)</f>
      </c>
      <c s="27" t="s">
        <v>56</v>
      </c>
      <c>
        <f>(M540*21)/100</f>
      </c>
      <c t="s">
        <v>27</v>
      </c>
    </row>
    <row r="541" spans="1:5" ht="12.75" customHeight="1">
      <c r="A541" s="30" t="s">
        <v>57</v>
      </c>
      <c r="E541" s="31" t="s">
        <v>2932</v>
      </c>
    </row>
    <row r="542" spans="1:5" ht="12.75" customHeight="1">
      <c r="A542" s="30" t="s">
        <v>58</v>
      </c>
      <c r="E542" s="32" t="s">
        <v>5</v>
      </c>
    </row>
    <row r="543" spans="5:5" ht="12.75" customHeight="1">
      <c r="E543" s="31" t="s">
        <v>5</v>
      </c>
    </row>
    <row r="544" spans="1:16" ht="12.75" customHeight="1">
      <c r="A544" t="s">
        <v>51</v>
      </c>
      <c s="6" t="s">
        <v>2933</v>
      </c>
      <c s="6" t="s">
        <v>2934</v>
      </c>
      <c t="s">
        <v>5</v>
      </c>
      <c s="26" t="s">
        <v>2935</v>
      </c>
      <c s="27" t="s">
        <v>99</v>
      </c>
      <c s="28">
        <v>4</v>
      </c>
      <c s="27">
        <v>0</v>
      </c>
      <c s="27">
        <f>ROUND(G544*H544,6)</f>
      </c>
      <c r="L544" s="29">
        <v>0</v>
      </c>
      <c s="24">
        <f>ROUND(ROUND(L544,2)*ROUND(G544,3),2)</f>
      </c>
      <c s="27" t="s">
        <v>56</v>
      </c>
      <c>
        <f>(M544*21)/100</f>
      </c>
      <c t="s">
        <v>27</v>
      </c>
    </row>
    <row r="545" spans="1:5" ht="12.75" customHeight="1">
      <c r="A545" s="30" t="s">
        <v>57</v>
      </c>
      <c r="E545" s="31" t="s">
        <v>2935</v>
      </c>
    </row>
    <row r="546" spans="1:5" ht="12.75" customHeight="1">
      <c r="A546" s="30" t="s">
        <v>58</v>
      </c>
      <c r="E546" s="32" t="s">
        <v>5</v>
      </c>
    </row>
    <row r="547" spans="5:5" ht="12.75" customHeight="1">
      <c r="E547" s="31" t="s">
        <v>5</v>
      </c>
    </row>
    <row r="548" spans="1:16" ht="12.75" customHeight="1">
      <c r="A548" t="s">
        <v>51</v>
      </c>
      <c s="6" t="s">
        <v>2936</v>
      </c>
      <c s="6" t="s">
        <v>2937</v>
      </c>
      <c t="s">
        <v>5</v>
      </c>
      <c s="26" t="s">
        <v>2938</v>
      </c>
      <c s="27" t="s">
        <v>99</v>
      </c>
      <c s="28">
        <v>1</v>
      </c>
      <c s="27">
        <v>0</v>
      </c>
      <c s="27">
        <f>ROUND(G548*H548,6)</f>
      </c>
      <c r="L548" s="29">
        <v>0</v>
      </c>
      <c s="24">
        <f>ROUND(ROUND(L548,2)*ROUND(G548,3),2)</f>
      </c>
      <c s="27" t="s">
        <v>56</v>
      </c>
      <c>
        <f>(M548*21)/100</f>
      </c>
      <c t="s">
        <v>27</v>
      </c>
    </row>
    <row r="549" spans="1:5" ht="12.75" customHeight="1">
      <c r="A549" s="30" t="s">
        <v>57</v>
      </c>
      <c r="E549" s="31" t="s">
        <v>2938</v>
      </c>
    </row>
    <row r="550" spans="1:5" ht="12.75" customHeight="1">
      <c r="A550" s="30" t="s">
        <v>58</v>
      </c>
      <c r="E550" s="32" t="s">
        <v>5</v>
      </c>
    </row>
    <row r="551" spans="5:5" ht="12.75" customHeight="1">
      <c r="E551" s="31" t="s">
        <v>5</v>
      </c>
    </row>
    <row r="552" spans="1:16" ht="12.75" customHeight="1">
      <c r="A552" t="s">
        <v>51</v>
      </c>
      <c s="6" t="s">
        <v>2939</v>
      </c>
      <c s="6" t="s">
        <v>2940</v>
      </c>
      <c t="s">
        <v>5</v>
      </c>
      <c s="26" t="s">
        <v>2941</v>
      </c>
      <c s="27" t="s">
        <v>99</v>
      </c>
      <c s="28">
        <v>1</v>
      </c>
      <c s="27">
        <v>0</v>
      </c>
      <c s="27">
        <f>ROUND(G552*H552,6)</f>
      </c>
      <c r="L552" s="29">
        <v>0</v>
      </c>
      <c s="24">
        <f>ROUND(ROUND(L552,2)*ROUND(G552,3),2)</f>
      </c>
      <c s="27" t="s">
        <v>56</v>
      </c>
      <c>
        <f>(M552*21)/100</f>
      </c>
      <c t="s">
        <v>27</v>
      </c>
    </row>
    <row r="553" spans="1:5" ht="12.75" customHeight="1">
      <c r="A553" s="30" t="s">
        <v>57</v>
      </c>
      <c r="E553" s="31" t="s">
        <v>2941</v>
      </c>
    </row>
    <row r="554" spans="1:5" ht="12.75" customHeight="1">
      <c r="A554" s="30" t="s">
        <v>58</v>
      </c>
      <c r="E554" s="32" t="s">
        <v>5</v>
      </c>
    </row>
    <row r="555" spans="5:5" ht="12.75" customHeight="1">
      <c r="E555" s="31" t="s">
        <v>5</v>
      </c>
    </row>
    <row r="556" spans="1:16" ht="12.75" customHeight="1">
      <c r="A556" t="s">
        <v>51</v>
      </c>
      <c s="6" t="s">
        <v>2942</v>
      </c>
      <c s="6" t="s">
        <v>2943</v>
      </c>
      <c t="s">
        <v>5</v>
      </c>
      <c s="26" t="s">
        <v>2944</v>
      </c>
      <c s="27" t="s">
        <v>55</v>
      </c>
      <c s="28">
        <v>1.46</v>
      </c>
      <c s="27">
        <v>0</v>
      </c>
      <c s="27">
        <f>ROUND(G556*H556,6)</f>
      </c>
      <c r="L556" s="29">
        <v>0</v>
      </c>
      <c s="24">
        <f>ROUND(ROUND(L556,2)*ROUND(G556,3),2)</f>
      </c>
      <c s="27" t="s">
        <v>56</v>
      </c>
      <c>
        <f>(M556*21)/100</f>
      </c>
      <c t="s">
        <v>27</v>
      </c>
    </row>
    <row r="557" spans="1:5" ht="12.75" customHeight="1">
      <c r="A557" s="30" t="s">
        <v>57</v>
      </c>
      <c r="E557" s="31" t="s">
        <v>2945</v>
      </c>
    </row>
    <row r="558" spans="1:5" ht="12.75" customHeight="1">
      <c r="A558" s="30" t="s">
        <v>58</v>
      </c>
      <c r="E558" s="32" t="s">
        <v>5</v>
      </c>
    </row>
    <row r="559" spans="5:5" ht="25.5" customHeight="1">
      <c r="E559" s="31" t="s">
        <v>2946</v>
      </c>
    </row>
    <row r="560" spans="1:13" ht="12.75" customHeight="1">
      <c r="A560" t="s">
        <v>48</v>
      </c>
      <c r="C560" s="7" t="s">
        <v>2947</v>
      </c>
      <c r="E560" s="25" t="s">
        <v>2948</v>
      </c>
      <c r="J560" s="24">
        <f>0</f>
      </c>
      <c s="24">
        <f>0</f>
      </c>
      <c s="24">
        <f>0+L561+L565+L569+L573</f>
      </c>
      <c s="24">
        <f>0+M561+M565+M569+M573</f>
      </c>
    </row>
    <row r="561" spans="1:16" ht="12.75" customHeight="1">
      <c r="A561" t="s">
        <v>51</v>
      </c>
      <c s="6" t="s">
        <v>2949</v>
      </c>
      <c s="6" t="s">
        <v>2950</v>
      </c>
      <c t="s">
        <v>5</v>
      </c>
      <c s="26" t="s">
        <v>2951</v>
      </c>
      <c s="27" t="s">
        <v>2782</v>
      </c>
      <c s="28">
        <v>2</v>
      </c>
      <c s="27">
        <v>0</v>
      </c>
      <c s="27">
        <f>ROUND(G561*H561,6)</f>
      </c>
      <c r="L561" s="29">
        <v>0</v>
      </c>
      <c s="24">
        <f>ROUND(ROUND(L561,2)*ROUND(G561,3),2)</f>
      </c>
      <c s="27" t="s">
        <v>56</v>
      </c>
      <c>
        <f>(M561*21)/100</f>
      </c>
      <c t="s">
        <v>27</v>
      </c>
    </row>
    <row r="562" spans="1:5" ht="12.75" customHeight="1">
      <c r="A562" s="30" t="s">
        <v>57</v>
      </c>
      <c r="E562" s="31" t="s">
        <v>2951</v>
      </c>
    </row>
    <row r="563" spans="1:5" ht="12.75" customHeight="1">
      <c r="A563" s="30" t="s">
        <v>58</v>
      </c>
      <c r="E563" s="32" t="s">
        <v>5</v>
      </c>
    </row>
    <row r="564" spans="5:5" ht="12.75" customHeight="1">
      <c r="E564" s="31" t="s">
        <v>5</v>
      </c>
    </row>
    <row r="565" spans="1:16" ht="12.75" customHeight="1">
      <c r="A565" t="s">
        <v>51</v>
      </c>
      <c s="6" t="s">
        <v>2952</v>
      </c>
      <c s="6" t="s">
        <v>2953</v>
      </c>
      <c t="s">
        <v>5</v>
      </c>
      <c s="26" t="s">
        <v>2954</v>
      </c>
      <c s="27" t="s">
        <v>2782</v>
      </c>
      <c s="28">
        <v>7</v>
      </c>
      <c s="27">
        <v>0</v>
      </c>
      <c s="27">
        <f>ROUND(G565*H565,6)</f>
      </c>
      <c r="L565" s="29">
        <v>0</v>
      </c>
      <c s="24">
        <f>ROUND(ROUND(L565,2)*ROUND(G565,3),2)</f>
      </c>
      <c s="27" t="s">
        <v>56</v>
      </c>
      <c>
        <f>(M565*21)/100</f>
      </c>
      <c t="s">
        <v>27</v>
      </c>
    </row>
    <row r="566" spans="1:5" ht="12.75" customHeight="1">
      <c r="A566" s="30" t="s">
        <v>57</v>
      </c>
      <c r="E566" s="31" t="s">
        <v>2955</v>
      </c>
    </row>
    <row r="567" spans="1:5" ht="12.75" customHeight="1">
      <c r="A567" s="30" t="s">
        <v>58</v>
      </c>
      <c r="E567" s="32" t="s">
        <v>5</v>
      </c>
    </row>
    <row r="568" spans="5:5" ht="12.75" customHeight="1">
      <c r="E568" s="31" t="s">
        <v>5</v>
      </c>
    </row>
    <row r="569" spans="1:16" ht="12.75" customHeight="1">
      <c r="A569" t="s">
        <v>51</v>
      </c>
      <c s="6" t="s">
        <v>2956</v>
      </c>
      <c s="6" t="s">
        <v>2957</v>
      </c>
      <c t="s">
        <v>5</v>
      </c>
      <c s="26" t="s">
        <v>2958</v>
      </c>
      <c s="27" t="s">
        <v>2782</v>
      </c>
      <c s="28">
        <v>2</v>
      </c>
      <c s="27">
        <v>0</v>
      </c>
      <c s="27">
        <f>ROUND(G569*H569,6)</f>
      </c>
      <c r="L569" s="29">
        <v>0</v>
      </c>
      <c s="24">
        <f>ROUND(ROUND(L569,2)*ROUND(G569,3),2)</f>
      </c>
      <c s="27" t="s">
        <v>56</v>
      </c>
      <c>
        <f>(M569*21)/100</f>
      </c>
      <c t="s">
        <v>27</v>
      </c>
    </row>
    <row r="570" spans="1:5" ht="12.75" customHeight="1">
      <c r="A570" s="30" t="s">
        <v>57</v>
      </c>
      <c r="E570" s="31" t="s">
        <v>2958</v>
      </c>
    </row>
    <row r="571" spans="1:5" ht="12.75" customHeight="1">
      <c r="A571" s="30" t="s">
        <v>58</v>
      </c>
      <c r="E571" s="32" t="s">
        <v>5</v>
      </c>
    </row>
    <row r="572" spans="5:5" ht="12.75" customHeight="1">
      <c r="E572" s="31" t="s">
        <v>5</v>
      </c>
    </row>
    <row r="573" spans="1:16" ht="12.75" customHeight="1">
      <c r="A573" t="s">
        <v>51</v>
      </c>
      <c s="6" t="s">
        <v>2959</v>
      </c>
      <c s="6" t="s">
        <v>2960</v>
      </c>
      <c t="s">
        <v>5</v>
      </c>
      <c s="26" t="s">
        <v>2961</v>
      </c>
      <c s="27" t="s">
        <v>2782</v>
      </c>
      <c s="28">
        <v>7</v>
      </c>
      <c s="27">
        <v>0</v>
      </c>
      <c s="27">
        <f>ROUND(G573*H573,6)</f>
      </c>
      <c r="L573" s="29">
        <v>0</v>
      </c>
      <c s="24">
        <f>ROUND(ROUND(L573,2)*ROUND(G573,3),2)</f>
      </c>
      <c s="27" t="s">
        <v>56</v>
      </c>
      <c>
        <f>(M573*21)/100</f>
      </c>
      <c t="s">
        <v>27</v>
      </c>
    </row>
    <row r="574" spans="1:5" ht="12.75" customHeight="1">
      <c r="A574" s="30" t="s">
        <v>57</v>
      </c>
      <c r="E574" s="31" t="s">
        <v>2961</v>
      </c>
    </row>
    <row r="575" spans="1:5" ht="12.75" customHeight="1">
      <c r="A575" s="30" t="s">
        <v>58</v>
      </c>
      <c r="E575" s="32" t="s">
        <v>5</v>
      </c>
    </row>
    <row r="576" spans="5:5" ht="12.75" customHeight="1">
      <c r="E576" s="31" t="s">
        <v>5</v>
      </c>
    </row>
    <row r="577" spans="1:13" ht="12.75" customHeight="1">
      <c r="A577" t="s">
        <v>48</v>
      </c>
      <c r="C577" s="7" t="s">
        <v>2962</v>
      </c>
      <c r="E577" s="25" t="s">
        <v>2963</v>
      </c>
      <c r="J577" s="24">
        <f>0</f>
      </c>
      <c s="24">
        <f>0</f>
      </c>
      <c s="24">
        <f>0+L578+L582+L586+L590+L594+L598+L602+L606+L610+L614+L618+L622+L626+L630</f>
      </c>
      <c s="24">
        <f>0+M578+M582+M586+M590+M594+M598+M602+M606+M610+M614+M618+M622+M626+M630</f>
      </c>
    </row>
    <row r="578" spans="1:16" ht="12.75" customHeight="1">
      <c r="A578" t="s">
        <v>51</v>
      </c>
      <c s="6" t="s">
        <v>2964</v>
      </c>
      <c s="6" t="s">
        <v>2965</v>
      </c>
      <c t="s">
        <v>5</v>
      </c>
      <c s="26" t="s">
        <v>2966</v>
      </c>
      <c s="27" t="s">
        <v>88</v>
      </c>
      <c s="28">
        <v>40</v>
      </c>
      <c s="27">
        <v>0</v>
      </c>
      <c s="27">
        <f>ROUND(G578*H578,6)</f>
      </c>
      <c r="L578" s="29">
        <v>0</v>
      </c>
      <c s="24">
        <f>ROUND(ROUND(L578,2)*ROUND(G578,3),2)</f>
      </c>
      <c s="27" t="s">
        <v>56</v>
      </c>
      <c>
        <f>(M578*21)/100</f>
      </c>
      <c t="s">
        <v>27</v>
      </c>
    </row>
    <row r="579" spans="1:5" ht="12.75" customHeight="1">
      <c r="A579" s="30" t="s">
        <v>57</v>
      </c>
      <c r="E579" s="31" t="s">
        <v>2966</v>
      </c>
    </row>
    <row r="580" spans="1:5" ht="12.75" customHeight="1">
      <c r="A580" s="30" t="s">
        <v>58</v>
      </c>
      <c r="E580" s="32" t="s">
        <v>5</v>
      </c>
    </row>
    <row r="581" spans="5:5" ht="12.75" customHeight="1">
      <c r="E581" s="31" t="s">
        <v>5</v>
      </c>
    </row>
    <row r="582" spans="1:16" ht="12.75" customHeight="1">
      <c r="A582" t="s">
        <v>51</v>
      </c>
      <c s="6" t="s">
        <v>2967</v>
      </c>
      <c s="6" t="s">
        <v>2968</v>
      </c>
      <c t="s">
        <v>5</v>
      </c>
      <c s="26" t="s">
        <v>2969</v>
      </c>
      <c s="27" t="s">
        <v>88</v>
      </c>
      <c s="28">
        <v>30</v>
      </c>
      <c s="27">
        <v>0</v>
      </c>
      <c s="27">
        <f>ROUND(G582*H582,6)</f>
      </c>
      <c r="L582" s="29">
        <v>0</v>
      </c>
      <c s="24">
        <f>ROUND(ROUND(L582,2)*ROUND(G582,3),2)</f>
      </c>
      <c s="27" t="s">
        <v>56</v>
      </c>
      <c>
        <f>(M582*21)/100</f>
      </c>
      <c t="s">
        <v>27</v>
      </c>
    </row>
    <row r="583" spans="1:5" ht="12.75" customHeight="1">
      <c r="A583" s="30" t="s">
        <v>57</v>
      </c>
      <c r="E583" s="31" t="s">
        <v>2969</v>
      </c>
    </row>
    <row r="584" spans="1:5" ht="12.75" customHeight="1">
      <c r="A584" s="30" t="s">
        <v>58</v>
      </c>
      <c r="E584" s="32" t="s">
        <v>5</v>
      </c>
    </row>
    <row r="585" spans="5:5" ht="12.75" customHeight="1">
      <c r="E585" s="31" t="s">
        <v>5</v>
      </c>
    </row>
    <row r="586" spans="1:16" ht="12.75" customHeight="1">
      <c r="A586" t="s">
        <v>51</v>
      </c>
      <c s="6" t="s">
        <v>2970</v>
      </c>
      <c s="6" t="s">
        <v>2971</v>
      </c>
      <c t="s">
        <v>5</v>
      </c>
      <c s="26" t="s">
        <v>2972</v>
      </c>
      <c s="27" t="s">
        <v>88</v>
      </c>
      <c s="28">
        <v>1</v>
      </c>
      <c s="27">
        <v>0</v>
      </c>
      <c s="27">
        <f>ROUND(G586*H586,6)</f>
      </c>
      <c r="L586" s="29">
        <v>0</v>
      </c>
      <c s="24">
        <f>ROUND(ROUND(L586,2)*ROUND(G586,3),2)</f>
      </c>
      <c s="27" t="s">
        <v>56</v>
      </c>
      <c>
        <f>(M586*21)/100</f>
      </c>
      <c t="s">
        <v>27</v>
      </c>
    </row>
    <row r="587" spans="1:5" ht="12.75" customHeight="1">
      <c r="A587" s="30" t="s">
        <v>57</v>
      </c>
      <c r="E587" s="31" t="s">
        <v>2972</v>
      </c>
    </row>
    <row r="588" spans="1:5" ht="12.75" customHeight="1">
      <c r="A588" s="30" t="s">
        <v>58</v>
      </c>
      <c r="E588" s="32" t="s">
        <v>5</v>
      </c>
    </row>
    <row r="589" spans="5:5" ht="12.75" customHeight="1">
      <c r="E589" s="31" t="s">
        <v>5</v>
      </c>
    </row>
    <row r="590" spans="1:16" ht="12.75" customHeight="1">
      <c r="A590" t="s">
        <v>51</v>
      </c>
      <c s="6" t="s">
        <v>2973</v>
      </c>
      <c s="6" t="s">
        <v>2974</v>
      </c>
      <c t="s">
        <v>5</v>
      </c>
      <c s="26" t="s">
        <v>2975</v>
      </c>
      <c s="27" t="s">
        <v>88</v>
      </c>
      <c s="28">
        <v>2</v>
      </c>
      <c s="27">
        <v>0</v>
      </c>
      <c s="27">
        <f>ROUND(G590*H590,6)</f>
      </c>
      <c r="L590" s="29">
        <v>0</v>
      </c>
      <c s="24">
        <f>ROUND(ROUND(L590,2)*ROUND(G590,3),2)</f>
      </c>
      <c s="27" t="s">
        <v>56</v>
      </c>
      <c>
        <f>(M590*21)/100</f>
      </c>
      <c t="s">
        <v>27</v>
      </c>
    </row>
    <row r="591" spans="1:5" ht="12.75" customHeight="1">
      <c r="A591" s="30" t="s">
        <v>57</v>
      </c>
      <c r="E591" s="31" t="s">
        <v>2975</v>
      </c>
    </row>
    <row r="592" spans="1:5" ht="12.75" customHeight="1">
      <c r="A592" s="30" t="s">
        <v>58</v>
      </c>
      <c r="E592" s="32" t="s">
        <v>5</v>
      </c>
    </row>
    <row r="593" spans="5:5" ht="12.75" customHeight="1">
      <c r="E593" s="31" t="s">
        <v>5</v>
      </c>
    </row>
    <row r="594" spans="1:16" ht="12.75" customHeight="1">
      <c r="A594" t="s">
        <v>51</v>
      </c>
      <c s="6" t="s">
        <v>2976</v>
      </c>
      <c s="6" t="s">
        <v>2977</v>
      </c>
      <c t="s">
        <v>5</v>
      </c>
      <c s="26" t="s">
        <v>2978</v>
      </c>
      <c s="27" t="s">
        <v>99</v>
      </c>
      <c s="28">
        <v>16</v>
      </c>
      <c s="27">
        <v>0</v>
      </c>
      <c s="27">
        <f>ROUND(G594*H594,6)</f>
      </c>
      <c r="L594" s="29">
        <v>0</v>
      </c>
      <c s="24">
        <f>ROUND(ROUND(L594,2)*ROUND(G594,3),2)</f>
      </c>
      <c s="27" t="s">
        <v>56</v>
      </c>
      <c>
        <f>(M594*21)/100</f>
      </c>
      <c t="s">
        <v>27</v>
      </c>
    </row>
    <row r="595" spans="1:5" ht="12.75" customHeight="1">
      <c r="A595" s="30" t="s">
        <v>57</v>
      </c>
      <c r="E595" s="31" t="s">
        <v>2978</v>
      </c>
    </row>
    <row r="596" spans="1:5" ht="12.75" customHeight="1">
      <c r="A596" s="30" t="s">
        <v>58</v>
      </c>
      <c r="E596" s="32" t="s">
        <v>5</v>
      </c>
    </row>
    <row r="597" spans="5:5" ht="12.75" customHeight="1">
      <c r="E597" s="31" t="s">
        <v>5</v>
      </c>
    </row>
    <row r="598" spans="1:16" ht="12.75" customHeight="1">
      <c r="A598" t="s">
        <v>51</v>
      </c>
      <c s="6" t="s">
        <v>2979</v>
      </c>
      <c s="6" t="s">
        <v>2980</v>
      </c>
      <c t="s">
        <v>5</v>
      </c>
      <c s="26" t="s">
        <v>2981</v>
      </c>
      <c s="27" t="s">
        <v>88</v>
      </c>
      <c s="28">
        <v>3</v>
      </c>
      <c s="27">
        <v>0</v>
      </c>
      <c s="27">
        <f>ROUND(G598*H598,6)</f>
      </c>
      <c r="L598" s="29">
        <v>0</v>
      </c>
      <c s="24">
        <f>ROUND(ROUND(L598,2)*ROUND(G598,3),2)</f>
      </c>
      <c s="27" t="s">
        <v>56</v>
      </c>
      <c>
        <f>(M598*21)/100</f>
      </c>
      <c t="s">
        <v>27</v>
      </c>
    </row>
    <row r="599" spans="1:5" ht="12.75" customHeight="1">
      <c r="A599" s="30" t="s">
        <v>57</v>
      </c>
      <c r="E599" s="31" t="s">
        <v>2981</v>
      </c>
    </row>
    <row r="600" spans="1:5" ht="12.75" customHeight="1">
      <c r="A600" s="30" t="s">
        <v>58</v>
      </c>
      <c r="E600" s="32" t="s">
        <v>5</v>
      </c>
    </row>
    <row r="601" spans="5:5" ht="12.75" customHeight="1">
      <c r="E601" s="31" t="s">
        <v>5</v>
      </c>
    </row>
    <row r="602" spans="1:16" ht="12.75" customHeight="1">
      <c r="A602" t="s">
        <v>51</v>
      </c>
      <c s="6" t="s">
        <v>2982</v>
      </c>
      <c s="6" t="s">
        <v>2983</v>
      </c>
      <c t="s">
        <v>5</v>
      </c>
      <c s="26" t="s">
        <v>2984</v>
      </c>
      <c s="27" t="s">
        <v>99</v>
      </c>
      <c s="28">
        <v>20</v>
      </c>
      <c s="27">
        <v>0</v>
      </c>
      <c s="27">
        <f>ROUND(G602*H602,6)</f>
      </c>
      <c r="L602" s="29">
        <v>0</v>
      </c>
      <c s="24">
        <f>ROUND(ROUND(L602,2)*ROUND(G602,3),2)</f>
      </c>
      <c s="27" t="s">
        <v>56</v>
      </c>
      <c>
        <f>(M602*21)/100</f>
      </c>
      <c t="s">
        <v>27</v>
      </c>
    </row>
    <row r="603" spans="1:5" ht="12.75" customHeight="1">
      <c r="A603" s="30" t="s">
        <v>57</v>
      </c>
      <c r="E603" s="31" t="s">
        <v>2984</v>
      </c>
    </row>
    <row r="604" spans="1:5" ht="12.75" customHeight="1">
      <c r="A604" s="30" t="s">
        <v>58</v>
      </c>
      <c r="E604" s="32" t="s">
        <v>5</v>
      </c>
    </row>
    <row r="605" spans="5:5" ht="12.75" customHeight="1">
      <c r="E605" s="31" t="s">
        <v>5</v>
      </c>
    </row>
    <row r="606" spans="1:16" ht="12.75" customHeight="1">
      <c r="A606" t="s">
        <v>51</v>
      </c>
      <c s="6" t="s">
        <v>2985</v>
      </c>
      <c s="6" t="s">
        <v>2986</v>
      </c>
      <c t="s">
        <v>5</v>
      </c>
      <c s="26" t="s">
        <v>2987</v>
      </c>
      <c s="27" t="s">
        <v>99</v>
      </c>
      <c s="28">
        <v>2</v>
      </c>
      <c s="27">
        <v>0</v>
      </c>
      <c s="27">
        <f>ROUND(G606*H606,6)</f>
      </c>
      <c r="L606" s="29">
        <v>0</v>
      </c>
      <c s="24">
        <f>ROUND(ROUND(L606,2)*ROUND(G606,3),2)</f>
      </c>
      <c s="27" t="s">
        <v>56</v>
      </c>
      <c>
        <f>(M606*21)/100</f>
      </c>
      <c t="s">
        <v>27</v>
      </c>
    </row>
    <row r="607" spans="1:5" ht="12.75" customHeight="1">
      <c r="A607" s="30" t="s">
        <v>57</v>
      </c>
      <c r="E607" s="31" t="s">
        <v>2987</v>
      </c>
    </row>
    <row r="608" spans="1:5" ht="12.75" customHeight="1">
      <c r="A608" s="30" t="s">
        <v>58</v>
      </c>
      <c r="E608" s="32" t="s">
        <v>5</v>
      </c>
    </row>
    <row r="609" spans="5:5" ht="12.75" customHeight="1">
      <c r="E609" s="31" t="s">
        <v>5</v>
      </c>
    </row>
    <row r="610" spans="1:16" ht="12.75" customHeight="1">
      <c r="A610" t="s">
        <v>51</v>
      </c>
      <c s="6" t="s">
        <v>2988</v>
      </c>
      <c s="6" t="s">
        <v>2989</v>
      </c>
      <c t="s">
        <v>5</v>
      </c>
      <c s="26" t="s">
        <v>2990</v>
      </c>
      <c s="27" t="s">
        <v>99</v>
      </c>
      <c s="28">
        <v>3</v>
      </c>
      <c s="27">
        <v>0</v>
      </c>
      <c s="27">
        <f>ROUND(G610*H610,6)</f>
      </c>
      <c r="L610" s="29">
        <v>0</v>
      </c>
      <c s="24">
        <f>ROUND(ROUND(L610,2)*ROUND(G610,3),2)</f>
      </c>
      <c s="27" t="s">
        <v>56</v>
      </c>
      <c>
        <f>(M610*21)/100</f>
      </c>
      <c t="s">
        <v>27</v>
      </c>
    </row>
    <row r="611" spans="1:5" ht="12.75" customHeight="1">
      <c r="A611" s="30" t="s">
        <v>57</v>
      </c>
      <c r="E611" s="31" t="s">
        <v>2990</v>
      </c>
    </row>
    <row r="612" spans="1:5" ht="12.75" customHeight="1">
      <c r="A612" s="30" t="s">
        <v>58</v>
      </c>
      <c r="E612" s="32" t="s">
        <v>5</v>
      </c>
    </row>
    <row r="613" spans="5:5" ht="12.75" customHeight="1">
      <c r="E613" s="31" t="s">
        <v>5</v>
      </c>
    </row>
    <row r="614" spans="1:16" ht="12.75" customHeight="1">
      <c r="A614" t="s">
        <v>51</v>
      </c>
      <c s="6" t="s">
        <v>2991</v>
      </c>
      <c s="6" t="s">
        <v>2992</v>
      </c>
      <c t="s">
        <v>5</v>
      </c>
      <c s="26" t="s">
        <v>2993</v>
      </c>
      <c s="27" t="s">
        <v>99</v>
      </c>
      <c s="28">
        <v>2</v>
      </c>
      <c s="27">
        <v>0</v>
      </c>
      <c s="27">
        <f>ROUND(G614*H614,6)</f>
      </c>
      <c r="L614" s="29">
        <v>0</v>
      </c>
      <c s="24">
        <f>ROUND(ROUND(L614,2)*ROUND(G614,3),2)</f>
      </c>
      <c s="27" t="s">
        <v>56</v>
      </c>
      <c>
        <f>(M614*21)/100</f>
      </c>
      <c t="s">
        <v>27</v>
      </c>
    </row>
    <row r="615" spans="1:5" ht="12.75" customHeight="1">
      <c r="A615" s="30" t="s">
        <v>57</v>
      </c>
      <c r="E615" s="31" t="s">
        <v>2993</v>
      </c>
    </row>
    <row r="616" spans="1:5" ht="12.75" customHeight="1">
      <c r="A616" s="30" t="s">
        <v>58</v>
      </c>
      <c r="E616" s="32" t="s">
        <v>5</v>
      </c>
    </row>
    <row r="617" spans="5:5" ht="12.75" customHeight="1">
      <c r="E617" s="31" t="s">
        <v>5</v>
      </c>
    </row>
    <row r="618" spans="1:16" ht="12.75" customHeight="1">
      <c r="A618" t="s">
        <v>51</v>
      </c>
      <c s="6" t="s">
        <v>2994</v>
      </c>
      <c s="6" t="s">
        <v>2995</v>
      </c>
      <c t="s">
        <v>5</v>
      </c>
      <c s="26" t="s">
        <v>2996</v>
      </c>
      <c s="27" t="s">
        <v>99</v>
      </c>
      <c s="28">
        <v>3</v>
      </c>
      <c s="27">
        <v>0</v>
      </c>
      <c s="27">
        <f>ROUND(G618*H618,6)</f>
      </c>
      <c r="L618" s="29">
        <v>0</v>
      </c>
      <c s="24">
        <f>ROUND(ROUND(L618,2)*ROUND(G618,3),2)</f>
      </c>
      <c s="27" t="s">
        <v>56</v>
      </c>
      <c>
        <f>(M618*21)/100</f>
      </c>
      <c t="s">
        <v>27</v>
      </c>
    </row>
    <row r="619" spans="1:5" ht="12.75" customHeight="1">
      <c r="A619" s="30" t="s">
        <v>57</v>
      </c>
      <c r="E619" s="31" t="s">
        <v>2996</v>
      </c>
    </row>
    <row r="620" spans="1:5" ht="12.75" customHeight="1">
      <c r="A620" s="30" t="s">
        <v>58</v>
      </c>
      <c r="E620" s="32" t="s">
        <v>5</v>
      </c>
    </row>
    <row r="621" spans="5:5" ht="12.75" customHeight="1">
      <c r="E621" s="31" t="s">
        <v>5</v>
      </c>
    </row>
    <row r="622" spans="1:16" ht="12.75" customHeight="1">
      <c r="A622" t="s">
        <v>51</v>
      </c>
      <c s="6" t="s">
        <v>2997</v>
      </c>
      <c s="6" t="s">
        <v>2998</v>
      </c>
      <c t="s">
        <v>5</v>
      </c>
      <c s="26" t="s">
        <v>2999</v>
      </c>
      <c s="27" t="s">
        <v>88</v>
      </c>
      <c s="28">
        <v>40</v>
      </c>
      <c s="27">
        <v>0</v>
      </c>
      <c s="27">
        <f>ROUND(G622*H622,6)</f>
      </c>
      <c r="L622" s="29">
        <v>0</v>
      </c>
      <c s="24">
        <f>ROUND(ROUND(L622,2)*ROUND(G622,3),2)</f>
      </c>
      <c s="27" t="s">
        <v>56</v>
      </c>
      <c>
        <f>(M622*21)/100</f>
      </c>
      <c t="s">
        <v>27</v>
      </c>
    </row>
    <row r="623" spans="1:5" ht="12.75" customHeight="1">
      <c r="A623" s="30" t="s">
        <v>57</v>
      </c>
      <c r="E623" s="31" t="s">
        <v>2999</v>
      </c>
    </row>
    <row r="624" spans="1:5" ht="12.75" customHeight="1">
      <c r="A624" s="30" t="s">
        <v>58</v>
      </c>
      <c r="E624" s="32" t="s">
        <v>5</v>
      </c>
    </row>
    <row r="625" spans="5:5" ht="12.75" customHeight="1">
      <c r="E625" s="31" t="s">
        <v>5</v>
      </c>
    </row>
    <row r="626" spans="1:16" ht="12.75" customHeight="1">
      <c r="A626" t="s">
        <v>51</v>
      </c>
      <c s="6" t="s">
        <v>3000</v>
      </c>
      <c s="6" t="s">
        <v>3001</v>
      </c>
      <c t="s">
        <v>5</v>
      </c>
      <c s="26" t="s">
        <v>3002</v>
      </c>
      <c s="27" t="s">
        <v>88</v>
      </c>
      <c s="28">
        <v>30</v>
      </c>
      <c s="27">
        <v>0</v>
      </c>
      <c s="27">
        <f>ROUND(G626*H626,6)</f>
      </c>
      <c r="L626" s="29">
        <v>0</v>
      </c>
      <c s="24">
        <f>ROUND(ROUND(L626,2)*ROUND(G626,3),2)</f>
      </c>
      <c s="27" t="s">
        <v>56</v>
      </c>
      <c>
        <f>(M626*21)/100</f>
      </c>
      <c t="s">
        <v>27</v>
      </c>
    </row>
    <row r="627" spans="1:5" ht="12.75" customHeight="1">
      <c r="A627" s="30" t="s">
        <v>57</v>
      </c>
      <c r="E627" s="31" t="s">
        <v>3002</v>
      </c>
    </row>
    <row r="628" spans="1:5" ht="12.75" customHeight="1">
      <c r="A628" s="30" t="s">
        <v>58</v>
      </c>
      <c r="E628" s="32" t="s">
        <v>5</v>
      </c>
    </row>
    <row r="629" spans="5:5" ht="12.75" customHeight="1">
      <c r="E629" s="31" t="s">
        <v>5</v>
      </c>
    </row>
    <row r="630" spans="1:16" ht="12.75" customHeight="1">
      <c r="A630" t="s">
        <v>51</v>
      </c>
      <c s="6" t="s">
        <v>3003</v>
      </c>
      <c s="6" t="s">
        <v>3004</v>
      </c>
      <c t="s">
        <v>5</v>
      </c>
      <c s="26" t="s">
        <v>3005</v>
      </c>
      <c s="27" t="s">
        <v>88</v>
      </c>
      <c s="28">
        <v>70</v>
      </c>
      <c s="27">
        <v>0</v>
      </c>
      <c s="27">
        <f>ROUND(G630*H630,6)</f>
      </c>
      <c r="L630" s="29">
        <v>0</v>
      </c>
      <c s="24">
        <f>ROUND(ROUND(L630,2)*ROUND(G630,3),2)</f>
      </c>
      <c s="27" t="s">
        <v>56</v>
      </c>
      <c>
        <f>(M630*21)/100</f>
      </c>
      <c t="s">
        <v>27</v>
      </c>
    </row>
    <row r="631" spans="1:5" ht="12.75" customHeight="1">
      <c r="A631" s="30" t="s">
        <v>57</v>
      </c>
      <c r="E631" s="31" t="s">
        <v>3005</v>
      </c>
    </row>
    <row r="632" spans="1:5" ht="12.75" customHeight="1">
      <c r="A632" s="30" t="s">
        <v>58</v>
      </c>
      <c r="E632" s="32" t="s">
        <v>5</v>
      </c>
    </row>
    <row r="633" spans="5:5" ht="12.75" customHeight="1">
      <c r="E633" s="31" t="s">
        <v>5</v>
      </c>
    </row>
    <row r="634" spans="1:13" ht="12.75" customHeight="1">
      <c r="A634" t="s">
        <v>48</v>
      </c>
      <c r="C634" s="7" t="s">
        <v>3006</v>
      </c>
      <c r="E634" s="25" t="s">
        <v>3007</v>
      </c>
      <c r="J634" s="24">
        <f>0</f>
      </c>
      <c s="24">
        <f>0</f>
      </c>
      <c s="24">
        <f>0+L635+L639+L643+L647</f>
      </c>
      <c s="24">
        <f>0+M635+M639+M643+M647</f>
      </c>
    </row>
    <row r="635" spans="1:16" ht="12.75" customHeight="1">
      <c r="A635" t="s">
        <v>51</v>
      </c>
      <c s="6" t="s">
        <v>3008</v>
      </c>
      <c s="6" t="s">
        <v>3009</v>
      </c>
      <c t="s">
        <v>5</v>
      </c>
      <c s="26" t="s">
        <v>3010</v>
      </c>
      <c s="27" t="s">
        <v>99</v>
      </c>
      <c s="28">
        <v>10</v>
      </c>
      <c s="27">
        <v>0</v>
      </c>
      <c s="27">
        <f>ROUND(G635*H635,6)</f>
      </c>
      <c r="L635" s="29">
        <v>0</v>
      </c>
      <c s="24">
        <f>ROUND(ROUND(L635,2)*ROUND(G635,3),2)</f>
      </c>
      <c s="27" t="s">
        <v>56</v>
      </c>
      <c>
        <f>(M635*21)/100</f>
      </c>
      <c t="s">
        <v>27</v>
      </c>
    </row>
    <row r="636" spans="1:5" ht="12.75" customHeight="1">
      <c r="A636" s="30" t="s">
        <v>57</v>
      </c>
      <c r="E636" s="31" t="s">
        <v>3010</v>
      </c>
    </row>
    <row r="637" spans="1:5" ht="12.75" customHeight="1">
      <c r="A637" s="30" t="s">
        <v>58</v>
      </c>
      <c r="E637" s="32" t="s">
        <v>5</v>
      </c>
    </row>
    <row r="638" spans="5:5" ht="12.75" customHeight="1">
      <c r="E638" s="31" t="s">
        <v>5</v>
      </c>
    </row>
    <row r="639" spans="1:16" ht="12.75" customHeight="1">
      <c r="A639" t="s">
        <v>51</v>
      </c>
      <c s="6" t="s">
        <v>3011</v>
      </c>
      <c s="6" t="s">
        <v>3012</v>
      </c>
      <c t="s">
        <v>5</v>
      </c>
      <c s="26" t="s">
        <v>3013</v>
      </c>
      <c s="27" t="s">
        <v>99</v>
      </c>
      <c s="28">
        <v>8</v>
      </c>
      <c s="27">
        <v>0</v>
      </c>
      <c s="27">
        <f>ROUND(G639*H639,6)</f>
      </c>
      <c r="L639" s="29">
        <v>0</v>
      </c>
      <c s="24">
        <f>ROUND(ROUND(L639,2)*ROUND(G639,3),2)</f>
      </c>
      <c s="27" t="s">
        <v>56</v>
      </c>
      <c>
        <f>(M639*21)/100</f>
      </c>
      <c t="s">
        <v>27</v>
      </c>
    </row>
    <row r="640" spans="1:5" ht="12.75" customHeight="1">
      <c r="A640" s="30" t="s">
        <v>57</v>
      </c>
      <c r="E640" s="31" t="s">
        <v>3013</v>
      </c>
    </row>
    <row r="641" spans="1:5" ht="12.75" customHeight="1">
      <c r="A641" s="30" t="s">
        <v>58</v>
      </c>
      <c r="E641" s="32" t="s">
        <v>5</v>
      </c>
    </row>
    <row r="642" spans="5:5" ht="12.75" customHeight="1">
      <c r="E642" s="31" t="s">
        <v>5</v>
      </c>
    </row>
    <row r="643" spans="1:16" ht="12.75" customHeight="1">
      <c r="A643" t="s">
        <v>51</v>
      </c>
      <c s="6" t="s">
        <v>3014</v>
      </c>
      <c s="6" t="s">
        <v>3015</v>
      </c>
      <c t="s">
        <v>5</v>
      </c>
      <c s="26" t="s">
        <v>3016</v>
      </c>
      <c s="27" t="s">
        <v>99</v>
      </c>
      <c s="28">
        <v>8</v>
      </c>
      <c s="27">
        <v>0</v>
      </c>
      <c s="27">
        <f>ROUND(G643*H643,6)</f>
      </c>
      <c r="L643" s="29">
        <v>0</v>
      </c>
      <c s="24">
        <f>ROUND(ROUND(L643,2)*ROUND(G643,3),2)</f>
      </c>
      <c s="27" t="s">
        <v>56</v>
      </c>
      <c>
        <f>(M643*21)/100</f>
      </c>
      <c t="s">
        <v>27</v>
      </c>
    </row>
    <row r="644" spans="1:5" ht="12.75" customHeight="1">
      <c r="A644" s="30" t="s">
        <v>57</v>
      </c>
      <c r="E644" s="31" t="s">
        <v>3016</v>
      </c>
    </row>
    <row r="645" spans="1:5" ht="12.75" customHeight="1">
      <c r="A645" s="30" t="s">
        <v>58</v>
      </c>
      <c r="E645" s="32" t="s">
        <v>5</v>
      </c>
    </row>
    <row r="646" spans="5:5" ht="12.75" customHeight="1">
      <c r="E646" s="31" t="s">
        <v>5</v>
      </c>
    </row>
    <row r="647" spans="1:16" ht="12.75" customHeight="1">
      <c r="A647" t="s">
        <v>51</v>
      </c>
      <c s="6" t="s">
        <v>3017</v>
      </c>
      <c s="6" t="s">
        <v>3018</v>
      </c>
      <c t="s">
        <v>5</v>
      </c>
      <c s="26" t="s">
        <v>3019</v>
      </c>
      <c s="27" t="s">
        <v>99</v>
      </c>
      <c s="28">
        <v>8</v>
      </c>
      <c s="27">
        <v>0</v>
      </c>
      <c s="27">
        <f>ROUND(G647*H647,6)</f>
      </c>
      <c r="L647" s="29">
        <v>0</v>
      </c>
      <c s="24">
        <f>ROUND(ROUND(L647,2)*ROUND(G647,3),2)</f>
      </c>
      <c s="27" t="s">
        <v>56</v>
      </c>
      <c>
        <f>(M647*21)/100</f>
      </c>
      <c t="s">
        <v>27</v>
      </c>
    </row>
    <row r="648" spans="1:5" ht="12.75" customHeight="1">
      <c r="A648" s="30" t="s">
        <v>57</v>
      </c>
      <c r="E648" s="31" t="s">
        <v>3019</v>
      </c>
    </row>
    <row r="649" spans="1:5" ht="12.75" customHeight="1">
      <c r="A649" s="30" t="s">
        <v>58</v>
      </c>
      <c r="E649" s="32" t="s">
        <v>5</v>
      </c>
    </row>
    <row r="650" spans="5:5" ht="12.75" customHeight="1">
      <c r="E650" s="31" t="s">
        <v>5</v>
      </c>
    </row>
    <row r="651" spans="1:13" ht="12.75" customHeight="1">
      <c r="A651" t="s">
        <v>48</v>
      </c>
      <c r="C651" s="7" t="s">
        <v>3020</v>
      </c>
      <c r="E651" s="25" t="s">
        <v>3021</v>
      </c>
      <c r="J651" s="24">
        <f>0</f>
      </c>
      <c s="24">
        <f>0</f>
      </c>
      <c s="24">
        <f>0+L652+L656+L660+L664+L668+L672+L676+L680+L684+L688+L692+L696+L700+L704</f>
      </c>
      <c s="24">
        <f>0+M652+M656+M660+M664+M668+M672+M676+M680+M684+M688+M692+M696+M700+M704</f>
      </c>
    </row>
    <row r="652" spans="1:16" ht="12.75" customHeight="1">
      <c r="A652" t="s">
        <v>51</v>
      </c>
      <c s="6" t="s">
        <v>3022</v>
      </c>
      <c s="6" t="s">
        <v>3023</v>
      </c>
      <c t="s">
        <v>5</v>
      </c>
      <c s="26" t="s">
        <v>3024</v>
      </c>
      <c s="27" t="s">
        <v>99</v>
      </c>
      <c s="28">
        <v>8</v>
      </c>
      <c s="27">
        <v>0</v>
      </c>
      <c s="27">
        <f>ROUND(G652*H652,6)</f>
      </c>
      <c r="L652" s="29">
        <v>0</v>
      </c>
      <c s="24">
        <f>ROUND(ROUND(L652,2)*ROUND(G652,3),2)</f>
      </c>
      <c s="27" t="s">
        <v>56</v>
      </c>
      <c>
        <f>(M652*21)/100</f>
      </c>
      <c t="s">
        <v>27</v>
      </c>
    </row>
    <row r="653" spans="1:5" ht="12.75" customHeight="1">
      <c r="A653" s="30" t="s">
        <v>57</v>
      </c>
      <c r="E653" s="31" t="s">
        <v>3024</v>
      </c>
    </row>
    <row r="654" spans="1:5" ht="12.75" customHeight="1">
      <c r="A654" s="30" t="s">
        <v>58</v>
      </c>
      <c r="E654" s="32" t="s">
        <v>5</v>
      </c>
    </row>
    <row r="655" spans="5:5" ht="12.75" customHeight="1">
      <c r="E655" s="31" t="s">
        <v>5</v>
      </c>
    </row>
    <row r="656" spans="1:16" ht="12.75" customHeight="1">
      <c r="A656" t="s">
        <v>51</v>
      </c>
      <c s="6" t="s">
        <v>3025</v>
      </c>
      <c s="6" t="s">
        <v>3026</v>
      </c>
      <c t="s">
        <v>5</v>
      </c>
      <c s="26" t="s">
        <v>3027</v>
      </c>
      <c s="27" t="s">
        <v>99</v>
      </c>
      <c s="28">
        <v>5</v>
      </c>
      <c s="27">
        <v>0</v>
      </c>
      <c s="27">
        <f>ROUND(G656*H656,6)</f>
      </c>
      <c r="L656" s="29">
        <v>0</v>
      </c>
      <c s="24">
        <f>ROUND(ROUND(L656,2)*ROUND(G656,3),2)</f>
      </c>
      <c s="27" t="s">
        <v>56</v>
      </c>
      <c>
        <f>(M656*21)/100</f>
      </c>
      <c t="s">
        <v>27</v>
      </c>
    </row>
    <row r="657" spans="1:5" ht="12.75" customHeight="1">
      <c r="A657" s="30" t="s">
        <v>57</v>
      </c>
      <c r="E657" s="31" t="s">
        <v>3027</v>
      </c>
    </row>
    <row r="658" spans="1:5" ht="12.75" customHeight="1">
      <c r="A658" s="30" t="s">
        <v>58</v>
      </c>
      <c r="E658" s="32" t="s">
        <v>5</v>
      </c>
    </row>
    <row r="659" spans="5:5" ht="12.75" customHeight="1">
      <c r="E659" s="31" t="s">
        <v>5</v>
      </c>
    </row>
    <row r="660" spans="1:16" ht="12.75" customHeight="1">
      <c r="A660" t="s">
        <v>51</v>
      </c>
      <c s="6" t="s">
        <v>3028</v>
      </c>
      <c s="6" t="s">
        <v>3029</v>
      </c>
      <c t="s">
        <v>5</v>
      </c>
      <c s="26" t="s">
        <v>3030</v>
      </c>
      <c s="27" t="s">
        <v>99</v>
      </c>
      <c s="28">
        <v>2</v>
      </c>
      <c s="27">
        <v>0</v>
      </c>
      <c s="27">
        <f>ROUND(G660*H660,6)</f>
      </c>
      <c r="L660" s="29">
        <v>0</v>
      </c>
      <c s="24">
        <f>ROUND(ROUND(L660,2)*ROUND(G660,3),2)</f>
      </c>
      <c s="27" t="s">
        <v>56</v>
      </c>
      <c>
        <f>(M660*21)/100</f>
      </c>
      <c t="s">
        <v>27</v>
      </c>
    </row>
    <row r="661" spans="1:5" ht="12.75" customHeight="1">
      <c r="A661" s="30" t="s">
        <v>57</v>
      </c>
      <c r="E661" s="31" t="s">
        <v>3030</v>
      </c>
    </row>
    <row r="662" spans="1:5" ht="12.75" customHeight="1">
      <c r="A662" s="30" t="s">
        <v>58</v>
      </c>
      <c r="E662" s="32" t="s">
        <v>5</v>
      </c>
    </row>
    <row r="663" spans="5:5" ht="12.75" customHeight="1">
      <c r="E663" s="31" t="s">
        <v>5</v>
      </c>
    </row>
    <row r="664" spans="1:16" ht="12.75" customHeight="1">
      <c r="A664" t="s">
        <v>51</v>
      </c>
      <c s="6" t="s">
        <v>3031</v>
      </c>
      <c s="6" t="s">
        <v>3032</v>
      </c>
      <c t="s">
        <v>5</v>
      </c>
      <c s="26" t="s">
        <v>3033</v>
      </c>
      <c s="27" t="s">
        <v>99</v>
      </c>
      <c s="28">
        <v>1</v>
      </c>
      <c s="27">
        <v>0</v>
      </c>
      <c s="27">
        <f>ROUND(G664*H664,6)</f>
      </c>
      <c r="L664" s="29">
        <v>0</v>
      </c>
      <c s="24">
        <f>ROUND(ROUND(L664,2)*ROUND(G664,3),2)</f>
      </c>
      <c s="27" t="s">
        <v>56</v>
      </c>
      <c>
        <f>(M664*21)/100</f>
      </c>
      <c t="s">
        <v>27</v>
      </c>
    </row>
    <row r="665" spans="1:5" ht="12.75" customHeight="1">
      <c r="A665" s="30" t="s">
        <v>57</v>
      </c>
      <c r="E665" s="31" t="s">
        <v>3033</v>
      </c>
    </row>
    <row r="666" spans="1:5" ht="12.75" customHeight="1">
      <c r="A666" s="30" t="s">
        <v>58</v>
      </c>
      <c r="E666" s="32" t="s">
        <v>5</v>
      </c>
    </row>
    <row r="667" spans="5:5" ht="12.75" customHeight="1">
      <c r="E667" s="31" t="s">
        <v>5</v>
      </c>
    </row>
    <row r="668" spans="1:16" ht="12.75" customHeight="1">
      <c r="A668" t="s">
        <v>51</v>
      </c>
      <c s="6" t="s">
        <v>3034</v>
      </c>
      <c s="6" t="s">
        <v>3035</v>
      </c>
      <c t="s">
        <v>5</v>
      </c>
      <c s="26" t="s">
        <v>3036</v>
      </c>
      <c s="27" t="s">
        <v>99</v>
      </c>
      <c s="28">
        <v>1</v>
      </c>
      <c s="27">
        <v>0</v>
      </c>
      <c s="27">
        <f>ROUND(G668*H668,6)</f>
      </c>
      <c r="L668" s="29">
        <v>0</v>
      </c>
      <c s="24">
        <f>ROUND(ROUND(L668,2)*ROUND(G668,3),2)</f>
      </c>
      <c s="27" t="s">
        <v>56</v>
      </c>
      <c>
        <f>(M668*21)/100</f>
      </c>
      <c t="s">
        <v>27</v>
      </c>
    </row>
    <row r="669" spans="1:5" ht="12.75" customHeight="1">
      <c r="A669" s="30" t="s">
        <v>57</v>
      </c>
      <c r="E669" s="31" t="s">
        <v>3036</v>
      </c>
    </row>
    <row r="670" spans="1:5" ht="12.75" customHeight="1">
      <c r="A670" s="30" t="s">
        <v>58</v>
      </c>
      <c r="E670" s="32" t="s">
        <v>5</v>
      </c>
    </row>
    <row r="671" spans="5:5" ht="12.75" customHeight="1">
      <c r="E671" s="31" t="s">
        <v>5</v>
      </c>
    </row>
    <row r="672" spans="1:16" ht="12.75" customHeight="1">
      <c r="A672" t="s">
        <v>51</v>
      </c>
      <c s="6" t="s">
        <v>3037</v>
      </c>
      <c s="6" t="s">
        <v>3038</v>
      </c>
      <c t="s">
        <v>5</v>
      </c>
      <c s="26" t="s">
        <v>3039</v>
      </c>
      <c s="27" t="s">
        <v>99</v>
      </c>
      <c s="28">
        <v>1</v>
      </c>
      <c s="27">
        <v>0</v>
      </c>
      <c s="27">
        <f>ROUND(G672*H672,6)</f>
      </c>
      <c r="L672" s="29">
        <v>0</v>
      </c>
      <c s="24">
        <f>ROUND(ROUND(L672,2)*ROUND(G672,3),2)</f>
      </c>
      <c s="27" t="s">
        <v>56</v>
      </c>
      <c>
        <f>(M672*21)/100</f>
      </c>
      <c t="s">
        <v>27</v>
      </c>
    </row>
    <row r="673" spans="1:5" ht="12.75" customHeight="1">
      <c r="A673" s="30" t="s">
        <v>57</v>
      </c>
      <c r="E673" s="31" t="s">
        <v>3039</v>
      </c>
    </row>
    <row r="674" spans="1:5" ht="12.75" customHeight="1">
      <c r="A674" s="30" t="s">
        <v>58</v>
      </c>
      <c r="E674" s="32" t="s">
        <v>5</v>
      </c>
    </row>
    <row r="675" spans="5:5" ht="12.75" customHeight="1">
      <c r="E675" s="31" t="s">
        <v>5</v>
      </c>
    </row>
    <row r="676" spans="1:16" ht="12.75" customHeight="1">
      <c r="A676" t="s">
        <v>51</v>
      </c>
      <c s="6" t="s">
        <v>3040</v>
      </c>
      <c s="6" t="s">
        <v>3041</v>
      </c>
      <c t="s">
        <v>5</v>
      </c>
      <c s="26" t="s">
        <v>3042</v>
      </c>
      <c s="27" t="s">
        <v>99</v>
      </c>
      <c s="28">
        <v>2</v>
      </c>
      <c s="27">
        <v>0</v>
      </c>
      <c s="27">
        <f>ROUND(G676*H676,6)</f>
      </c>
      <c r="L676" s="29">
        <v>0</v>
      </c>
      <c s="24">
        <f>ROUND(ROUND(L676,2)*ROUND(G676,3),2)</f>
      </c>
      <c s="27" t="s">
        <v>56</v>
      </c>
      <c>
        <f>(M676*21)/100</f>
      </c>
      <c t="s">
        <v>27</v>
      </c>
    </row>
    <row r="677" spans="1:5" ht="12.75" customHeight="1">
      <c r="A677" s="30" t="s">
        <v>57</v>
      </c>
      <c r="E677" s="31" t="s">
        <v>3042</v>
      </c>
    </row>
    <row r="678" spans="1:5" ht="12.75" customHeight="1">
      <c r="A678" s="30" t="s">
        <v>58</v>
      </c>
      <c r="E678" s="32" t="s">
        <v>5</v>
      </c>
    </row>
    <row r="679" spans="5:5" ht="12.75" customHeight="1">
      <c r="E679" s="31" t="s">
        <v>5</v>
      </c>
    </row>
    <row r="680" spans="1:16" ht="12.75" customHeight="1">
      <c r="A680" t="s">
        <v>51</v>
      </c>
      <c s="6" t="s">
        <v>3043</v>
      </c>
      <c s="6" t="s">
        <v>3044</v>
      </c>
      <c t="s">
        <v>5</v>
      </c>
      <c s="26" t="s">
        <v>3045</v>
      </c>
      <c s="27" t="s">
        <v>99</v>
      </c>
      <c s="28">
        <v>1</v>
      </c>
      <c s="27">
        <v>0</v>
      </c>
      <c s="27">
        <f>ROUND(G680*H680,6)</f>
      </c>
      <c r="L680" s="29">
        <v>0</v>
      </c>
      <c s="24">
        <f>ROUND(ROUND(L680,2)*ROUND(G680,3),2)</f>
      </c>
      <c s="27" t="s">
        <v>56</v>
      </c>
      <c>
        <f>(M680*21)/100</f>
      </c>
      <c t="s">
        <v>27</v>
      </c>
    </row>
    <row r="681" spans="1:5" ht="12.75" customHeight="1">
      <c r="A681" s="30" t="s">
        <v>57</v>
      </c>
      <c r="E681" s="31" t="s">
        <v>3045</v>
      </c>
    </row>
    <row r="682" spans="1:5" ht="12.75" customHeight="1">
      <c r="A682" s="30" t="s">
        <v>58</v>
      </c>
      <c r="E682" s="32" t="s">
        <v>5</v>
      </c>
    </row>
    <row r="683" spans="5:5" ht="12.75" customHeight="1">
      <c r="E683" s="31" t="s">
        <v>5</v>
      </c>
    </row>
    <row r="684" spans="1:16" ht="12.75" customHeight="1">
      <c r="A684" t="s">
        <v>51</v>
      </c>
      <c s="6" t="s">
        <v>3046</v>
      </c>
      <c s="6" t="s">
        <v>3047</v>
      </c>
      <c t="s">
        <v>5</v>
      </c>
      <c s="26" t="s">
        <v>3048</v>
      </c>
      <c s="27" t="s">
        <v>99</v>
      </c>
      <c s="28">
        <v>7</v>
      </c>
      <c s="27">
        <v>0</v>
      </c>
      <c s="27">
        <f>ROUND(G684*H684,6)</f>
      </c>
      <c r="L684" s="29">
        <v>0</v>
      </c>
      <c s="24">
        <f>ROUND(ROUND(L684,2)*ROUND(G684,3),2)</f>
      </c>
      <c s="27" t="s">
        <v>56</v>
      </c>
      <c>
        <f>(M684*21)/100</f>
      </c>
      <c t="s">
        <v>27</v>
      </c>
    </row>
    <row r="685" spans="1:5" ht="12.75" customHeight="1">
      <c r="A685" s="30" t="s">
        <v>57</v>
      </c>
      <c r="E685" s="31" t="s">
        <v>3048</v>
      </c>
    </row>
    <row r="686" spans="1:5" ht="12.75" customHeight="1">
      <c r="A686" s="30" t="s">
        <v>58</v>
      </c>
      <c r="E686" s="32" t="s">
        <v>5</v>
      </c>
    </row>
    <row r="687" spans="5:5" ht="12.75" customHeight="1">
      <c r="E687" s="31" t="s">
        <v>5</v>
      </c>
    </row>
    <row r="688" spans="1:16" ht="12.75" customHeight="1">
      <c r="A688" t="s">
        <v>51</v>
      </c>
      <c s="6" t="s">
        <v>3049</v>
      </c>
      <c s="6" t="s">
        <v>3050</v>
      </c>
      <c t="s">
        <v>5</v>
      </c>
      <c s="26" t="s">
        <v>3051</v>
      </c>
      <c s="27" t="s">
        <v>99</v>
      </c>
      <c s="28">
        <v>1</v>
      </c>
      <c s="27">
        <v>0</v>
      </c>
      <c s="27">
        <f>ROUND(G688*H688,6)</f>
      </c>
      <c r="L688" s="29">
        <v>0</v>
      </c>
      <c s="24">
        <f>ROUND(ROUND(L688,2)*ROUND(G688,3),2)</f>
      </c>
      <c s="27" t="s">
        <v>56</v>
      </c>
      <c>
        <f>(M688*21)/100</f>
      </c>
      <c t="s">
        <v>27</v>
      </c>
    </row>
    <row r="689" spans="1:5" ht="12.75" customHeight="1">
      <c r="A689" s="30" t="s">
        <v>57</v>
      </c>
      <c r="E689" s="31" t="s">
        <v>3051</v>
      </c>
    </row>
    <row r="690" spans="1:5" ht="12.75" customHeight="1">
      <c r="A690" s="30" t="s">
        <v>58</v>
      </c>
      <c r="E690" s="32" t="s">
        <v>5</v>
      </c>
    </row>
    <row r="691" spans="5:5" ht="12.75" customHeight="1">
      <c r="E691" s="31" t="s">
        <v>5</v>
      </c>
    </row>
    <row r="692" spans="1:16" ht="12.75" customHeight="1">
      <c r="A692" t="s">
        <v>51</v>
      </c>
      <c s="6" t="s">
        <v>3052</v>
      </c>
      <c s="6" t="s">
        <v>3053</v>
      </c>
      <c t="s">
        <v>5</v>
      </c>
      <c s="26" t="s">
        <v>3054</v>
      </c>
      <c s="27" t="s">
        <v>55</v>
      </c>
      <c s="28">
        <v>0.2</v>
      </c>
      <c s="27">
        <v>0</v>
      </c>
      <c s="27">
        <f>ROUND(G692*H692,6)</f>
      </c>
      <c r="L692" s="29">
        <v>0</v>
      </c>
      <c s="24">
        <f>ROUND(ROUND(L692,2)*ROUND(G692,3),2)</f>
      </c>
      <c s="27" t="s">
        <v>56</v>
      </c>
      <c>
        <f>(M692*21)/100</f>
      </c>
      <c t="s">
        <v>27</v>
      </c>
    </row>
    <row r="693" spans="1:5" ht="12.75" customHeight="1">
      <c r="A693" s="30" t="s">
        <v>57</v>
      </c>
      <c r="E693" s="31" t="s">
        <v>3054</v>
      </c>
    </row>
    <row r="694" spans="1:5" ht="12.75" customHeight="1">
      <c r="A694" s="30" t="s">
        <v>58</v>
      </c>
      <c r="E694" s="32" t="s">
        <v>5</v>
      </c>
    </row>
    <row r="695" spans="5:5" ht="12.75" customHeight="1">
      <c r="E695" s="31" t="s">
        <v>5</v>
      </c>
    </row>
    <row r="696" spans="1:16" ht="12.75" customHeight="1">
      <c r="A696" t="s">
        <v>51</v>
      </c>
      <c s="6" t="s">
        <v>3055</v>
      </c>
      <c s="6" t="s">
        <v>3056</v>
      </c>
      <c t="s">
        <v>5</v>
      </c>
      <c s="26" t="s">
        <v>3057</v>
      </c>
      <c s="27" t="s">
        <v>2782</v>
      </c>
      <c s="28">
        <v>1</v>
      </c>
      <c s="27">
        <v>0</v>
      </c>
      <c s="27">
        <f>ROUND(G696*H696,6)</f>
      </c>
      <c r="L696" s="29">
        <v>0</v>
      </c>
      <c s="24">
        <f>ROUND(ROUND(L696,2)*ROUND(G696,3),2)</f>
      </c>
      <c s="27" t="s">
        <v>56</v>
      </c>
      <c>
        <f>(M696*21)/100</f>
      </c>
      <c t="s">
        <v>27</v>
      </c>
    </row>
    <row r="697" spans="1:5" ht="12.75" customHeight="1">
      <c r="A697" s="30" t="s">
        <v>57</v>
      </c>
      <c r="E697" s="31" t="s">
        <v>3057</v>
      </c>
    </row>
    <row r="698" spans="1:5" ht="12.75" customHeight="1">
      <c r="A698" s="30" t="s">
        <v>58</v>
      </c>
      <c r="E698" s="32" t="s">
        <v>5</v>
      </c>
    </row>
    <row r="699" spans="5:5" ht="12.75" customHeight="1">
      <c r="E699" s="31" t="s">
        <v>5</v>
      </c>
    </row>
    <row r="700" spans="1:16" ht="12.75" customHeight="1">
      <c r="A700" t="s">
        <v>51</v>
      </c>
      <c s="6" t="s">
        <v>3058</v>
      </c>
      <c s="6" t="s">
        <v>3059</v>
      </c>
      <c t="s">
        <v>5</v>
      </c>
      <c s="26" t="s">
        <v>3060</v>
      </c>
      <c s="27" t="s">
        <v>329</v>
      </c>
      <c s="28">
        <v>10</v>
      </c>
      <c s="27">
        <v>0</v>
      </c>
      <c s="27">
        <f>ROUND(G700*H700,6)</f>
      </c>
      <c r="L700" s="29">
        <v>0</v>
      </c>
      <c s="24">
        <f>ROUND(ROUND(L700,2)*ROUND(G700,3),2)</f>
      </c>
      <c s="27" t="s">
        <v>56</v>
      </c>
      <c>
        <f>(M700*21)/100</f>
      </c>
      <c t="s">
        <v>27</v>
      </c>
    </row>
    <row r="701" spans="1:5" ht="12.75" customHeight="1">
      <c r="A701" s="30" t="s">
        <v>57</v>
      </c>
      <c r="E701" s="31" t="s">
        <v>3060</v>
      </c>
    </row>
    <row r="702" spans="1:5" ht="12.75" customHeight="1">
      <c r="A702" s="30" t="s">
        <v>58</v>
      </c>
      <c r="E702" s="32" t="s">
        <v>5</v>
      </c>
    </row>
    <row r="703" spans="5:5" ht="12.75" customHeight="1">
      <c r="E703" s="31" t="s">
        <v>5</v>
      </c>
    </row>
    <row r="704" spans="1:16" ht="12.75" customHeight="1">
      <c r="A704" t="s">
        <v>51</v>
      </c>
      <c s="6" t="s">
        <v>3061</v>
      </c>
      <c s="6" t="s">
        <v>3062</v>
      </c>
      <c t="s">
        <v>5</v>
      </c>
      <c s="26" t="s">
        <v>3063</v>
      </c>
      <c s="27" t="s">
        <v>2782</v>
      </c>
      <c s="28">
        <v>1</v>
      </c>
      <c s="27">
        <v>0</v>
      </c>
      <c s="27">
        <f>ROUND(G704*H704,6)</f>
      </c>
      <c r="L704" s="29">
        <v>0</v>
      </c>
      <c s="24">
        <f>ROUND(ROUND(L704,2)*ROUND(G704,3),2)</f>
      </c>
      <c s="27" t="s">
        <v>56</v>
      </c>
      <c>
        <f>(M704*21)/100</f>
      </c>
      <c t="s">
        <v>27</v>
      </c>
    </row>
    <row r="705" spans="1:5" ht="12.75" customHeight="1">
      <c r="A705" s="30" t="s">
        <v>57</v>
      </c>
      <c r="E705" s="31" t="s">
        <v>3063</v>
      </c>
    </row>
    <row r="706" spans="1:5" ht="12.75" customHeight="1">
      <c r="A706" s="30" t="s">
        <v>58</v>
      </c>
      <c r="E706" s="32" t="s">
        <v>5</v>
      </c>
    </row>
    <row r="707" spans="5:5" ht="12.75" customHeight="1">
      <c r="E707" s="31" t="s">
        <v>5</v>
      </c>
    </row>
    <row r="708" spans="1:13" ht="12.75" customHeight="1">
      <c r="A708" t="s">
        <v>48</v>
      </c>
      <c r="C708" s="7" t="s">
        <v>3064</v>
      </c>
      <c r="E708" s="25" t="s">
        <v>3065</v>
      </c>
      <c r="J708" s="24">
        <f>0</f>
      </c>
      <c s="24">
        <f>0</f>
      </c>
      <c s="24">
        <f>0+L709+L713+L717+L721+L725+L729+L733+L737+L741+L745+L749+L753+L757+L761+L765+L769+L773+L777+L781+L785+L789+L793+L797+L801+L805+L809</f>
      </c>
      <c s="24">
        <f>0+M709+M713+M717+M721+M725+M729+M733+M737+M741+M745+M749+M753+M757+M761+M765+M769+M773+M777+M781+M785+M789+M793+M797+M801+M805+M809</f>
      </c>
    </row>
    <row r="709" spans="1:16" ht="12.75" customHeight="1">
      <c r="A709" t="s">
        <v>51</v>
      </c>
      <c s="6" t="s">
        <v>3066</v>
      </c>
      <c s="6" t="s">
        <v>3067</v>
      </c>
      <c t="s">
        <v>5</v>
      </c>
      <c s="26" t="s">
        <v>3068</v>
      </c>
      <c s="27" t="s">
        <v>76</v>
      </c>
      <c s="28">
        <v>0.5</v>
      </c>
      <c s="27">
        <v>0</v>
      </c>
      <c s="27">
        <f>ROUND(G709*H709,6)</f>
      </c>
      <c r="L709" s="29">
        <v>0</v>
      </c>
      <c s="24">
        <f>ROUND(ROUND(L709,2)*ROUND(G709,3),2)</f>
      </c>
      <c s="27" t="s">
        <v>56</v>
      </c>
      <c>
        <f>(M709*21)/100</f>
      </c>
      <c t="s">
        <v>27</v>
      </c>
    </row>
    <row r="710" spans="1:5" ht="12.75" customHeight="1">
      <c r="A710" s="30" t="s">
        <v>57</v>
      </c>
      <c r="E710" s="31" t="s">
        <v>5</v>
      </c>
    </row>
    <row r="711" spans="1:5" ht="12.75" customHeight="1">
      <c r="A711" s="30" t="s">
        <v>58</v>
      </c>
      <c r="E711" s="32" t="s">
        <v>3069</v>
      </c>
    </row>
    <row r="712" spans="5:5" ht="38.25" customHeight="1">
      <c r="E712" s="31" t="s">
        <v>3070</v>
      </c>
    </row>
    <row r="713" spans="1:16" ht="12.75" customHeight="1">
      <c r="A713" t="s">
        <v>51</v>
      </c>
      <c s="6" t="s">
        <v>3071</v>
      </c>
      <c s="6" t="s">
        <v>3072</v>
      </c>
      <c t="s">
        <v>5</v>
      </c>
      <c s="26" t="s">
        <v>3073</v>
      </c>
      <c s="27" t="s">
        <v>460</v>
      </c>
      <c s="28">
        <v>30</v>
      </c>
      <c s="27">
        <v>0</v>
      </c>
      <c s="27">
        <f>ROUND(G713*H713,6)</f>
      </c>
      <c r="L713" s="29">
        <v>0</v>
      </c>
      <c s="24">
        <f>ROUND(ROUND(L713,2)*ROUND(G713,3),2)</f>
      </c>
      <c s="27" t="s">
        <v>56</v>
      </c>
      <c>
        <f>(M713*21)/100</f>
      </c>
      <c t="s">
        <v>27</v>
      </c>
    </row>
    <row r="714" spans="1:5" ht="12.75" customHeight="1">
      <c r="A714" s="30" t="s">
        <v>57</v>
      </c>
      <c r="E714" s="31" t="s">
        <v>5</v>
      </c>
    </row>
    <row r="715" spans="1:5" ht="12.75" customHeight="1">
      <c r="A715" s="30" t="s">
        <v>58</v>
      </c>
      <c r="E715" s="32" t="s">
        <v>3069</v>
      </c>
    </row>
    <row r="716" spans="5:5" ht="63.75" customHeight="1">
      <c r="E716" s="31" t="s">
        <v>1428</v>
      </c>
    </row>
    <row r="717" spans="1:16" ht="12.75" customHeight="1">
      <c r="A717" t="s">
        <v>51</v>
      </c>
      <c s="6" t="s">
        <v>3074</v>
      </c>
      <c s="6" t="s">
        <v>3075</v>
      </c>
      <c t="s">
        <v>5</v>
      </c>
      <c s="26" t="s">
        <v>3076</v>
      </c>
      <c s="27" t="s">
        <v>99</v>
      </c>
      <c s="28">
        <v>5</v>
      </c>
      <c s="27">
        <v>0</v>
      </c>
      <c s="27">
        <f>ROUND(G717*H717,6)</f>
      </c>
      <c r="L717" s="29">
        <v>0</v>
      </c>
      <c s="24">
        <f>ROUND(ROUND(L717,2)*ROUND(G717,3),2)</f>
      </c>
      <c s="27" t="s">
        <v>56</v>
      </c>
      <c>
        <f>(M717*21)/100</f>
      </c>
      <c t="s">
        <v>27</v>
      </c>
    </row>
    <row r="718" spans="1:5" ht="12.75" customHeight="1">
      <c r="A718" s="30" t="s">
        <v>57</v>
      </c>
      <c r="E718" s="31" t="s">
        <v>5</v>
      </c>
    </row>
    <row r="719" spans="1:5" ht="12.75" customHeight="1">
      <c r="A719" s="30" t="s">
        <v>58</v>
      </c>
      <c r="E719" s="32" t="s">
        <v>3069</v>
      </c>
    </row>
    <row r="720" spans="5:5" ht="102" customHeight="1">
      <c r="E720" s="31" t="s">
        <v>2257</v>
      </c>
    </row>
    <row r="721" spans="1:16" ht="12.75" customHeight="1">
      <c r="A721" t="s">
        <v>51</v>
      </c>
      <c s="6" t="s">
        <v>3077</v>
      </c>
      <c s="6" t="s">
        <v>483</v>
      </c>
      <c t="s">
        <v>5</v>
      </c>
      <c s="26" t="s">
        <v>3078</v>
      </c>
      <c s="27" t="s">
        <v>88</v>
      </c>
      <c s="28">
        <v>20</v>
      </c>
      <c s="27">
        <v>0</v>
      </c>
      <c s="27">
        <f>ROUND(G721*H721,6)</f>
      </c>
      <c r="L721" s="29">
        <v>0</v>
      </c>
      <c s="24">
        <f>ROUND(ROUND(L721,2)*ROUND(G721,3),2)</f>
      </c>
      <c s="27" t="s">
        <v>56</v>
      </c>
      <c>
        <f>(M721*21)/100</f>
      </c>
      <c t="s">
        <v>27</v>
      </c>
    </row>
    <row r="722" spans="1:5" ht="12.75" customHeight="1">
      <c r="A722" s="30" t="s">
        <v>57</v>
      </c>
      <c r="E722" s="31" t="s">
        <v>5</v>
      </c>
    </row>
    <row r="723" spans="1:5" ht="12.75" customHeight="1">
      <c r="A723" s="30" t="s">
        <v>58</v>
      </c>
      <c r="E723" s="32" t="s">
        <v>3069</v>
      </c>
    </row>
    <row r="724" spans="5:5" ht="102" customHeight="1">
      <c r="E724" s="31" t="s">
        <v>3079</v>
      </c>
    </row>
    <row r="725" spans="1:16" ht="12.75" customHeight="1">
      <c r="A725" t="s">
        <v>51</v>
      </c>
      <c s="6" t="s">
        <v>3080</v>
      </c>
      <c s="6" t="s">
        <v>3081</v>
      </c>
      <c t="s">
        <v>5</v>
      </c>
      <c s="26" t="s">
        <v>3082</v>
      </c>
      <c s="27" t="s">
        <v>99</v>
      </c>
      <c s="28">
        <v>20</v>
      </c>
      <c s="27">
        <v>0</v>
      </c>
      <c s="27">
        <f>ROUND(G725*H725,6)</f>
      </c>
      <c r="L725" s="29">
        <v>0</v>
      </c>
      <c s="24">
        <f>ROUND(ROUND(L725,2)*ROUND(G725,3),2)</f>
      </c>
      <c s="27" t="s">
        <v>56</v>
      </c>
      <c>
        <f>(M725*21)/100</f>
      </c>
      <c t="s">
        <v>27</v>
      </c>
    </row>
    <row r="726" spans="1:5" ht="12.75" customHeight="1">
      <c r="A726" s="30" t="s">
        <v>57</v>
      </c>
      <c r="E726" s="31" t="s">
        <v>5</v>
      </c>
    </row>
    <row r="727" spans="1:5" ht="12.75" customHeight="1">
      <c r="A727" s="30" t="s">
        <v>58</v>
      </c>
      <c r="E727" s="32" t="s">
        <v>3069</v>
      </c>
    </row>
    <row r="728" spans="5:5" ht="89.25" customHeight="1">
      <c r="E728" s="31" t="s">
        <v>3083</v>
      </c>
    </row>
    <row r="729" spans="1:16" ht="12.75" customHeight="1">
      <c r="A729" t="s">
        <v>51</v>
      </c>
      <c s="6" t="s">
        <v>3084</v>
      </c>
      <c s="6" t="s">
        <v>3085</v>
      </c>
      <c t="s">
        <v>5</v>
      </c>
      <c s="26" t="s">
        <v>3086</v>
      </c>
      <c s="27" t="s">
        <v>99</v>
      </c>
      <c s="28">
        <v>10</v>
      </c>
      <c s="27">
        <v>0</v>
      </c>
      <c s="27">
        <f>ROUND(G729*H729,6)</f>
      </c>
      <c r="L729" s="29">
        <v>0</v>
      </c>
      <c s="24">
        <f>ROUND(ROUND(L729,2)*ROUND(G729,3),2)</f>
      </c>
      <c s="27" t="s">
        <v>56</v>
      </c>
      <c>
        <f>(M729*21)/100</f>
      </c>
      <c t="s">
        <v>27</v>
      </c>
    </row>
    <row r="730" spans="1:5" ht="12.75" customHeight="1">
      <c r="A730" s="30" t="s">
        <v>57</v>
      </c>
      <c r="E730" s="31" t="s">
        <v>5</v>
      </c>
    </row>
    <row r="731" spans="1:5" ht="12.75" customHeight="1">
      <c r="A731" s="30" t="s">
        <v>58</v>
      </c>
      <c r="E731" s="32" t="s">
        <v>3069</v>
      </c>
    </row>
    <row r="732" spans="5:5" ht="89.25" customHeight="1">
      <c r="E732" s="31" t="s">
        <v>3083</v>
      </c>
    </row>
    <row r="733" spans="1:16" ht="12.75" customHeight="1">
      <c r="A733" t="s">
        <v>51</v>
      </c>
      <c s="6" t="s">
        <v>3087</v>
      </c>
      <c s="6" t="s">
        <v>3088</v>
      </c>
      <c t="s">
        <v>5</v>
      </c>
      <c s="26" t="s">
        <v>3089</v>
      </c>
      <c s="27" t="s">
        <v>99</v>
      </c>
      <c s="28">
        <v>1</v>
      </c>
      <c s="27">
        <v>0</v>
      </c>
      <c s="27">
        <f>ROUND(G733*H733,6)</f>
      </c>
      <c r="L733" s="29">
        <v>0</v>
      </c>
      <c s="24">
        <f>ROUND(ROUND(L733,2)*ROUND(G733,3),2)</f>
      </c>
      <c s="27" t="s">
        <v>56</v>
      </c>
      <c>
        <f>(M733*21)/100</f>
      </c>
      <c t="s">
        <v>27</v>
      </c>
    </row>
    <row r="734" spans="1:5" ht="12.75" customHeight="1">
      <c r="A734" s="30" t="s">
        <v>57</v>
      </c>
      <c r="E734" s="31" t="s">
        <v>5</v>
      </c>
    </row>
    <row r="735" spans="1:5" ht="12.75" customHeight="1">
      <c r="A735" s="30" t="s">
        <v>58</v>
      </c>
      <c r="E735" s="32" t="s">
        <v>3069</v>
      </c>
    </row>
    <row r="736" spans="5:5" ht="76.5" customHeight="1">
      <c r="E736" s="31" t="s">
        <v>3090</v>
      </c>
    </row>
    <row r="737" spans="1:16" ht="12.75" customHeight="1">
      <c r="A737" t="s">
        <v>51</v>
      </c>
      <c s="6" t="s">
        <v>3091</v>
      </c>
      <c s="6" t="s">
        <v>3092</v>
      </c>
      <c t="s">
        <v>5</v>
      </c>
      <c s="26" t="s">
        <v>3093</v>
      </c>
      <c s="27" t="s">
        <v>99</v>
      </c>
      <c s="28">
        <v>1</v>
      </c>
      <c s="27">
        <v>0</v>
      </c>
      <c s="27">
        <f>ROUND(G737*H737,6)</f>
      </c>
      <c r="L737" s="29">
        <v>0</v>
      </c>
      <c s="24">
        <f>ROUND(ROUND(L737,2)*ROUND(G737,3),2)</f>
      </c>
      <c s="27" t="s">
        <v>56</v>
      </c>
      <c>
        <f>(M737*21)/100</f>
      </c>
      <c t="s">
        <v>27</v>
      </c>
    </row>
    <row r="738" spans="1:5" ht="12.75" customHeight="1">
      <c r="A738" s="30" t="s">
        <v>57</v>
      </c>
      <c r="E738" s="31" t="s">
        <v>5</v>
      </c>
    </row>
    <row r="739" spans="1:5" ht="12.75" customHeight="1">
      <c r="A739" s="30" t="s">
        <v>58</v>
      </c>
      <c r="E739" s="32" t="s">
        <v>3069</v>
      </c>
    </row>
    <row r="740" spans="5:5" ht="76.5" customHeight="1">
      <c r="E740" s="31" t="s">
        <v>3090</v>
      </c>
    </row>
    <row r="741" spans="1:16" ht="12.75" customHeight="1">
      <c r="A741" t="s">
        <v>51</v>
      </c>
      <c s="6" t="s">
        <v>3094</v>
      </c>
      <c s="6" t="s">
        <v>3095</v>
      </c>
      <c t="s">
        <v>5</v>
      </c>
      <c s="26" t="s">
        <v>3096</v>
      </c>
      <c s="27" t="s">
        <v>99</v>
      </c>
      <c s="28">
        <v>5</v>
      </c>
      <c s="27">
        <v>0</v>
      </c>
      <c s="27">
        <f>ROUND(G741*H741,6)</f>
      </c>
      <c r="L741" s="29">
        <v>0</v>
      </c>
      <c s="24">
        <f>ROUND(ROUND(L741,2)*ROUND(G741,3),2)</f>
      </c>
      <c s="27" t="s">
        <v>56</v>
      </c>
      <c>
        <f>(M741*21)/100</f>
      </c>
      <c t="s">
        <v>27</v>
      </c>
    </row>
    <row r="742" spans="1:5" ht="12.75" customHeight="1">
      <c r="A742" s="30" t="s">
        <v>57</v>
      </c>
      <c r="E742" s="31" t="s">
        <v>5</v>
      </c>
    </row>
    <row r="743" spans="1:5" ht="12.75" customHeight="1">
      <c r="A743" s="30" t="s">
        <v>58</v>
      </c>
      <c r="E743" s="32" t="s">
        <v>3069</v>
      </c>
    </row>
    <row r="744" spans="5:5" ht="76.5" customHeight="1">
      <c r="E744" s="31" t="s">
        <v>3090</v>
      </c>
    </row>
    <row r="745" spans="1:16" ht="12.75" customHeight="1">
      <c r="A745" t="s">
        <v>51</v>
      </c>
      <c s="6" t="s">
        <v>3097</v>
      </c>
      <c s="6" t="s">
        <v>3098</v>
      </c>
      <c t="s">
        <v>5</v>
      </c>
      <c s="26" t="s">
        <v>3099</v>
      </c>
      <c s="27" t="s">
        <v>99</v>
      </c>
      <c s="28">
        <v>5</v>
      </c>
      <c s="27">
        <v>0</v>
      </c>
      <c s="27">
        <f>ROUND(G745*H745,6)</f>
      </c>
      <c r="L745" s="29">
        <v>0</v>
      </c>
      <c s="24">
        <f>ROUND(ROUND(L745,2)*ROUND(G745,3),2)</f>
      </c>
      <c s="27" t="s">
        <v>56</v>
      </c>
      <c>
        <f>(M745*21)/100</f>
      </c>
      <c t="s">
        <v>27</v>
      </c>
    </row>
    <row r="746" spans="1:5" ht="12.75" customHeight="1">
      <c r="A746" s="30" t="s">
        <v>57</v>
      </c>
      <c r="E746" s="31" t="s">
        <v>5</v>
      </c>
    </row>
    <row r="747" spans="1:5" ht="12.75" customHeight="1">
      <c r="A747" s="30" t="s">
        <v>58</v>
      </c>
      <c r="E747" s="32" t="s">
        <v>3069</v>
      </c>
    </row>
    <row r="748" spans="5:5" ht="76.5" customHeight="1">
      <c r="E748" s="31" t="s">
        <v>3100</v>
      </c>
    </row>
    <row r="749" spans="1:16" ht="12.75" customHeight="1">
      <c r="A749" t="s">
        <v>51</v>
      </c>
      <c s="6" t="s">
        <v>3101</v>
      </c>
      <c s="6" t="s">
        <v>3102</v>
      </c>
      <c t="s">
        <v>5</v>
      </c>
      <c s="26" t="s">
        <v>3103</v>
      </c>
      <c s="27" t="s">
        <v>99</v>
      </c>
      <c s="28">
        <v>11</v>
      </c>
      <c s="27">
        <v>0</v>
      </c>
      <c s="27">
        <f>ROUND(G749*H749,6)</f>
      </c>
      <c r="L749" s="29">
        <v>0</v>
      </c>
      <c s="24">
        <f>ROUND(ROUND(L749,2)*ROUND(G749,3),2)</f>
      </c>
      <c s="27" t="s">
        <v>56</v>
      </c>
      <c>
        <f>(M749*21)/100</f>
      </c>
      <c t="s">
        <v>27</v>
      </c>
    </row>
    <row r="750" spans="1:5" ht="12.75" customHeight="1">
      <c r="A750" s="30" t="s">
        <v>57</v>
      </c>
      <c r="E750" s="31" t="s">
        <v>5</v>
      </c>
    </row>
    <row r="751" spans="1:5" ht="12.75" customHeight="1">
      <c r="A751" s="30" t="s">
        <v>58</v>
      </c>
      <c r="E751" s="32" t="s">
        <v>3069</v>
      </c>
    </row>
    <row r="752" spans="5:5" ht="76.5" customHeight="1">
      <c r="E752" s="31" t="s">
        <v>3100</v>
      </c>
    </row>
    <row r="753" spans="1:16" ht="12.75" customHeight="1">
      <c r="A753" t="s">
        <v>51</v>
      </c>
      <c s="6" t="s">
        <v>3104</v>
      </c>
      <c s="6" t="s">
        <v>3105</v>
      </c>
      <c t="s">
        <v>5</v>
      </c>
      <c s="26" t="s">
        <v>3106</v>
      </c>
      <c s="27" t="s">
        <v>99</v>
      </c>
      <c s="28">
        <v>2</v>
      </c>
      <c s="27">
        <v>0</v>
      </c>
      <c s="27">
        <f>ROUND(G753*H753,6)</f>
      </c>
      <c r="L753" s="29">
        <v>0</v>
      </c>
      <c s="24">
        <f>ROUND(ROUND(L753,2)*ROUND(G753,3),2)</f>
      </c>
      <c s="27" t="s">
        <v>56</v>
      </c>
      <c>
        <f>(M753*21)/100</f>
      </c>
      <c t="s">
        <v>27</v>
      </c>
    </row>
    <row r="754" spans="1:5" ht="12.75" customHeight="1">
      <c r="A754" s="30" t="s">
        <v>57</v>
      </c>
      <c r="E754" s="31" t="s">
        <v>5</v>
      </c>
    </row>
    <row r="755" spans="1:5" ht="12.75" customHeight="1">
      <c r="A755" s="30" t="s">
        <v>58</v>
      </c>
      <c r="E755" s="32" t="s">
        <v>3069</v>
      </c>
    </row>
    <row r="756" spans="5:5" ht="76.5" customHeight="1">
      <c r="E756" s="31" t="s">
        <v>3100</v>
      </c>
    </row>
    <row r="757" spans="1:16" ht="12.75" customHeight="1">
      <c r="A757" t="s">
        <v>51</v>
      </c>
      <c s="6" t="s">
        <v>3107</v>
      </c>
      <c s="6" t="s">
        <v>3108</v>
      </c>
      <c t="s">
        <v>5</v>
      </c>
      <c s="26" t="s">
        <v>3109</v>
      </c>
      <c s="27" t="s">
        <v>99</v>
      </c>
      <c s="28">
        <v>5</v>
      </c>
      <c s="27">
        <v>0</v>
      </c>
      <c s="27">
        <f>ROUND(G757*H757,6)</f>
      </c>
      <c r="L757" s="29">
        <v>0</v>
      </c>
      <c s="24">
        <f>ROUND(ROUND(L757,2)*ROUND(G757,3),2)</f>
      </c>
      <c s="27" t="s">
        <v>56</v>
      </c>
      <c>
        <f>(M757*21)/100</f>
      </c>
      <c t="s">
        <v>27</v>
      </c>
    </row>
    <row r="758" spans="1:5" ht="12.75" customHeight="1">
      <c r="A758" s="30" t="s">
        <v>57</v>
      </c>
      <c r="E758" s="31" t="s">
        <v>5</v>
      </c>
    </row>
    <row r="759" spans="1:5" ht="12.75" customHeight="1">
      <c r="A759" s="30" t="s">
        <v>58</v>
      </c>
      <c r="E759" s="32" t="s">
        <v>3069</v>
      </c>
    </row>
    <row r="760" spans="5:5" ht="76.5" customHeight="1">
      <c r="E760" s="31" t="s">
        <v>3110</v>
      </c>
    </row>
    <row r="761" spans="1:16" ht="12.75" customHeight="1">
      <c r="A761" t="s">
        <v>51</v>
      </c>
      <c s="6" t="s">
        <v>3111</v>
      </c>
      <c s="6" t="s">
        <v>3112</v>
      </c>
      <c t="s">
        <v>5</v>
      </c>
      <c s="26" t="s">
        <v>3113</v>
      </c>
      <c s="27" t="s">
        <v>99</v>
      </c>
      <c s="28">
        <v>2</v>
      </c>
      <c s="27">
        <v>0</v>
      </c>
      <c s="27">
        <f>ROUND(G761*H761,6)</f>
      </c>
      <c r="L761" s="29">
        <v>0</v>
      </c>
      <c s="24">
        <f>ROUND(ROUND(L761,2)*ROUND(G761,3),2)</f>
      </c>
      <c s="27" t="s">
        <v>56</v>
      </c>
      <c>
        <f>(M761*21)/100</f>
      </c>
      <c t="s">
        <v>27</v>
      </c>
    </row>
    <row r="762" spans="1:5" ht="12.75" customHeight="1">
      <c r="A762" s="30" t="s">
        <v>57</v>
      </c>
      <c r="E762" s="31" t="s">
        <v>5</v>
      </c>
    </row>
    <row r="763" spans="1:5" ht="12.75" customHeight="1">
      <c r="A763" s="30" t="s">
        <v>58</v>
      </c>
      <c r="E763" s="32" t="s">
        <v>3069</v>
      </c>
    </row>
    <row r="764" spans="5:5" ht="76.5" customHeight="1">
      <c r="E764" s="31" t="s">
        <v>3114</v>
      </c>
    </row>
    <row r="765" spans="1:16" ht="12.75" customHeight="1">
      <c r="A765" t="s">
        <v>51</v>
      </c>
      <c s="6" t="s">
        <v>3115</v>
      </c>
      <c s="6" t="s">
        <v>485</v>
      </c>
      <c t="s">
        <v>5</v>
      </c>
      <c s="26" t="s">
        <v>3116</v>
      </c>
      <c s="27" t="s">
        <v>99</v>
      </c>
      <c s="28">
        <v>10</v>
      </c>
      <c s="27">
        <v>0</v>
      </c>
      <c s="27">
        <f>ROUND(G765*H765,6)</f>
      </c>
      <c r="L765" s="29">
        <v>0</v>
      </c>
      <c s="24">
        <f>ROUND(ROUND(L765,2)*ROUND(G765,3),2)</f>
      </c>
      <c s="27" t="s">
        <v>56</v>
      </c>
      <c>
        <f>(M765*21)/100</f>
      </c>
      <c t="s">
        <v>27</v>
      </c>
    </row>
    <row r="766" spans="1:5" ht="12.75" customHeight="1">
      <c r="A766" s="30" t="s">
        <v>57</v>
      </c>
      <c r="E766" s="31" t="s">
        <v>5</v>
      </c>
    </row>
    <row r="767" spans="1:5" ht="12.75" customHeight="1">
      <c r="A767" s="30" t="s">
        <v>58</v>
      </c>
      <c r="E767" s="32" t="s">
        <v>3069</v>
      </c>
    </row>
    <row r="768" spans="5:5" ht="102" customHeight="1">
      <c r="E768" s="31" t="s">
        <v>3117</v>
      </c>
    </row>
    <row r="769" spans="1:16" ht="12.75" customHeight="1">
      <c r="A769" t="s">
        <v>51</v>
      </c>
      <c s="6" t="s">
        <v>3118</v>
      </c>
      <c s="6" t="s">
        <v>3119</v>
      </c>
      <c t="s">
        <v>5</v>
      </c>
      <c s="26" t="s">
        <v>3120</v>
      </c>
      <c s="27" t="s">
        <v>88</v>
      </c>
      <c s="28">
        <v>20</v>
      </c>
      <c s="27">
        <v>0</v>
      </c>
      <c s="27">
        <f>ROUND(G769*H769,6)</f>
      </c>
      <c r="L769" s="29">
        <v>0</v>
      </c>
      <c s="24">
        <f>ROUND(ROUND(L769,2)*ROUND(G769,3),2)</f>
      </c>
      <c s="27" t="s">
        <v>56</v>
      </c>
      <c>
        <f>(M769*21)/100</f>
      </c>
      <c t="s">
        <v>27</v>
      </c>
    </row>
    <row r="770" spans="1:5" ht="12.75" customHeight="1">
      <c r="A770" s="30" t="s">
        <v>57</v>
      </c>
      <c r="E770" s="31" t="s">
        <v>5</v>
      </c>
    </row>
    <row r="771" spans="1:5" ht="12.75" customHeight="1">
      <c r="A771" s="30" t="s">
        <v>58</v>
      </c>
      <c r="E771" s="32" t="s">
        <v>3069</v>
      </c>
    </row>
    <row r="772" spans="5:5" ht="114.75" customHeight="1">
      <c r="E772" s="31" t="s">
        <v>3121</v>
      </c>
    </row>
    <row r="773" spans="1:16" ht="12.75" customHeight="1">
      <c r="A773" t="s">
        <v>51</v>
      </c>
      <c s="6" t="s">
        <v>3122</v>
      </c>
      <c s="6" t="s">
        <v>3123</v>
      </c>
      <c t="s">
        <v>5</v>
      </c>
      <c s="26" t="s">
        <v>3124</v>
      </c>
      <c s="27" t="s">
        <v>99</v>
      </c>
      <c s="28">
        <v>1</v>
      </c>
      <c s="27">
        <v>0</v>
      </c>
      <c s="27">
        <f>ROUND(G773*H773,6)</f>
      </c>
      <c r="L773" s="29">
        <v>0</v>
      </c>
      <c s="24">
        <f>ROUND(ROUND(L773,2)*ROUND(G773,3),2)</f>
      </c>
      <c s="27" t="s">
        <v>56</v>
      </c>
      <c>
        <f>(M773*21)/100</f>
      </c>
      <c t="s">
        <v>27</v>
      </c>
    </row>
    <row r="774" spans="1:5" ht="12.75" customHeight="1">
      <c r="A774" s="30" t="s">
        <v>57</v>
      </c>
      <c r="E774" s="31" t="s">
        <v>5</v>
      </c>
    </row>
    <row r="775" spans="1:5" ht="12.75" customHeight="1">
      <c r="A775" s="30" t="s">
        <v>58</v>
      </c>
      <c r="E775" s="32" t="s">
        <v>3069</v>
      </c>
    </row>
    <row r="776" spans="5:5" ht="102" customHeight="1">
      <c r="E776" s="31" t="s">
        <v>3125</v>
      </c>
    </row>
    <row r="777" spans="1:16" ht="12.75" customHeight="1">
      <c r="A777" t="s">
        <v>51</v>
      </c>
      <c s="6" t="s">
        <v>3126</v>
      </c>
      <c s="6" t="s">
        <v>551</v>
      </c>
      <c t="s">
        <v>5</v>
      </c>
      <c s="26" t="s">
        <v>3127</v>
      </c>
      <c s="27" t="s">
        <v>88</v>
      </c>
      <c s="28">
        <v>350</v>
      </c>
      <c s="27">
        <v>0</v>
      </c>
      <c s="27">
        <f>ROUND(G777*H777,6)</f>
      </c>
      <c r="L777" s="29">
        <v>0</v>
      </c>
      <c s="24">
        <f>ROUND(ROUND(L777,2)*ROUND(G777,3),2)</f>
      </c>
      <c s="27" t="s">
        <v>56</v>
      </c>
      <c>
        <f>(M777*21)/100</f>
      </c>
      <c t="s">
        <v>27</v>
      </c>
    </row>
    <row r="778" spans="1:5" ht="12.75" customHeight="1">
      <c r="A778" s="30" t="s">
        <v>57</v>
      </c>
      <c r="E778" s="31" t="s">
        <v>5</v>
      </c>
    </row>
    <row r="779" spans="1:5" ht="12.75" customHeight="1">
      <c r="A779" s="30" t="s">
        <v>58</v>
      </c>
      <c r="E779" s="32" t="s">
        <v>3069</v>
      </c>
    </row>
    <row r="780" spans="5:5" ht="76.5" customHeight="1">
      <c r="E780" s="31" t="s">
        <v>687</v>
      </c>
    </row>
    <row r="781" spans="1:16" ht="12.75" customHeight="1">
      <c r="A781" t="s">
        <v>51</v>
      </c>
      <c s="6" t="s">
        <v>3128</v>
      </c>
      <c s="6" t="s">
        <v>2267</v>
      </c>
      <c t="s">
        <v>5</v>
      </c>
      <c s="26" t="s">
        <v>3129</v>
      </c>
      <c s="27" t="s">
        <v>88</v>
      </c>
      <c s="28">
        <v>30</v>
      </c>
      <c s="27">
        <v>0</v>
      </c>
      <c s="27">
        <f>ROUND(G781*H781,6)</f>
      </c>
      <c r="L781" s="29">
        <v>0</v>
      </c>
      <c s="24">
        <f>ROUND(ROUND(L781,2)*ROUND(G781,3),2)</f>
      </c>
      <c s="27" t="s">
        <v>56</v>
      </c>
      <c>
        <f>(M781*21)/100</f>
      </c>
      <c t="s">
        <v>27</v>
      </c>
    </row>
    <row r="782" spans="1:5" ht="12.75" customHeight="1">
      <c r="A782" s="30" t="s">
        <v>57</v>
      </c>
      <c r="E782" s="31" t="s">
        <v>5</v>
      </c>
    </row>
    <row r="783" spans="1:5" ht="12.75" customHeight="1">
      <c r="A783" s="30" t="s">
        <v>58</v>
      </c>
      <c r="E783" s="32" t="s">
        <v>3069</v>
      </c>
    </row>
    <row r="784" spans="5:5" ht="76.5" customHeight="1">
      <c r="E784" s="31" t="s">
        <v>687</v>
      </c>
    </row>
    <row r="785" spans="1:16" ht="12.75" customHeight="1">
      <c r="A785" t="s">
        <v>51</v>
      </c>
      <c s="6" t="s">
        <v>3130</v>
      </c>
      <c s="6" t="s">
        <v>3131</v>
      </c>
      <c t="s">
        <v>5</v>
      </c>
      <c s="26" t="s">
        <v>3132</v>
      </c>
      <c s="27" t="s">
        <v>99</v>
      </c>
      <c s="28">
        <v>50</v>
      </c>
      <c s="27">
        <v>0</v>
      </c>
      <c s="27">
        <f>ROUND(G785*H785,6)</f>
      </c>
      <c r="L785" s="29">
        <v>0</v>
      </c>
      <c s="24">
        <f>ROUND(ROUND(L785,2)*ROUND(G785,3),2)</f>
      </c>
      <c s="27" t="s">
        <v>56</v>
      </c>
      <c>
        <f>(M785*21)/100</f>
      </c>
      <c t="s">
        <v>27</v>
      </c>
    </row>
    <row r="786" spans="1:5" ht="12.75" customHeight="1">
      <c r="A786" s="30" t="s">
        <v>57</v>
      </c>
      <c r="E786" s="31" t="s">
        <v>5</v>
      </c>
    </row>
    <row r="787" spans="1:5" ht="12.75" customHeight="1">
      <c r="A787" s="30" t="s">
        <v>58</v>
      </c>
      <c r="E787" s="32" t="s">
        <v>3069</v>
      </c>
    </row>
    <row r="788" spans="5:5" ht="89.25" customHeight="1">
      <c r="E788" s="31" t="s">
        <v>2275</v>
      </c>
    </row>
    <row r="789" spans="1:16" ht="12.75" customHeight="1">
      <c r="A789" t="s">
        <v>51</v>
      </c>
      <c s="6" t="s">
        <v>3133</v>
      </c>
      <c s="6" t="s">
        <v>3134</v>
      </c>
      <c t="s">
        <v>5</v>
      </c>
      <c s="26" t="s">
        <v>3135</v>
      </c>
      <c s="27" t="s">
        <v>99</v>
      </c>
      <c s="28">
        <v>20</v>
      </c>
      <c s="27">
        <v>0</v>
      </c>
      <c s="27">
        <f>ROUND(G789*H789,6)</f>
      </c>
      <c r="L789" s="29">
        <v>0</v>
      </c>
      <c s="24">
        <f>ROUND(ROUND(L789,2)*ROUND(G789,3),2)</f>
      </c>
      <c s="27" t="s">
        <v>56</v>
      </c>
      <c>
        <f>(M789*21)/100</f>
      </c>
      <c t="s">
        <v>27</v>
      </c>
    </row>
    <row r="790" spans="1:5" ht="12.75" customHeight="1">
      <c r="A790" s="30" t="s">
        <v>57</v>
      </c>
      <c r="E790" s="31" t="s">
        <v>5</v>
      </c>
    </row>
    <row r="791" spans="1:5" ht="12.75" customHeight="1">
      <c r="A791" s="30" t="s">
        <v>58</v>
      </c>
      <c r="E791" s="32" t="s">
        <v>3069</v>
      </c>
    </row>
    <row r="792" spans="5:5" ht="89.25" customHeight="1">
      <c r="E792" s="31" t="s">
        <v>2275</v>
      </c>
    </row>
    <row r="793" spans="1:16" ht="12.75" customHeight="1">
      <c r="A793" t="s">
        <v>51</v>
      </c>
      <c s="6" t="s">
        <v>3136</v>
      </c>
      <c s="6" t="s">
        <v>3137</v>
      </c>
      <c t="s">
        <v>5</v>
      </c>
      <c s="26" t="s">
        <v>3138</v>
      </c>
      <c s="27" t="s">
        <v>99</v>
      </c>
      <c s="28">
        <v>2</v>
      </c>
      <c s="27">
        <v>0</v>
      </c>
      <c s="27">
        <f>ROUND(G793*H793,6)</f>
      </c>
      <c r="L793" s="29">
        <v>0</v>
      </c>
      <c s="24">
        <f>ROUND(ROUND(L793,2)*ROUND(G793,3),2)</f>
      </c>
      <c s="27" t="s">
        <v>56</v>
      </c>
      <c>
        <f>(M793*21)/100</f>
      </c>
      <c t="s">
        <v>27</v>
      </c>
    </row>
    <row r="794" spans="1:5" ht="12.75" customHeight="1">
      <c r="A794" s="30" t="s">
        <v>57</v>
      </c>
      <c r="E794" s="31" t="s">
        <v>5</v>
      </c>
    </row>
    <row r="795" spans="1:5" ht="12.75" customHeight="1">
      <c r="A795" s="30" t="s">
        <v>58</v>
      </c>
      <c r="E795" s="32" t="s">
        <v>3069</v>
      </c>
    </row>
    <row r="796" spans="5:5" ht="89.25" customHeight="1">
      <c r="E796" s="31" t="s">
        <v>2275</v>
      </c>
    </row>
    <row r="797" spans="1:16" ht="12.75" customHeight="1">
      <c r="A797" t="s">
        <v>51</v>
      </c>
      <c s="6" t="s">
        <v>3139</v>
      </c>
      <c s="6" t="s">
        <v>2283</v>
      </c>
      <c t="s">
        <v>5</v>
      </c>
      <c s="26" t="s">
        <v>3140</v>
      </c>
      <c s="27" t="s">
        <v>99</v>
      </c>
      <c s="28">
        <v>1</v>
      </c>
      <c s="27">
        <v>0</v>
      </c>
      <c s="27">
        <f>ROUND(G797*H797,6)</f>
      </c>
      <c r="L797" s="29">
        <v>0</v>
      </c>
      <c s="24">
        <f>ROUND(ROUND(L797,2)*ROUND(G797,3),2)</f>
      </c>
      <c s="27" t="s">
        <v>56</v>
      </c>
      <c>
        <f>(M797*21)/100</f>
      </c>
      <c t="s">
        <v>27</v>
      </c>
    </row>
    <row r="798" spans="1:5" ht="12.75" customHeight="1">
      <c r="A798" s="30" t="s">
        <v>57</v>
      </c>
      <c r="E798" s="31" t="s">
        <v>5</v>
      </c>
    </row>
    <row r="799" spans="1:5" ht="12.75" customHeight="1">
      <c r="A799" s="30" t="s">
        <v>58</v>
      </c>
      <c r="E799" s="32" t="s">
        <v>3069</v>
      </c>
    </row>
    <row r="800" spans="5:5" ht="76.5" customHeight="1">
      <c r="E800" s="31" t="s">
        <v>822</v>
      </c>
    </row>
    <row r="801" spans="1:16" ht="12.75" customHeight="1">
      <c r="A801" t="s">
        <v>51</v>
      </c>
      <c s="6" t="s">
        <v>3141</v>
      </c>
      <c s="6" t="s">
        <v>3142</v>
      </c>
      <c t="s">
        <v>5</v>
      </c>
      <c s="26" t="s">
        <v>3143</v>
      </c>
      <c s="27" t="s">
        <v>99</v>
      </c>
      <c s="28">
        <v>1</v>
      </c>
      <c s="27">
        <v>0</v>
      </c>
      <c s="27">
        <f>ROUND(G801*H801,6)</f>
      </c>
      <c r="L801" s="29">
        <v>0</v>
      </c>
      <c s="24">
        <f>ROUND(ROUND(L801,2)*ROUND(G801,3),2)</f>
      </c>
      <c s="27" t="s">
        <v>56</v>
      </c>
      <c>
        <f>(M801*21)/100</f>
      </c>
      <c t="s">
        <v>27</v>
      </c>
    </row>
    <row r="802" spans="1:5" ht="12.75" customHeight="1">
      <c r="A802" s="30" t="s">
        <v>57</v>
      </c>
      <c r="E802" s="31" t="s">
        <v>5</v>
      </c>
    </row>
    <row r="803" spans="1:5" ht="12.75" customHeight="1">
      <c r="A803" s="30" t="s">
        <v>58</v>
      </c>
      <c r="E803" s="32" t="s">
        <v>3069</v>
      </c>
    </row>
    <row r="804" spans="5:5" ht="76.5" customHeight="1">
      <c r="E804" s="31" t="s">
        <v>3144</v>
      </c>
    </row>
    <row r="805" spans="1:16" ht="12.75" customHeight="1">
      <c r="A805" t="s">
        <v>51</v>
      </c>
      <c s="6" t="s">
        <v>3145</v>
      </c>
      <c s="6" t="s">
        <v>3146</v>
      </c>
      <c t="s">
        <v>5</v>
      </c>
      <c s="26" t="s">
        <v>3147</v>
      </c>
      <c s="27" t="s">
        <v>99</v>
      </c>
      <c s="28">
        <v>1</v>
      </c>
      <c s="27">
        <v>0</v>
      </c>
      <c s="27">
        <f>ROUND(G805*H805,6)</f>
      </c>
      <c r="L805" s="29">
        <v>0</v>
      </c>
      <c s="24">
        <f>ROUND(ROUND(L805,2)*ROUND(G805,3),2)</f>
      </c>
      <c s="27" t="s">
        <v>56</v>
      </c>
      <c>
        <f>(M805*21)/100</f>
      </c>
      <c t="s">
        <v>27</v>
      </c>
    </row>
    <row r="806" spans="1:5" ht="12.75" customHeight="1">
      <c r="A806" s="30" t="s">
        <v>57</v>
      </c>
      <c r="E806" s="31" t="s">
        <v>5</v>
      </c>
    </row>
    <row r="807" spans="1:5" ht="12.75" customHeight="1">
      <c r="A807" s="30" t="s">
        <v>58</v>
      </c>
      <c r="E807" s="32" t="s">
        <v>5</v>
      </c>
    </row>
    <row r="808" spans="5:5" ht="12.75" customHeight="1">
      <c r="E808" s="31" t="s">
        <v>5</v>
      </c>
    </row>
    <row r="809" spans="1:16" ht="12.75" customHeight="1">
      <c r="A809" t="s">
        <v>51</v>
      </c>
      <c s="6" t="s">
        <v>3148</v>
      </c>
      <c s="6" t="s">
        <v>3149</v>
      </c>
      <c t="s">
        <v>5</v>
      </c>
      <c s="26" t="s">
        <v>3150</v>
      </c>
      <c s="27" t="s">
        <v>99</v>
      </c>
      <c s="28">
        <v>1</v>
      </c>
      <c s="27">
        <v>0</v>
      </c>
      <c s="27">
        <f>ROUND(G809*H809,6)</f>
      </c>
      <c r="L809" s="29">
        <v>0</v>
      </c>
      <c s="24">
        <f>ROUND(ROUND(L809,2)*ROUND(G809,3),2)</f>
      </c>
      <c s="27" t="s">
        <v>56</v>
      </c>
      <c>
        <f>(M809*21)/100</f>
      </c>
      <c t="s">
        <v>27</v>
      </c>
    </row>
    <row r="810" spans="1:5" ht="12.75" customHeight="1">
      <c r="A810" s="30" t="s">
        <v>57</v>
      </c>
      <c r="E810" s="31" t="s">
        <v>5</v>
      </c>
    </row>
    <row r="811" spans="1:5" ht="12.75" customHeight="1">
      <c r="A811" s="30" t="s">
        <v>58</v>
      </c>
      <c r="E811" s="32" t="s">
        <v>5</v>
      </c>
    </row>
    <row r="812" spans="5:5" ht="12.75" customHeight="1">
      <c r="E812" s="31" t="s">
        <v>5</v>
      </c>
    </row>
    <row r="813" spans="1:13" ht="12.75" customHeight="1">
      <c r="A813" t="s">
        <v>48</v>
      </c>
      <c r="C813" s="7" t="s">
        <v>3151</v>
      </c>
      <c r="E813" s="25" t="s">
        <v>3152</v>
      </c>
      <c r="J813" s="24">
        <f>0</f>
      </c>
      <c s="24">
        <f>0</f>
      </c>
      <c s="24">
        <f>0+L814+L818+L822+L826+L830+L834+L838+L842+L846+L850</f>
      </c>
      <c s="24">
        <f>0+M814+M818+M822+M826+M830+M834+M838+M842+M846+M850</f>
      </c>
    </row>
    <row r="814" spans="1:16" ht="12.75" customHeight="1">
      <c r="A814" t="s">
        <v>51</v>
      </c>
      <c s="6" t="s">
        <v>3153</v>
      </c>
      <c s="6" t="s">
        <v>3154</v>
      </c>
      <c t="s">
        <v>5</v>
      </c>
      <c s="26" t="s">
        <v>3155</v>
      </c>
      <c s="27" t="s">
        <v>99</v>
      </c>
      <c s="28">
        <v>1</v>
      </c>
      <c s="27">
        <v>0</v>
      </c>
      <c s="27">
        <f>ROUND(G814*H814,6)</f>
      </c>
      <c r="L814" s="29">
        <v>0</v>
      </c>
      <c s="24">
        <f>ROUND(ROUND(L814,2)*ROUND(G814,3),2)</f>
      </c>
      <c s="27" t="s">
        <v>56</v>
      </c>
      <c>
        <f>(M814*21)/100</f>
      </c>
      <c t="s">
        <v>27</v>
      </c>
    </row>
    <row r="815" spans="1:5" ht="12.75" customHeight="1">
      <c r="A815" s="30" t="s">
        <v>57</v>
      </c>
      <c r="E815" s="31" t="s">
        <v>5</v>
      </c>
    </row>
    <row r="816" spans="1:5" ht="12.75" customHeight="1">
      <c r="A816" s="30" t="s">
        <v>58</v>
      </c>
      <c r="E816" s="32" t="s">
        <v>5</v>
      </c>
    </row>
    <row r="817" spans="5:5" ht="12.75" customHeight="1">
      <c r="E817" s="31" t="s">
        <v>5</v>
      </c>
    </row>
    <row r="818" spans="1:16" ht="12.75" customHeight="1">
      <c r="A818" t="s">
        <v>51</v>
      </c>
      <c s="6" t="s">
        <v>3156</v>
      </c>
      <c s="6" t="s">
        <v>3157</v>
      </c>
      <c t="s">
        <v>5</v>
      </c>
      <c s="26" t="s">
        <v>3158</v>
      </c>
      <c s="27" t="s">
        <v>99</v>
      </c>
      <c s="28">
        <v>1</v>
      </c>
      <c s="27">
        <v>0</v>
      </c>
      <c s="27">
        <f>ROUND(G818*H818,6)</f>
      </c>
      <c r="L818" s="29">
        <v>0</v>
      </c>
      <c s="24">
        <f>ROUND(ROUND(L818,2)*ROUND(G818,3),2)</f>
      </c>
      <c s="27" t="s">
        <v>56</v>
      </c>
      <c>
        <f>(M818*21)/100</f>
      </c>
      <c t="s">
        <v>27</v>
      </c>
    </row>
    <row r="819" spans="1:5" ht="12.75" customHeight="1">
      <c r="A819" s="30" t="s">
        <v>57</v>
      </c>
      <c r="E819" s="31" t="s">
        <v>5</v>
      </c>
    </row>
    <row r="820" spans="1:5" ht="12.75" customHeight="1">
      <c r="A820" s="30" t="s">
        <v>58</v>
      </c>
      <c r="E820" s="32" t="s">
        <v>5</v>
      </c>
    </row>
    <row r="821" spans="5:5" ht="12.75" customHeight="1">
      <c r="E821" s="31" t="s">
        <v>5</v>
      </c>
    </row>
    <row r="822" spans="1:16" ht="12.75" customHeight="1">
      <c r="A822" t="s">
        <v>51</v>
      </c>
      <c s="6" t="s">
        <v>3159</v>
      </c>
      <c s="6" t="s">
        <v>3160</v>
      </c>
      <c t="s">
        <v>5</v>
      </c>
      <c s="26" t="s">
        <v>3161</v>
      </c>
      <c s="27" t="s">
        <v>99</v>
      </c>
      <c s="28">
        <v>2</v>
      </c>
      <c s="27">
        <v>0</v>
      </c>
      <c s="27">
        <f>ROUND(G822*H822,6)</f>
      </c>
      <c r="L822" s="29">
        <v>0</v>
      </c>
      <c s="24">
        <f>ROUND(ROUND(L822,2)*ROUND(G822,3),2)</f>
      </c>
      <c s="27" t="s">
        <v>56</v>
      </c>
      <c>
        <f>(M822*21)/100</f>
      </c>
      <c t="s">
        <v>27</v>
      </c>
    </row>
    <row r="823" spans="1:5" ht="12.75" customHeight="1">
      <c r="A823" s="30" t="s">
        <v>57</v>
      </c>
      <c r="E823" s="31" t="s">
        <v>5</v>
      </c>
    </row>
    <row r="824" spans="1:5" ht="12.75" customHeight="1">
      <c r="A824" s="30" t="s">
        <v>58</v>
      </c>
      <c r="E824" s="32" t="s">
        <v>5</v>
      </c>
    </row>
    <row r="825" spans="5:5" ht="12.75" customHeight="1">
      <c r="E825" s="31" t="s">
        <v>5</v>
      </c>
    </row>
    <row r="826" spans="1:16" ht="12.75" customHeight="1">
      <c r="A826" t="s">
        <v>51</v>
      </c>
      <c s="6" t="s">
        <v>3162</v>
      </c>
      <c s="6" t="s">
        <v>3163</v>
      </c>
      <c t="s">
        <v>5</v>
      </c>
      <c s="26" t="s">
        <v>3164</v>
      </c>
      <c s="27" t="s">
        <v>3165</v>
      </c>
      <c s="28">
        <v>1</v>
      </c>
      <c s="27">
        <v>0</v>
      </c>
      <c s="27">
        <f>ROUND(G826*H826,6)</f>
      </c>
      <c r="L826" s="29">
        <v>0</v>
      </c>
      <c s="24">
        <f>ROUND(ROUND(L826,2)*ROUND(G826,3),2)</f>
      </c>
      <c s="27" t="s">
        <v>56</v>
      </c>
      <c>
        <f>(M826*21)/100</f>
      </c>
      <c t="s">
        <v>27</v>
      </c>
    </row>
    <row r="827" spans="1:5" ht="12.75" customHeight="1">
      <c r="A827" s="30" t="s">
        <v>57</v>
      </c>
      <c r="E827" s="31" t="s">
        <v>5</v>
      </c>
    </row>
    <row r="828" spans="1:5" ht="12.75" customHeight="1">
      <c r="A828" s="30" t="s">
        <v>58</v>
      </c>
      <c r="E828" s="32" t="s">
        <v>5</v>
      </c>
    </row>
    <row r="829" spans="5:5" ht="12.75" customHeight="1">
      <c r="E829" s="31" t="s">
        <v>5</v>
      </c>
    </row>
    <row r="830" spans="1:16" ht="12.75" customHeight="1">
      <c r="A830" t="s">
        <v>51</v>
      </c>
      <c s="6" t="s">
        <v>3166</v>
      </c>
      <c s="6" t="s">
        <v>3167</v>
      </c>
      <c t="s">
        <v>5</v>
      </c>
      <c s="26" t="s">
        <v>3168</v>
      </c>
      <c s="27" t="s">
        <v>99</v>
      </c>
      <c s="28">
        <v>9</v>
      </c>
      <c s="27">
        <v>0</v>
      </c>
      <c s="27">
        <f>ROUND(G830*H830,6)</f>
      </c>
      <c r="L830" s="29">
        <v>0</v>
      </c>
      <c s="24">
        <f>ROUND(ROUND(L830,2)*ROUND(G830,3),2)</f>
      </c>
      <c s="27" t="s">
        <v>56</v>
      </c>
      <c>
        <f>(M830*21)/100</f>
      </c>
      <c t="s">
        <v>27</v>
      </c>
    </row>
    <row r="831" spans="1:5" ht="12.75" customHeight="1">
      <c r="A831" s="30" t="s">
        <v>57</v>
      </c>
      <c r="E831" s="31" t="s">
        <v>5</v>
      </c>
    </row>
    <row r="832" spans="1:5" ht="12.75" customHeight="1">
      <c r="A832" s="30" t="s">
        <v>58</v>
      </c>
      <c r="E832" s="32" t="s">
        <v>5</v>
      </c>
    </row>
    <row r="833" spans="5:5" ht="12.75" customHeight="1">
      <c r="E833" s="31" t="s">
        <v>5</v>
      </c>
    </row>
    <row r="834" spans="1:16" ht="12.75" customHeight="1">
      <c r="A834" t="s">
        <v>51</v>
      </c>
      <c s="6" t="s">
        <v>3169</v>
      </c>
      <c s="6" t="s">
        <v>3170</v>
      </c>
      <c t="s">
        <v>5</v>
      </c>
      <c s="26" t="s">
        <v>3171</v>
      </c>
      <c s="27" t="s">
        <v>3165</v>
      </c>
      <c s="28">
        <v>1</v>
      </c>
      <c s="27">
        <v>0</v>
      </c>
      <c s="27">
        <f>ROUND(G834*H834,6)</f>
      </c>
      <c r="L834" s="29">
        <v>0</v>
      </c>
      <c s="24">
        <f>ROUND(ROUND(L834,2)*ROUND(G834,3),2)</f>
      </c>
      <c s="27" t="s">
        <v>56</v>
      </c>
      <c>
        <f>(M834*21)/100</f>
      </c>
      <c t="s">
        <v>27</v>
      </c>
    </row>
    <row r="835" spans="1:5" ht="12.75" customHeight="1">
      <c r="A835" s="30" t="s">
        <v>57</v>
      </c>
      <c r="E835" s="31" t="s">
        <v>5</v>
      </c>
    </row>
    <row r="836" spans="1:5" ht="12.75" customHeight="1">
      <c r="A836" s="30" t="s">
        <v>58</v>
      </c>
      <c r="E836" s="32" t="s">
        <v>5</v>
      </c>
    </row>
    <row r="837" spans="5:5" ht="12.75" customHeight="1">
      <c r="E837" s="31" t="s">
        <v>5</v>
      </c>
    </row>
    <row r="838" spans="1:16" ht="12.75" customHeight="1">
      <c r="A838" t="s">
        <v>51</v>
      </c>
      <c s="6" t="s">
        <v>3172</v>
      </c>
      <c s="6" t="s">
        <v>3173</v>
      </c>
      <c t="s">
        <v>5</v>
      </c>
      <c s="26" t="s">
        <v>3174</v>
      </c>
      <c s="27" t="s">
        <v>3165</v>
      </c>
      <c s="28">
        <v>2</v>
      </c>
      <c s="27">
        <v>0</v>
      </c>
      <c s="27">
        <f>ROUND(G838*H838,6)</f>
      </c>
      <c r="L838" s="29">
        <v>0</v>
      </c>
      <c s="24">
        <f>ROUND(ROUND(L838,2)*ROUND(G838,3),2)</f>
      </c>
      <c s="27" t="s">
        <v>56</v>
      </c>
      <c>
        <f>(M838*21)/100</f>
      </c>
      <c t="s">
        <v>27</v>
      </c>
    </row>
    <row r="839" spans="1:5" ht="12.75" customHeight="1">
      <c r="A839" s="30" t="s">
        <v>57</v>
      </c>
      <c r="E839" s="31" t="s">
        <v>5</v>
      </c>
    </row>
    <row r="840" spans="1:5" ht="12.75" customHeight="1">
      <c r="A840" s="30" t="s">
        <v>58</v>
      </c>
      <c r="E840" s="32" t="s">
        <v>5</v>
      </c>
    </row>
    <row r="841" spans="5:5" ht="12.75" customHeight="1">
      <c r="E841" s="31" t="s">
        <v>5</v>
      </c>
    </row>
    <row r="842" spans="1:16" ht="12.75" customHeight="1">
      <c r="A842" t="s">
        <v>51</v>
      </c>
      <c s="6" t="s">
        <v>3175</v>
      </c>
      <c s="6" t="s">
        <v>3176</v>
      </c>
      <c t="s">
        <v>5</v>
      </c>
      <c s="26" t="s">
        <v>3177</v>
      </c>
      <c s="27" t="s">
        <v>3178</v>
      </c>
      <c s="28">
        <v>1</v>
      </c>
      <c s="27">
        <v>0</v>
      </c>
      <c s="27">
        <f>ROUND(G842*H842,6)</f>
      </c>
      <c r="L842" s="29">
        <v>0</v>
      </c>
      <c s="24">
        <f>ROUND(ROUND(L842,2)*ROUND(G842,3),2)</f>
      </c>
      <c s="27" t="s">
        <v>56</v>
      </c>
      <c>
        <f>(M842*21)/100</f>
      </c>
      <c t="s">
        <v>27</v>
      </c>
    </row>
    <row r="843" spans="1:5" ht="12.75" customHeight="1">
      <c r="A843" s="30" t="s">
        <v>57</v>
      </c>
      <c r="E843" s="31" t="s">
        <v>5</v>
      </c>
    </row>
    <row r="844" spans="1:5" ht="12.75" customHeight="1">
      <c r="A844" s="30" t="s">
        <v>58</v>
      </c>
      <c r="E844" s="32" t="s">
        <v>5</v>
      </c>
    </row>
    <row r="845" spans="5:5" ht="12.75" customHeight="1">
      <c r="E845" s="31" t="s">
        <v>5</v>
      </c>
    </row>
    <row r="846" spans="1:16" ht="12.75" customHeight="1">
      <c r="A846" t="s">
        <v>51</v>
      </c>
      <c s="6" t="s">
        <v>3179</v>
      </c>
      <c s="6" t="s">
        <v>3180</v>
      </c>
      <c t="s">
        <v>5</v>
      </c>
      <c s="26" t="s">
        <v>3181</v>
      </c>
      <c s="27" t="s">
        <v>3178</v>
      </c>
      <c s="28">
        <v>8</v>
      </c>
      <c s="27">
        <v>0</v>
      </c>
      <c s="27">
        <f>ROUND(G846*H846,6)</f>
      </c>
      <c r="L846" s="29">
        <v>0</v>
      </c>
      <c s="24">
        <f>ROUND(ROUND(L846,2)*ROUND(G846,3),2)</f>
      </c>
      <c s="27" t="s">
        <v>56</v>
      </c>
      <c>
        <f>(M846*21)/100</f>
      </c>
      <c t="s">
        <v>27</v>
      </c>
    </row>
    <row r="847" spans="1:5" ht="12.75" customHeight="1">
      <c r="A847" s="30" t="s">
        <v>57</v>
      </c>
      <c r="E847" s="31" t="s">
        <v>5</v>
      </c>
    </row>
    <row r="848" spans="1:5" ht="12.75" customHeight="1">
      <c r="A848" s="30" t="s">
        <v>58</v>
      </c>
      <c r="E848" s="32" t="s">
        <v>5</v>
      </c>
    </row>
    <row r="849" spans="5:5" ht="12.75" customHeight="1">
      <c r="E849" s="31" t="s">
        <v>5</v>
      </c>
    </row>
    <row r="850" spans="1:16" ht="12.75" customHeight="1">
      <c r="A850" t="s">
        <v>51</v>
      </c>
      <c s="6" t="s">
        <v>3182</v>
      </c>
      <c s="6" t="s">
        <v>3183</v>
      </c>
      <c t="s">
        <v>5</v>
      </c>
      <c s="26" t="s">
        <v>3184</v>
      </c>
      <c s="27" t="s">
        <v>3178</v>
      </c>
      <c s="28">
        <v>22</v>
      </c>
      <c s="27">
        <v>0</v>
      </c>
      <c s="27">
        <f>ROUND(G850*H850,6)</f>
      </c>
      <c r="L850" s="29">
        <v>0</v>
      </c>
      <c s="24">
        <f>ROUND(ROUND(L850,2)*ROUND(G850,3),2)</f>
      </c>
      <c s="27" t="s">
        <v>56</v>
      </c>
      <c>
        <f>(M850*21)/100</f>
      </c>
      <c t="s">
        <v>27</v>
      </c>
    </row>
    <row r="851" spans="1:5" ht="12.75" customHeight="1">
      <c r="A851" s="30" t="s">
        <v>57</v>
      </c>
      <c r="E851" s="31" t="s">
        <v>5</v>
      </c>
    </row>
    <row r="852" spans="1:5" ht="12.75" customHeight="1">
      <c r="A852" s="30" t="s">
        <v>58</v>
      </c>
      <c r="E852" s="32" t="s">
        <v>5</v>
      </c>
    </row>
    <row r="853" spans="5:5" ht="12.75" customHeight="1">
      <c r="E853" s="31" t="s">
        <v>5</v>
      </c>
    </row>
    <row r="854" spans="1:13" ht="12.75" customHeight="1">
      <c r="A854" t="s">
        <v>48</v>
      </c>
      <c r="C854" s="7" t="s">
        <v>3185</v>
      </c>
      <c r="E854" s="25" t="s">
        <v>3186</v>
      </c>
      <c r="J854" s="24">
        <f>0</f>
      </c>
      <c s="24">
        <f>0</f>
      </c>
      <c s="24">
        <f>0+L855+L859+L863+L867+L871+L875+L879+L883</f>
      </c>
      <c s="24">
        <f>0+M855+M859+M863+M867+M871+M875+M879+M883</f>
      </c>
    </row>
    <row r="855" spans="1:16" ht="12.75" customHeight="1">
      <c r="A855" t="s">
        <v>51</v>
      </c>
      <c s="6" t="s">
        <v>3187</v>
      </c>
      <c s="6" t="s">
        <v>3188</v>
      </c>
      <c t="s">
        <v>5</v>
      </c>
      <c s="26" t="s">
        <v>3189</v>
      </c>
      <c s="27" t="s">
        <v>3190</v>
      </c>
      <c s="28">
        <v>20</v>
      </c>
      <c s="27">
        <v>0</v>
      </c>
      <c s="27">
        <f>ROUND(G855*H855,6)</f>
      </c>
      <c r="L855" s="29">
        <v>0</v>
      </c>
      <c s="24">
        <f>ROUND(ROUND(L855,2)*ROUND(G855,3),2)</f>
      </c>
      <c s="27" t="s">
        <v>56</v>
      </c>
      <c>
        <f>(M855*21)/100</f>
      </c>
      <c t="s">
        <v>27</v>
      </c>
    </row>
    <row r="856" spans="1:5" ht="12.75" customHeight="1">
      <c r="A856" s="30" t="s">
        <v>57</v>
      </c>
      <c r="E856" s="31" t="s">
        <v>5</v>
      </c>
    </row>
    <row r="857" spans="1:5" ht="12.75" customHeight="1">
      <c r="A857" s="30" t="s">
        <v>58</v>
      </c>
      <c r="E857" s="32" t="s">
        <v>5</v>
      </c>
    </row>
    <row r="858" spans="5:5" ht="12.75" customHeight="1">
      <c r="E858" s="31" t="s">
        <v>5</v>
      </c>
    </row>
    <row r="859" spans="1:16" ht="12.75" customHeight="1">
      <c r="A859" t="s">
        <v>51</v>
      </c>
      <c s="6" t="s">
        <v>3191</v>
      </c>
      <c s="6" t="s">
        <v>3192</v>
      </c>
      <c t="s">
        <v>5</v>
      </c>
      <c s="26" t="s">
        <v>3193</v>
      </c>
      <c s="27" t="s">
        <v>3190</v>
      </c>
      <c s="28">
        <v>18</v>
      </c>
      <c s="27">
        <v>0</v>
      </c>
      <c s="27">
        <f>ROUND(G859*H859,6)</f>
      </c>
      <c r="L859" s="29">
        <v>0</v>
      </c>
      <c s="24">
        <f>ROUND(ROUND(L859,2)*ROUND(G859,3),2)</f>
      </c>
      <c s="27" t="s">
        <v>56</v>
      </c>
      <c>
        <f>(M859*21)/100</f>
      </c>
      <c t="s">
        <v>27</v>
      </c>
    </row>
    <row r="860" spans="1:5" ht="12.75" customHeight="1">
      <c r="A860" s="30" t="s">
        <v>57</v>
      </c>
      <c r="E860" s="31" t="s">
        <v>5</v>
      </c>
    </row>
    <row r="861" spans="1:5" ht="12.75" customHeight="1">
      <c r="A861" s="30" t="s">
        <v>58</v>
      </c>
      <c r="E861" s="32" t="s">
        <v>5</v>
      </c>
    </row>
    <row r="862" spans="5:5" ht="12.75" customHeight="1">
      <c r="E862" s="31" t="s">
        <v>5</v>
      </c>
    </row>
    <row r="863" spans="1:16" ht="12.75" customHeight="1">
      <c r="A863" t="s">
        <v>51</v>
      </c>
      <c s="6" t="s">
        <v>3194</v>
      </c>
      <c s="6" t="s">
        <v>3195</v>
      </c>
      <c t="s">
        <v>5</v>
      </c>
      <c s="26" t="s">
        <v>3196</v>
      </c>
      <c s="27" t="s">
        <v>3178</v>
      </c>
      <c s="28">
        <v>16</v>
      </c>
      <c s="27">
        <v>0</v>
      </c>
      <c s="27">
        <f>ROUND(G863*H863,6)</f>
      </c>
      <c r="L863" s="29">
        <v>0</v>
      </c>
      <c s="24">
        <f>ROUND(ROUND(L863,2)*ROUND(G863,3),2)</f>
      </c>
      <c s="27" t="s">
        <v>56</v>
      </c>
      <c>
        <f>(M863*21)/100</f>
      </c>
      <c t="s">
        <v>27</v>
      </c>
    </row>
    <row r="864" spans="1:5" ht="12.75" customHeight="1">
      <c r="A864" s="30" t="s">
        <v>57</v>
      </c>
      <c r="E864" s="31" t="s">
        <v>5</v>
      </c>
    </row>
    <row r="865" spans="1:5" ht="12.75" customHeight="1">
      <c r="A865" s="30" t="s">
        <v>58</v>
      </c>
      <c r="E865" s="32" t="s">
        <v>5</v>
      </c>
    </row>
    <row r="866" spans="5:5" ht="12.75" customHeight="1">
      <c r="E866" s="31" t="s">
        <v>5</v>
      </c>
    </row>
    <row r="867" spans="1:16" ht="12.75" customHeight="1">
      <c r="A867" t="s">
        <v>51</v>
      </c>
      <c s="6" t="s">
        <v>3197</v>
      </c>
      <c s="6" t="s">
        <v>3198</v>
      </c>
      <c t="s">
        <v>5</v>
      </c>
      <c s="26" t="s">
        <v>3199</v>
      </c>
      <c s="27" t="s">
        <v>3178</v>
      </c>
      <c s="28">
        <v>5</v>
      </c>
      <c s="27">
        <v>0</v>
      </c>
      <c s="27">
        <f>ROUND(G867*H867,6)</f>
      </c>
      <c r="L867" s="29">
        <v>0</v>
      </c>
      <c s="24">
        <f>ROUND(ROUND(L867,2)*ROUND(G867,3),2)</f>
      </c>
      <c s="27" t="s">
        <v>56</v>
      </c>
      <c>
        <f>(M867*21)/100</f>
      </c>
      <c t="s">
        <v>27</v>
      </c>
    </row>
    <row r="868" spans="1:5" ht="12.75" customHeight="1">
      <c r="A868" s="30" t="s">
        <v>57</v>
      </c>
      <c r="E868" s="31" t="s">
        <v>5</v>
      </c>
    </row>
    <row r="869" spans="1:5" ht="12.75" customHeight="1">
      <c r="A869" s="30" t="s">
        <v>58</v>
      </c>
      <c r="E869" s="32" t="s">
        <v>5</v>
      </c>
    </row>
    <row r="870" spans="5:5" ht="12.75" customHeight="1">
      <c r="E870" s="31" t="s">
        <v>5</v>
      </c>
    </row>
    <row r="871" spans="1:16" ht="12.75" customHeight="1">
      <c r="A871" t="s">
        <v>51</v>
      </c>
      <c s="6" t="s">
        <v>3200</v>
      </c>
      <c s="6" t="s">
        <v>3201</v>
      </c>
      <c t="s">
        <v>5</v>
      </c>
      <c s="26" t="s">
        <v>3202</v>
      </c>
      <c s="27" t="s">
        <v>3203</v>
      </c>
      <c s="28">
        <v>1</v>
      </c>
      <c s="27">
        <v>0</v>
      </c>
      <c s="27">
        <f>ROUND(G871*H871,6)</f>
      </c>
      <c r="L871" s="29">
        <v>0</v>
      </c>
      <c s="24">
        <f>ROUND(ROUND(L871,2)*ROUND(G871,3),2)</f>
      </c>
      <c s="27" t="s">
        <v>56</v>
      </c>
      <c>
        <f>(M871*21)/100</f>
      </c>
      <c t="s">
        <v>27</v>
      </c>
    </row>
    <row r="872" spans="1:5" ht="12.75" customHeight="1">
      <c r="A872" s="30" t="s">
        <v>57</v>
      </c>
      <c r="E872" s="31" t="s">
        <v>5</v>
      </c>
    </row>
    <row r="873" spans="1:5" ht="12.75" customHeight="1">
      <c r="A873" s="30" t="s">
        <v>58</v>
      </c>
      <c r="E873" s="32" t="s">
        <v>5</v>
      </c>
    </row>
    <row r="874" spans="5:5" ht="12.75" customHeight="1">
      <c r="E874" s="31" t="s">
        <v>5</v>
      </c>
    </row>
    <row r="875" spans="1:16" ht="12.75" customHeight="1">
      <c r="A875" t="s">
        <v>51</v>
      </c>
      <c s="6" t="s">
        <v>3204</v>
      </c>
      <c s="6" t="s">
        <v>3205</v>
      </c>
      <c t="s">
        <v>5</v>
      </c>
      <c s="26" t="s">
        <v>3206</v>
      </c>
      <c s="27" t="s">
        <v>3207</v>
      </c>
      <c s="28">
        <v>16</v>
      </c>
      <c s="27">
        <v>0</v>
      </c>
      <c s="27">
        <f>ROUND(G875*H875,6)</f>
      </c>
      <c r="L875" s="29">
        <v>0</v>
      </c>
      <c s="24">
        <f>ROUND(ROUND(L875,2)*ROUND(G875,3),2)</f>
      </c>
      <c s="27" t="s">
        <v>56</v>
      </c>
      <c>
        <f>(M875*21)/100</f>
      </c>
      <c t="s">
        <v>27</v>
      </c>
    </row>
    <row r="876" spans="1:5" ht="12.75" customHeight="1">
      <c r="A876" s="30" t="s">
        <v>57</v>
      </c>
      <c r="E876" s="31" t="s">
        <v>5</v>
      </c>
    </row>
    <row r="877" spans="1:5" ht="12.75" customHeight="1">
      <c r="A877" s="30" t="s">
        <v>58</v>
      </c>
      <c r="E877" s="32" t="s">
        <v>5</v>
      </c>
    </row>
    <row r="878" spans="5:5" ht="12.75" customHeight="1">
      <c r="E878" s="31" t="s">
        <v>5</v>
      </c>
    </row>
    <row r="879" spans="1:16" ht="12.75" customHeight="1">
      <c r="A879" t="s">
        <v>51</v>
      </c>
      <c s="6" t="s">
        <v>3208</v>
      </c>
      <c s="6" t="s">
        <v>3209</v>
      </c>
      <c t="s">
        <v>5</v>
      </c>
      <c s="26" t="s">
        <v>3210</v>
      </c>
      <c s="27" t="s">
        <v>443</v>
      </c>
      <c s="28">
        <v>180</v>
      </c>
      <c s="27">
        <v>0</v>
      </c>
      <c s="27">
        <f>ROUND(G879*H879,6)</f>
      </c>
      <c r="L879" s="29">
        <v>0</v>
      </c>
      <c s="24">
        <f>ROUND(ROUND(L879,2)*ROUND(G879,3),2)</f>
      </c>
      <c s="27" t="s">
        <v>56</v>
      </c>
      <c>
        <f>(M879*21)/100</f>
      </c>
      <c t="s">
        <v>27</v>
      </c>
    </row>
    <row r="880" spans="1:5" ht="12.75" customHeight="1">
      <c r="A880" s="30" t="s">
        <v>57</v>
      </c>
      <c r="E880" s="31" t="s">
        <v>5</v>
      </c>
    </row>
    <row r="881" spans="1:5" ht="12.75" customHeight="1">
      <c r="A881" s="30" t="s">
        <v>58</v>
      </c>
      <c r="E881" s="32" t="s">
        <v>5</v>
      </c>
    </row>
    <row r="882" spans="5:5" ht="12.75" customHeight="1">
      <c r="E882" s="31" t="s">
        <v>5</v>
      </c>
    </row>
    <row r="883" spans="1:16" ht="12.75" customHeight="1">
      <c r="A883" t="s">
        <v>51</v>
      </c>
      <c s="6" t="s">
        <v>3211</v>
      </c>
      <c s="6" t="s">
        <v>3212</v>
      </c>
      <c t="s">
        <v>5</v>
      </c>
      <c s="26" t="s">
        <v>3213</v>
      </c>
      <c s="27" t="s">
        <v>3207</v>
      </c>
      <c s="28">
        <v>12</v>
      </c>
      <c s="27">
        <v>0</v>
      </c>
      <c s="27">
        <f>ROUND(G883*H883,6)</f>
      </c>
      <c r="L883" s="29">
        <v>0</v>
      </c>
      <c s="24">
        <f>ROUND(ROUND(L883,2)*ROUND(G883,3),2)</f>
      </c>
      <c s="27" t="s">
        <v>56</v>
      </c>
      <c>
        <f>(M883*21)/100</f>
      </c>
      <c t="s">
        <v>27</v>
      </c>
    </row>
    <row r="884" spans="1:5" ht="12.75" customHeight="1">
      <c r="A884" s="30" t="s">
        <v>57</v>
      </c>
      <c r="E884" s="31" t="s">
        <v>5</v>
      </c>
    </row>
    <row r="885" spans="1:5" ht="12.75" customHeight="1">
      <c r="A885" s="30" t="s">
        <v>58</v>
      </c>
      <c r="E885" s="32" t="s">
        <v>5</v>
      </c>
    </row>
    <row r="886" spans="5:5" ht="12.75" customHeight="1">
      <c r="E886" s="31" t="s">
        <v>5</v>
      </c>
    </row>
    <row r="887" spans="1:13" ht="12.75" customHeight="1">
      <c r="A887" t="s">
        <v>48</v>
      </c>
      <c r="C887" s="7" t="s">
        <v>3214</v>
      </c>
      <c r="E887" s="25" t="s">
        <v>3215</v>
      </c>
      <c r="J887" s="24">
        <f>0</f>
      </c>
      <c s="24">
        <f>0</f>
      </c>
      <c s="24">
        <f>0+L888+L892+L896+L900+L904+L908+L912+L916+L920+L924+L928+L932+L936</f>
      </c>
      <c s="24">
        <f>0+M888+M892+M896+M900+M904+M908+M912+M916+M920+M924+M928+M932+M936</f>
      </c>
    </row>
    <row r="888" spans="1:16" ht="12.75" customHeight="1">
      <c r="A888" t="s">
        <v>51</v>
      </c>
      <c s="6" t="s">
        <v>3216</v>
      </c>
      <c s="6" t="s">
        <v>3217</v>
      </c>
      <c t="s">
        <v>5</v>
      </c>
      <c s="26" t="s">
        <v>3218</v>
      </c>
      <c s="27" t="s">
        <v>460</v>
      </c>
      <c s="28">
        <v>4.128</v>
      </c>
      <c s="27">
        <v>0</v>
      </c>
      <c s="27">
        <f>ROUND(G888*H888,6)</f>
      </c>
      <c r="L888" s="29">
        <v>0</v>
      </c>
      <c s="24">
        <f>ROUND(ROUND(L888,2)*ROUND(G888,3),2)</f>
      </c>
      <c s="27" t="s">
        <v>56</v>
      </c>
      <c>
        <f>(M888*21)/100</f>
      </c>
      <c t="s">
        <v>27</v>
      </c>
    </row>
    <row r="889" spans="1:5" ht="12.75" customHeight="1">
      <c r="A889" s="30" t="s">
        <v>57</v>
      </c>
      <c r="E889" s="31" t="s">
        <v>3219</v>
      </c>
    </row>
    <row r="890" spans="1:5" ht="12.75" customHeight="1">
      <c r="A890" s="30" t="s">
        <v>58</v>
      </c>
      <c r="E890" s="32" t="s">
        <v>3220</v>
      </c>
    </row>
    <row r="891" spans="5:5" ht="25.5" customHeight="1">
      <c r="E891" s="31" t="s">
        <v>3221</v>
      </c>
    </row>
    <row r="892" spans="1:16" ht="12.75" customHeight="1">
      <c r="A892" t="s">
        <v>51</v>
      </c>
      <c s="6" t="s">
        <v>3222</v>
      </c>
      <c s="6" t="s">
        <v>3223</v>
      </c>
      <c t="s">
        <v>5</v>
      </c>
      <c s="26" t="s">
        <v>3224</v>
      </c>
      <c s="27" t="s">
        <v>460</v>
      </c>
      <c s="28">
        <v>4.747</v>
      </c>
      <c s="27">
        <v>0</v>
      </c>
      <c s="27">
        <f>ROUND(G892*H892,6)</f>
      </c>
      <c r="L892" s="29">
        <v>0</v>
      </c>
      <c s="24">
        <f>ROUND(ROUND(L892,2)*ROUND(G892,3),2)</f>
      </c>
      <c s="27" t="s">
        <v>56</v>
      </c>
      <c>
        <f>(M892*21)/100</f>
      </c>
      <c t="s">
        <v>27</v>
      </c>
    </row>
    <row r="893" spans="1:5" ht="12.75" customHeight="1">
      <c r="A893" s="30" t="s">
        <v>57</v>
      </c>
      <c r="E893" s="31" t="s">
        <v>3225</v>
      </c>
    </row>
    <row r="894" spans="1:5" ht="12.75" customHeight="1">
      <c r="A894" s="30" t="s">
        <v>58</v>
      </c>
      <c r="E894" s="32" t="s">
        <v>3226</v>
      </c>
    </row>
    <row r="895" spans="5:5" ht="12.75" customHeight="1">
      <c r="E895" s="31" t="s">
        <v>5</v>
      </c>
    </row>
    <row r="896" spans="1:16" ht="12.75" customHeight="1">
      <c r="A896" t="s">
        <v>51</v>
      </c>
      <c s="6" t="s">
        <v>3227</v>
      </c>
      <c s="6" t="s">
        <v>3228</v>
      </c>
      <c t="s">
        <v>5</v>
      </c>
      <c s="26" t="s">
        <v>3229</v>
      </c>
      <c s="27" t="s">
        <v>460</v>
      </c>
      <c s="28">
        <v>4.128</v>
      </c>
      <c s="27">
        <v>0</v>
      </c>
      <c s="27">
        <f>ROUND(G896*H896,6)</f>
      </c>
      <c r="L896" s="29">
        <v>0</v>
      </c>
      <c s="24">
        <f>ROUND(ROUND(L896,2)*ROUND(G896,3),2)</f>
      </c>
      <c s="27" t="s">
        <v>56</v>
      </c>
      <c>
        <f>(M896*21)/100</f>
      </c>
      <c t="s">
        <v>27</v>
      </c>
    </row>
    <row r="897" spans="1:5" ht="12.75" customHeight="1">
      <c r="A897" s="30" t="s">
        <v>57</v>
      </c>
      <c r="E897" s="31" t="s">
        <v>3219</v>
      </c>
    </row>
    <row r="898" spans="1:5" ht="12.75" customHeight="1">
      <c r="A898" s="30" t="s">
        <v>58</v>
      </c>
      <c r="E898" s="32" t="s">
        <v>3220</v>
      </c>
    </row>
    <row r="899" spans="5:5" ht="25.5" customHeight="1">
      <c r="E899" s="31" t="s">
        <v>3221</v>
      </c>
    </row>
    <row r="900" spans="1:16" ht="12.75" customHeight="1">
      <c r="A900" t="s">
        <v>51</v>
      </c>
      <c s="6" t="s">
        <v>3230</v>
      </c>
      <c s="6" t="s">
        <v>3231</v>
      </c>
      <c t="s">
        <v>5</v>
      </c>
      <c s="26" t="s">
        <v>3232</v>
      </c>
      <c s="27" t="s">
        <v>460</v>
      </c>
      <c s="28">
        <v>4.747</v>
      </c>
      <c s="27">
        <v>0</v>
      </c>
      <c s="27">
        <f>ROUND(G900*H900,6)</f>
      </c>
      <c r="L900" s="29">
        <v>0</v>
      </c>
      <c s="24">
        <f>ROUND(ROUND(L900,2)*ROUND(G900,3),2)</f>
      </c>
      <c s="27" t="s">
        <v>56</v>
      </c>
      <c>
        <f>(M900*21)/100</f>
      </c>
      <c t="s">
        <v>27</v>
      </c>
    </row>
    <row r="901" spans="1:5" ht="12.75" customHeight="1">
      <c r="A901" s="30" t="s">
        <v>57</v>
      </c>
      <c r="E901" s="31" t="s">
        <v>3233</v>
      </c>
    </row>
    <row r="902" spans="1:5" ht="12.75" customHeight="1">
      <c r="A902" s="30" t="s">
        <v>58</v>
      </c>
      <c r="E902" s="32" t="s">
        <v>3226</v>
      </c>
    </row>
    <row r="903" spans="5:5" ht="12.75" customHeight="1">
      <c r="E903" s="31" t="s">
        <v>5</v>
      </c>
    </row>
    <row r="904" spans="1:16" ht="12.75" customHeight="1">
      <c r="A904" t="s">
        <v>51</v>
      </c>
      <c s="6" t="s">
        <v>3234</v>
      </c>
      <c s="6" t="s">
        <v>3235</v>
      </c>
      <c t="s">
        <v>5</v>
      </c>
      <c s="26" t="s">
        <v>3236</v>
      </c>
      <c s="27" t="s">
        <v>460</v>
      </c>
      <c s="28">
        <v>4.128</v>
      </c>
      <c s="27">
        <v>0</v>
      </c>
      <c s="27">
        <f>ROUND(G904*H904,6)</f>
      </c>
      <c r="L904" s="29">
        <v>0</v>
      </c>
      <c s="24">
        <f>ROUND(ROUND(L904,2)*ROUND(G904,3),2)</f>
      </c>
      <c s="27" t="s">
        <v>56</v>
      </c>
      <c>
        <f>(M904*21)/100</f>
      </c>
      <c t="s">
        <v>27</v>
      </c>
    </row>
    <row r="905" spans="1:5" ht="12.75" customHeight="1">
      <c r="A905" s="30" t="s">
        <v>57</v>
      </c>
      <c r="E905" s="31" t="s">
        <v>3237</v>
      </c>
    </row>
    <row r="906" spans="1:5" ht="12.75" customHeight="1">
      <c r="A906" s="30" t="s">
        <v>58</v>
      </c>
      <c r="E906" s="32" t="s">
        <v>3220</v>
      </c>
    </row>
    <row r="907" spans="5:5" ht="25.5" customHeight="1">
      <c r="E907" s="31" t="s">
        <v>3221</v>
      </c>
    </row>
    <row r="908" spans="1:16" ht="12.75" customHeight="1">
      <c r="A908" t="s">
        <v>51</v>
      </c>
      <c s="6" t="s">
        <v>3238</v>
      </c>
      <c s="6" t="s">
        <v>3239</v>
      </c>
      <c t="s">
        <v>5</v>
      </c>
      <c s="26" t="s">
        <v>3240</v>
      </c>
      <c s="27" t="s">
        <v>460</v>
      </c>
      <c s="28">
        <v>4.54</v>
      </c>
      <c s="27">
        <v>0</v>
      </c>
      <c s="27">
        <f>ROUND(G908*H908,6)</f>
      </c>
      <c r="L908" s="29">
        <v>0</v>
      </c>
      <c s="24">
        <f>ROUND(ROUND(L908,2)*ROUND(G908,3),2)</f>
      </c>
      <c s="27" t="s">
        <v>56</v>
      </c>
      <c>
        <f>(M908*21)/100</f>
      </c>
      <c t="s">
        <v>27</v>
      </c>
    </row>
    <row r="909" spans="1:5" ht="12.75" customHeight="1">
      <c r="A909" s="30" t="s">
        <v>57</v>
      </c>
      <c r="E909" s="31" t="s">
        <v>3241</v>
      </c>
    </row>
    <row r="910" spans="1:5" ht="12.75" customHeight="1">
      <c r="A910" s="30" t="s">
        <v>58</v>
      </c>
      <c r="E910" s="32" t="s">
        <v>3242</v>
      </c>
    </row>
    <row r="911" spans="5:5" ht="12.75" customHeight="1">
      <c r="E911" s="31" t="s">
        <v>5</v>
      </c>
    </row>
    <row r="912" spans="1:16" ht="12.75" customHeight="1">
      <c r="A912" t="s">
        <v>51</v>
      </c>
      <c s="6" t="s">
        <v>3243</v>
      </c>
      <c s="6" t="s">
        <v>3244</v>
      </c>
      <c t="s">
        <v>5</v>
      </c>
      <c s="26" t="s">
        <v>3245</v>
      </c>
      <c s="27" t="s">
        <v>460</v>
      </c>
      <c s="28">
        <v>8.256</v>
      </c>
      <c s="27">
        <v>0</v>
      </c>
      <c s="27">
        <f>ROUND(G912*H912,6)</f>
      </c>
      <c r="L912" s="29">
        <v>0</v>
      </c>
      <c s="24">
        <f>ROUND(ROUND(L912,2)*ROUND(G912,3),2)</f>
      </c>
      <c s="27" t="s">
        <v>56</v>
      </c>
      <c>
        <f>(M912*21)/100</f>
      </c>
      <c t="s">
        <v>27</v>
      </c>
    </row>
    <row r="913" spans="1:5" ht="25.5" customHeight="1">
      <c r="A913" s="30" t="s">
        <v>57</v>
      </c>
      <c r="E913" s="31" t="s">
        <v>3246</v>
      </c>
    </row>
    <row r="914" spans="1:5" ht="12.75" customHeight="1">
      <c r="A914" s="30" t="s">
        <v>58</v>
      </c>
      <c r="E914" s="32" t="s">
        <v>3220</v>
      </c>
    </row>
    <row r="915" spans="5:5" ht="25.5" customHeight="1">
      <c r="E915" s="31" t="s">
        <v>3247</v>
      </c>
    </row>
    <row r="916" spans="1:16" ht="12.75" customHeight="1">
      <c r="A916" t="s">
        <v>51</v>
      </c>
      <c s="6" t="s">
        <v>3248</v>
      </c>
      <c s="6" t="s">
        <v>3249</v>
      </c>
      <c t="s">
        <v>5</v>
      </c>
      <c s="26" t="s">
        <v>3250</v>
      </c>
      <c s="27" t="s">
        <v>460</v>
      </c>
      <c s="28">
        <v>18.362</v>
      </c>
      <c s="27">
        <v>0</v>
      </c>
      <c s="27">
        <f>ROUND(G916*H916,6)</f>
      </c>
      <c r="L916" s="29">
        <v>0</v>
      </c>
      <c s="24">
        <f>ROUND(ROUND(L916,2)*ROUND(G916,3),2)</f>
      </c>
      <c s="27" t="s">
        <v>56</v>
      </c>
      <c>
        <f>(M916*21)/100</f>
      </c>
      <c t="s">
        <v>27</v>
      </c>
    </row>
    <row r="917" spans="1:5" ht="12.75" customHeight="1">
      <c r="A917" s="30" t="s">
        <v>57</v>
      </c>
      <c r="E917" s="31" t="s">
        <v>3250</v>
      </c>
    </row>
    <row r="918" spans="1:5" ht="12.75" customHeight="1">
      <c r="A918" s="30" t="s">
        <v>58</v>
      </c>
      <c r="E918" s="32" t="s">
        <v>3251</v>
      </c>
    </row>
    <row r="919" spans="5:5" ht="25.5" customHeight="1">
      <c r="E919" s="31" t="s">
        <v>3252</v>
      </c>
    </row>
    <row r="920" spans="1:16" ht="12.75" customHeight="1">
      <c r="A920" t="s">
        <v>51</v>
      </c>
      <c s="6" t="s">
        <v>3253</v>
      </c>
      <c s="6" t="s">
        <v>3254</v>
      </c>
      <c t="s">
        <v>5</v>
      </c>
      <c s="26" t="s">
        <v>3255</v>
      </c>
      <c s="27" t="s">
        <v>460</v>
      </c>
      <c s="28">
        <v>26.618</v>
      </c>
      <c s="27">
        <v>0</v>
      </c>
      <c s="27">
        <f>ROUND(G920*H920,6)</f>
      </c>
      <c r="L920" s="29">
        <v>0</v>
      </c>
      <c s="24">
        <f>ROUND(ROUND(L920,2)*ROUND(G920,3),2)</f>
      </c>
      <c s="27" t="s">
        <v>56</v>
      </c>
      <c>
        <f>(M920*21)/100</f>
      </c>
      <c t="s">
        <v>27</v>
      </c>
    </row>
    <row r="921" spans="1:5" ht="12.75" customHeight="1">
      <c r="A921" s="30" t="s">
        <v>57</v>
      </c>
      <c r="E921" s="31" t="s">
        <v>3256</v>
      </c>
    </row>
    <row r="922" spans="1:5" ht="12.75" customHeight="1">
      <c r="A922" s="30" t="s">
        <v>58</v>
      </c>
      <c r="E922" s="32" t="s">
        <v>3257</v>
      </c>
    </row>
    <row r="923" spans="5:5" ht="25.5" customHeight="1">
      <c r="E923" s="31" t="s">
        <v>3247</v>
      </c>
    </row>
    <row r="924" spans="1:16" ht="12.75" customHeight="1">
      <c r="A924" t="s">
        <v>51</v>
      </c>
      <c s="6" t="s">
        <v>3258</v>
      </c>
      <c s="6" t="s">
        <v>3259</v>
      </c>
      <c t="s">
        <v>5</v>
      </c>
      <c s="26" t="s">
        <v>3260</v>
      </c>
      <c s="27" t="s">
        <v>460</v>
      </c>
      <c s="28">
        <v>13.745</v>
      </c>
      <c s="27">
        <v>0</v>
      </c>
      <c s="27">
        <f>ROUND(G924*H924,6)</f>
      </c>
      <c r="L924" s="29">
        <v>0</v>
      </c>
      <c s="24">
        <f>ROUND(ROUND(L924,2)*ROUND(G924,3),2)</f>
      </c>
      <c s="27" t="s">
        <v>56</v>
      </c>
      <c>
        <f>(M924*21)/100</f>
      </c>
      <c t="s">
        <v>27</v>
      </c>
    </row>
    <row r="925" spans="1:5" ht="12.75" customHeight="1">
      <c r="A925" s="30" t="s">
        <v>57</v>
      </c>
      <c r="E925" s="31" t="s">
        <v>3261</v>
      </c>
    </row>
    <row r="926" spans="1:5" ht="12.75" customHeight="1">
      <c r="A926" s="30" t="s">
        <v>58</v>
      </c>
      <c r="E926" s="32" t="s">
        <v>3262</v>
      </c>
    </row>
    <row r="927" spans="5:5" ht="25.5" customHeight="1">
      <c r="E927" s="31" t="s">
        <v>3263</v>
      </c>
    </row>
    <row r="928" spans="1:16" ht="12.75" customHeight="1">
      <c r="A928" t="s">
        <v>51</v>
      </c>
      <c s="6" t="s">
        <v>3264</v>
      </c>
      <c s="6" t="s">
        <v>3265</v>
      </c>
      <c t="s">
        <v>5</v>
      </c>
      <c s="26" t="s">
        <v>3266</v>
      </c>
      <c s="27" t="s">
        <v>99</v>
      </c>
      <c s="28">
        <v>6</v>
      </c>
      <c s="27">
        <v>0</v>
      </c>
      <c s="27">
        <f>ROUND(G928*H928,6)</f>
      </c>
      <c r="L928" s="29">
        <v>0</v>
      </c>
      <c s="24">
        <f>ROUND(ROUND(L928,2)*ROUND(G928,3),2)</f>
      </c>
      <c s="27" t="s">
        <v>56</v>
      </c>
      <c>
        <f>(M928*21)/100</f>
      </c>
      <c t="s">
        <v>27</v>
      </c>
    </row>
    <row r="929" spans="1:5" ht="12.75" customHeight="1">
      <c r="A929" s="30" t="s">
        <v>57</v>
      </c>
      <c r="E929" s="31" t="s">
        <v>3267</v>
      </c>
    </row>
    <row r="930" spans="1:5" ht="12.75" customHeight="1">
      <c r="A930" s="30" t="s">
        <v>58</v>
      </c>
      <c r="E930" s="32" t="s">
        <v>5</v>
      </c>
    </row>
    <row r="931" spans="5:5" ht="25.5" customHeight="1">
      <c r="E931" s="31" t="s">
        <v>3263</v>
      </c>
    </row>
    <row r="932" spans="1:16" ht="12.75" customHeight="1">
      <c r="A932" t="s">
        <v>51</v>
      </c>
      <c s="6" t="s">
        <v>3268</v>
      </c>
      <c s="6" t="s">
        <v>3269</v>
      </c>
      <c t="s">
        <v>5</v>
      </c>
      <c s="26" t="s">
        <v>3270</v>
      </c>
      <c s="27" t="s">
        <v>460</v>
      </c>
      <c s="28">
        <v>0.6</v>
      </c>
      <c s="27">
        <v>0</v>
      </c>
      <c s="27">
        <f>ROUND(G932*H932,6)</f>
      </c>
      <c r="L932" s="29">
        <v>0</v>
      </c>
      <c s="24">
        <f>ROUND(ROUND(L932,2)*ROUND(G932,3),2)</f>
      </c>
      <c s="27" t="s">
        <v>56</v>
      </c>
      <c>
        <f>(M932*21)/100</f>
      </c>
      <c t="s">
        <v>27</v>
      </c>
    </row>
    <row r="933" spans="1:5" ht="12.75" customHeight="1">
      <c r="A933" s="30" t="s">
        <v>57</v>
      </c>
      <c r="E933" s="31" t="s">
        <v>3271</v>
      </c>
    </row>
    <row r="934" spans="1:5" ht="12.75" customHeight="1">
      <c r="A934" s="30" t="s">
        <v>58</v>
      </c>
      <c r="E934" s="32" t="s">
        <v>3272</v>
      </c>
    </row>
    <row r="935" spans="5:5" ht="25.5" customHeight="1">
      <c r="E935" s="31" t="s">
        <v>3263</v>
      </c>
    </row>
    <row r="936" spans="1:16" ht="12.75" customHeight="1">
      <c r="A936" t="s">
        <v>51</v>
      </c>
      <c s="6" t="s">
        <v>3273</v>
      </c>
      <c s="6" t="s">
        <v>3274</v>
      </c>
      <c t="s">
        <v>5</v>
      </c>
      <c s="26" t="s">
        <v>3275</v>
      </c>
      <c s="27" t="s">
        <v>55</v>
      </c>
      <c s="28">
        <v>1.554</v>
      </c>
      <c s="27">
        <v>0</v>
      </c>
      <c s="27">
        <f>ROUND(G936*H936,6)</f>
      </c>
      <c r="L936" s="29">
        <v>0</v>
      </c>
      <c s="24">
        <f>ROUND(ROUND(L936,2)*ROUND(G936,3),2)</f>
      </c>
      <c s="27" t="s">
        <v>56</v>
      </c>
      <c>
        <f>(M936*21)/100</f>
      </c>
      <c t="s">
        <v>27</v>
      </c>
    </row>
    <row r="937" spans="1:5" ht="12.75" customHeight="1">
      <c r="A937" s="30" t="s">
        <v>57</v>
      </c>
      <c r="E937" s="31" t="s">
        <v>3276</v>
      </c>
    </row>
    <row r="938" spans="1:5" ht="12.75" customHeight="1">
      <c r="A938" s="30" t="s">
        <v>58</v>
      </c>
      <c r="E938" s="32" t="s">
        <v>5</v>
      </c>
    </row>
    <row r="939" spans="5:5" ht="25.5" customHeight="1">
      <c r="E939" s="31" t="s">
        <v>3277</v>
      </c>
    </row>
    <row r="940" spans="1:13" ht="12.75" customHeight="1">
      <c r="A940" t="s">
        <v>48</v>
      </c>
      <c r="C940" s="7" t="s">
        <v>3278</v>
      </c>
      <c r="E940" s="25" t="s">
        <v>3279</v>
      </c>
      <c r="J940" s="24">
        <f>0</f>
      </c>
      <c s="24">
        <f>0</f>
      </c>
      <c s="24">
        <f>0+L941+L945+L949+L953+L957+L961+L965+L969</f>
      </c>
      <c s="24">
        <f>0+M941+M945+M949+M953+M957+M961+M965+M969</f>
      </c>
    </row>
    <row r="941" spans="1:16" ht="12.75" customHeight="1">
      <c r="A941" t="s">
        <v>51</v>
      </c>
      <c s="6" t="s">
        <v>3280</v>
      </c>
      <c s="6" t="s">
        <v>3281</v>
      </c>
      <c t="s">
        <v>5</v>
      </c>
      <c s="26" t="s">
        <v>3282</v>
      </c>
      <c s="27" t="s">
        <v>99</v>
      </c>
      <c s="28">
        <v>1</v>
      </c>
      <c s="27">
        <v>0</v>
      </c>
      <c s="27">
        <f>ROUND(G941*H941,6)</f>
      </c>
      <c r="L941" s="29">
        <v>0</v>
      </c>
      <c s="24">
        <f>ROUND(ROUND(L941,2)*ROUND(G941,3),2)</f>
      </c>
      <c s="27" t="s">
        <v>56</v>
      </c>
      <c>
        <f>(M941*21)/100</f>
      </c>
      <c t="s">
        <v>27</v>
      </c>
    </row>
    <row r="942" spans="1:5" ht="12.75" customHeight="1">
      <c r="A942" s="30" t="s">
        <v>57</v>
      </c>
      <c r="E942" s="31" t="s">
        <v>3283</v>
      </c>
    </row>
    <row r="943" spans="1:5" ht="12.75" customHeight="1">
      <c r="A943" s="30" t="s">
        <v>58</v>
      </c>
      <c r="E943" s="32" t="s">
        <v>5</v>
      </c>
    </row>
    <row r="944" spans="5:5" ht="12.75" customHeight="1">
      <c r="E944" s="31" t="s">
        <v>5</v>
      </c>
    </row>
    <row r="945" spans="1:16" ht="12.75" customHeight="1">
      <c r="A945" t="s">
        <v>51</v>
      </c>
      <c s="6" t="s">
        <v>3284</v>
      </c>
      <c s="6" t="s">
        <v>3285</v>
      </c>
      <c t="s">
        <v>5</v>
      </c>
      <c s="26" t="s">
        <v>3286</v>
      </c>
      <c s="27" t="s">
        <v>99</v>
      </c>
      <c s="28">
        <v>1</v>
      </c>
      <c s="27">
        <v>0</v>
      </c>
      <c s="27">
        <f>ROUND(G945*H945,6)</f>
      </c>
      <c r="L945" s="29">
        <v>0</v>
      </c>
      <c s="24">
        <f>ROUND(ROUND(L945,2)*ROUND(G945,3),2)</f>
      </c>
      <c s="27" t="s">
        <v>56</v>
      </c>
      <c>
        <f>(M945*21)/100</f>
      </c>
      <c t="s">
        <v>27</v>
      </c>
    </row>
    <row r="946" spans="1:5" ht="12.75" customHeight="1">
      <c r="A946" s="30" t="s">
        <v>57</v>
      </c>
      <c r="E946" s="31" t="s">
        <v>3286</v>
      </c>
    </row>
    <row r="947" spans="1:5" ht="12.75" customHeight="1">
      <c r="A947" s="30" t="s">
        <v>58</v>
      </c>
      <c r="E947" s="32" t="s">
        <v>5</v>
      </c>
    </row>
    <row r="948" spans="5:5" ht="12.75" customHeight="1">
      <c r="E948" s="31" t="s">
        <v>5</v>
      </c>
    </row>
    <row r="949" spans="1:16" ht="12.75" customHeight="1">
      <c r="A949" t="s">
        <v>51</v>
      </c>
      <c s="6" t="s">
        <v>3287</v>
      </c>
      <c s="6" t="s">
        <v>3288</v>
      </c>
      <c t="s">
        <v>5</v>
      </c>
      <c s="26" t="s">
        <v>3289</v>
      </c>
      <c s="27" t="s">
        <v>99</v>
      </c>
      <c s="28">
        <v>1</v>
      </c>
      <c s="27">
        <v>0</v>
      </c>
      <c s="27">
        <f>ROUND(G949*H949,6)</f>
      </c>
      <c r="L949" s="29">
        <v>0</v>
      </c>
      <c s="24">
        <f>ROUND(ROUND(L949,2)*ROUND(G949,3),2)</f>
      </c>
      <c s="27" t="s">
        <v>56</v>
      </c>
      <c>
        <f>(M949*21)/100</f>
      </c>
      <c t="s">
        <v>27</v>
      </c>
    </row>
    <row r="950" spans="1:5" ht="12.75" customHeight="1">
      <c r="A950" s="30" t="s">
        <v>57</v>
      </c>
      <c r="E950" s="31" t="s">
        <v>3289</v>
      </c>
    </row>
    <row r="951" spans="1:5" ht="12.75" customHeight="1">
      <c r="A951" s="30" t="s">
        <v>58</v>
      </c>
      <c r="E951" s="32" t="s">
        <v>5</v>
      </c>
    </row>
    <row r="952" spans="5:5" ht="12.75" customHeight="1">
      <c r="E952" s="31" t="s">
        <v>5</v>
      </c>
    </row>
    <row r="953" spans="1:16" ht="12.75" customHeight="1">
      <c r="A953" t="s">
        <v>51</v>
      </c>
      <c s="6" t="s">
        <v>3290</v>
      </c>
      <c s="6" t="s">
        <v>3291</v>
      </c>
      <c t="s">
        <v>5</v>
      </c>
      <c s="26" t="s">
        <v>3292</v>
      </c>
      <c s="27" t="s">
        <v>99</v>
      </c>
      <c s="28">
        <v>1</v>
      </c>
      <c s="27">
        <v>0</v>
      </c>
      <c s="27">
        <f>ROUND(G953*H953,6)</f>
      </c>
      <c r="L953" s="29">
        <v>0</v>
      </c>
      <c s="24">
        <f>ROUND(ROUND(L953,2)*ROUND(G953,3),2)</f>
      </c>
      <c s="27" t="s">
        <v>56</v>
      </c>
      <c>
        <f>(M953*21)/100</f>
      </c>
      <c t="s">
        <v>27</v>
      </c>
    </row>
    <row r="954" spans="1:5" ht="12.75" customHeight="1">
      <c r="A954" s="30" t="s">
        <v>57</v>
      </c>
      <c r="E954" s="31" t="s">
        <v>3292</v>
      </c>
    </row>
    <row r="955" spans="1:5" ht="12.75" customHeight="1">
      <c r="A955" s="30" t="s">
        <v>58</v>
      </c>
      <c r="E955" s="32" t="s">
        <v>5</v>
      </c>
    </row>
    <row r="956" spans="5:5" ht="12.75" customHeight="1">
      <c r="E956" s="31" t="s">
        <v>5</v>
      </c>
    </row>
    <row r="957" spans="1:16" ht="12.75" customHeight="1">
      <c r="A957" t="s">
        <v>51</v>
      </c>
      <c s="6" t="s">
        <v>3293</v>
      </c>
      <c s="6" t="s">
        <v>3294</v>
      </c>
      <c t="s">
        <v>5</v>
      </c>
      <c s="26" t="s">
        <v>3295</v>
      </c>
      <c s="27" t="s">
        <v>99</v>
      </c>
      <c s="28">
        <v>2</v>
      </c>
      <c s="27">
        <v>0</v>
      </c>
      <c s="27">
        <f>ROUND(G957*H957,6)</f>
      </c>
      <c r="L957" s="29">
        <v>0</v>
      </c>
      <c s="24">
        <f>ROUND(ROUND(L957,2)*ROUND(G957,3),2)</f>
      </c>
      <c s="27" t="s">
        <v>56</v>
      </c>
      <c>
        <f>(M957*21)/100</f>
      </c>
      <c t="s">
        <v>27</v>
      </c>
    </row>
    <row r="958" spans="1:5" ht="12.75" customHeight="1">
      <c r="A958" s="30" t="s">
        <v>57</v>
      </c>
      <c r="E958" s="31" t="s">
        <v>3295</v>
      </c>
    </row>
    <row r="959" spans="1:5" ht="12.75" customHeight="1">
      <c r="A959" s="30" t="s">
        <v>58</v>
      </c>
      <c r="E959" s="32" t="s">
        <v>5</v>
      </c>
    </row>
    <row r="960" spans="5:5" ht="12.75" customHeight="1">
      <c r="E960" s="31" t="s">
        <v>5</v>
      </c>
    </row>
    <row r="961" spans="1:16" ht="12.75" customHeight="1">
      <c r="A961" t="s">
        <v>51</v>
      </c>
      <c s="6" t="s">
        <v>3296</v>
      </c>
      <c s="6" t="s">
        <v>3297</v>
      </c>
      <c t="s">
        <v>5</v>
      </c>
      <c s="26" t="s">
        <v>3298</v>
      </c>
      <c s="27" t="s">
        <v>99</v>
      </c>
      <c s="28">
        <v>1</v>
      </c>
      <c s="27">
        <v>0</v>
      </c>
      <c s="27">
        <f>ROUND(G961*H961,6)</f>
      </c>
      <c r="L961" s="29">
        <v>0</v>
      </c>
      <c s="24">
        <f>ROUND(ROUND(L961,2)*ROUND(G961,3),2)</f>
      </c>
      <c s="27" t="s">
        <v>56</v>
      </c>
      <c>
        <f>(M961*21)/100</f>
      </c>
      <c t="s">
        <v>27</v>
      </c>
    </row>
    <row r="962" spans="1:5" ht="12.75" customHeight="1">
      <c r="A962" s="30" t="s">
        <v>57</v>
      </c>
      <c r="E962" s="31" t="s">
        <v>3299</v>
      </c>
    </row>
    <row r="963" spans="1:5" ht="12.75" customHeight="1">
      <c r="A963" s="30" t="s">
        <v>58</v>
      </c>
      <c r="E963" s="32" t="s">
        <v>5</v>
      </c>
    </row>
    <row r="964" spans="5:5" ht="12.75" customHeight="1">
      <c r="E964" s="31" t="s">
        <v>5</v>
      </c>
    </row>
    <row r="965" spans="1:16" ht="12.75" customHeight="1">
      <c r="A965" t="s">
        <v>51</v>
      </c>
      <c s="6" t="s">
        <v>3300</v>
      </c>
      <c s="6" t="s">
        <v>3301</v>
      </c>
      <c t="s">
        <v>5</v>
      </c>
      <c s="26" t="s">
        <v>3302</v>
      </c>
      <c s="27" t="s">
        <v>99</v>
      </c>
      <c s="28">
        <v>1</v>
      </c>
      <c s="27">
        <v>0</v>
      </c>
      <c s="27">
        <f>ROUND(G965*H965,6)</f>
      </c>
      <c r="L965" s="29">
        <v>0</v>
      </c>
      <c s="24">
        <f>ROUND(ROUND(L965,2)*ROUND(G965,3),2)</f>
      </c>
      <c s="27" t="s">
        <v>56</v>
      </c>
      <c>
        <f>(M965*21)/100</f>
      </c>
      <c t="s">
        <v>27</v>
      </c>
    </row>
    <row r="966" spans="1:5" ht="12.75" customHeight="1">
      <c r="A966" s="30" t="s">
        <v>57</v>
      </c>
      <c r="E966" s="31" t="s">
        <v>3302</v>
      </c>
    </row>
    <row r="967" spans="1:5" ht="12.75" customHeight="1">
      <c r="A967" s="30" t="s">
        <v>58</v>
      </c>
      <c r="E967" s="32" t="s">
        <v>5</v>
      </c>
    </row>
    <row r="968" spans="5:5" ht="12.75" customHeight="1">
      <c r="E968" s="31" t="s">
        <v>5</v>
      </c>
    </row>
    <row r="969" spans="1:16" ht="12.75" customHeight="1">
      <c r="A969" t="s">
        <v>51</v>
      </c>
      <c s="6" t="s">
        <v>3303</v>
      </c>
      <c s="6" t="s">
        <v>3304</v>
      </c>
      <c t="s">
        <v>5</v>
      </c>
      <c s="26" t="s">
        <v>3305</v>
      </c>
      <c s="27" t="s">
        <v>55</v>
      </c>
      <c s="28">
        <v>0.149</v>
      </c>
      <c s="27">
        <v>0</v>
      </c>
      <c s="27">
        <f>ROUND(G969*H969,6)</f>
      </c>
      <c r="L969" s="29">
        <v>0</v>
      </c>
      <c s="24">
        <f>ROUND(ROUND(L969,2)*ROUND(G969,3),2)</f>
      </c>
      <c s="27" t="s">
        <v>56</v>
      </c>
      <c>
        <f>(M969*21)/100</f>
      </c>
      <c t="s">
        <v>27</v>
      </c>
    </row>
    <row r="970" spans="1:5" ht="12.75" customHeight="1">
      <c r="A970" s="30" t="s">
        <v>57</v>
      </c>
      <c r="E970" s="31" t="s">
        <v>3306</v>
      </c>
    </row>
    <row r="971" spans="1:5" ht="12.75" customHeight="1">
      <c r="A971" s="30" t="s">
        <v>58</v>
      </c>
      <c r="E971" s="32" t="s">
        <v>5</v>
      </c>
    </row>
    <row r="972" spans="5:5" ht="25.5" customHeight="1">
      <c r="E972" s="31" t="s">
        <v>3307</v>
      </c>
    </row>
    <row r="973" spans="1:13" ht="12.75" customHeight="1">
      <c r="A973" t="s">
        <v>48</v>
      </c>
      <c r="C973" s="7" t="s">
        <v>3308</v>
      </c>
      <c r="E973" s="25" t="s">
        <v>3309</v>
      </c>
      <c r="J973" s="24">
        <f>0</f>
      </c>
      <c s="24">
        <f>0</f>
      </c>
      <c s="24">
        <f>0+L974+L978+L982+L986+L990</f>
      </c>
      <c s="24">
        <f>0+M974+M978+M982+M986+M990</f>
      </c>
    </row>
    <row r="974" spans="1:16" ht="12.75" customHeight="1">
      <c r="A974" t="s">
        <v>51</v>
      </c>
      <c s="6" t="s">
        <v>3310</v>
      </c>
      <c s="6" t="s">
        <v>3311</v>
      </c>
      <c t="s">
        <v>5</v>
      </c>
      <c s="26" t="s">
        <v>3312</v>
      </c>
      <c s="27" t="s">
        <v>99</v>
      </c>
      <c s="28">
        <v>40</v>
      </c>
      <c s="27">
        <v>0</v>
      </c>
      <c s="27">
        <f>ROUND(G974*H974,6)</f>
      </c>
      <c r="L974" s="29">
        <v>0</v>
      </c>
      <c s="24">
        <f>ROUND(ROUND(L974,2)*ROUND(G974,3),2)</f>
      </c>
      <c s="27" t="s">
        <v>56</v>
      </c>
      <c>
        <f>(M974*21)/100</f>
      </c>
      <c t="s">
        <v>27</v>
      </c>
    </row>
    <row r="975" spans="1:5" ht="12.75" customHeight="1">
      <c r="A975" s="30" t="s">
        <v>57</v>
      </c>
      <c r="E975" s="31" t="s">
        <v>3312</v>
      </c>
    </row>
    <row r="976" spans="1:5" ht="12.75" customHeight="1">
      <c r="A976" s="30" t="s">
        <v>58</v>
      </c>
      <c r="E976" s="32" t="s">
        <v>5</v>
      </c>
    </row>
    <row r="977" spans="5:5" ht="12.75" customHeight="1">
      <c r="E977" s="31" t="s">
        <v>5</v>
      </c>
    </row>
    <row r="978" spans="1:16" ht="12.75" customHeight="1">
      <c r="A978" t="s">
        <v>51</v>
      </c>
      <c s="6" t="s">
        <v>3313</v>
      </c>
      <c s="6" t="s">
        <v>3314</v>
      </c>
      <c t="s">
        <v>5</v>
      </c>
      <c s="26" t="s">
        <v>3315</v>
      </c>
      <c s="27" t="s">
        <v>88</v>
      </c>
      <c s="28">
        <v>20</v>
      </c>
      <c s="27">
        <v>0</v>
      </c>
      <c s="27">
        <f>ROUND(G978*H978,6)</f>
      </c>
      <c r="L978" s="29">
        <v>0</v>
      </c>
      <c s="24">
        <f>ROUND(ROUND(L978,2)*ROUND(G978,3),2)</f>
      </c>
      <c s="27" t="s">
        <v>56</v>
      </c>
      <c>
        <f>(M978*21)/100</f>
      </c>
      <c t="s">
        <v>27</v>
      </c>
    </row>
    <row r="979" spans="1:5" ht="12.75" customHeight="1">
      <c r="A979" s="30" t="s">
        <v>57</v>
      </c>
      <c r="E979" s="31" t="s">
        <v>3315</v>
      </c>
    </row>
    <row r="980" spans="1:5" ht="12.75" customHeight="1">
      <c r="A980" s="30" t="s">
        <v>58</v>
      </c>
      <c r="E980" s="32" t="s">
        <v>5</v>
      </c>
    </row>
    <row r="981" spans="5:5" ht="12.75" customHeight="1">
      <c r="E981" s="31" t="s">
        <v>5</v>
      </c>
    </row>
    <row r="982" spans="1:16" ht="12.75" customHeight="1">
      <c r="A982" t="s">
        <v>51</v>
      </c>
      <c s="6" t="s">
        <v>3316</v>
      </c>
      <c s="6" t="s">
        <v>3317</v>
      </c>
      <c t="s">
        <v>5</v>
      </c>
      <c s="26" t="s">
        <v>3318</v>
      </c>
      <c s="27" t="s">
        <v>88</v>
      </c>
      <c s="28">
        <v>10</v>
      </c>
      <c s="27">
        <v>0</v>
      </c>
      <c s="27">
        <f>ROUND(G982*H982,6)</f>
      </c>
      <c r="L982" s="29">
        <v>0</v>
      </c>
      <c s="24">
        <f>ROUND(ROUND(L982,2)*ROUND(G982,3),2)</f>
      </c>
      <c s="27" t="s">
        <v>56</v>
      </c>
      <c>
        <f>(M982*21)/100</f>
      </c>
      <c t="s">
        <v>27</v>
      </c>
    </row>
    <row r="983" spans="1:5" ht="12.75" customHeight="1">
      <c r="A983" s="30" t="s">
        <v>57</v>
      </c>
      <c r="E983" s="31" t="s">
        <v>3318</v>
      </c>
    </row>
    <row r="984" spans="1:5" ht="12.75" customHeight="1">
      <c r="A984" s="30" t="s">
        <v>58</v>
      </c>
      <c r="E984" s="32" t="s">
        <v>5</v>
      </c>
    </row>
    <row r="985" spans="5:5" ht="12.75" customHeight="1">
      <c r="E985" s="31" t="s">
        <v>5</v>
      </c>
    </row>
    <row r="986" spans="1:16" ht="12.75" customHeight="1">
      <c r="A986" t="s">
        <v>51</v>
      </c>
      <c s="6" t="s">
        <v>3319</v>
      </c>
      <c s="6" t="s">
        <v>3320</v>
      </c>
      <c t="s">
        <v>5</v>
      </c>
      <c s="26" t="s">
        <v>3321</v>
      </c>
      <c s="27" t="s">
        <v>99</v>
      </c>
      <c s="28">
        <v>20</v>
      </c>
      <c s="27">
        <v>0</v>
      </c>
      <c s="27">
        <f>ROUND(G986*H986,6)</f>
      </c>
      <c r="L986" s="29">
        <v>0</v>
      </c>
      <c s="24">
        <f>ROUND(ROUND(L986,2)*ROUND(G986,3),2)</f>
      </c>
      <c s="27" t="s">
        <v>56</v>
      </c>
      <c>
        <f>(M986*21)/100</f>
      </c>
      <c t="s">
        <v>27</v>
      </c>
    </row>
    <row r="987" spans="1:5" ht="12.75" customHeight="1">
      <c r="A987" s="30" t="s">
        <v>57</v>
      </c>
      <c r="E987" s="31" t="s">
        <v>3321</v>
      </c>
    </row>
    <row r="988" spans="1:5" ht="12.75" customHeight="1">
      <c r="A988" s="30" t="s">
        <v>58</v>
      </c>
      <c r="E988" s="32" t="s">
        <v>5</v>
      </c>
    </row>
    <row r="989" spans="5:5" ht="12.75" customHeight="1">
      <c r="E989" s="31" t="s">
        <v>5</v>
      </c>
    </row>
    <row r="990" spans="1:16" ht="12.75" customHeight="1">
      <c r="A990" t="s">
        <v>51</v>
      </c>
      <c s="6" t="s">
        <v>3322</v>
      </c>
      <c s="6" t="s">
        <v>3323</v>
      </c>
      <c t="s">
        <v>5</v>
      </c>
      <c s="26" t="s">
        <v>3324</v>
      </c>
      <c s="27" t="s">
        <v>388</v>
      </c>
      <c s="28">
        <v>20</v>
      </c>
      <c s="27">
        <v>0</v>
      </c>
      <c s="27">
        <f>ROUND(G990*H990,6)</f>
      </c>
      <c r="L990" s="29">
        <v>0</v>
      </c>
      <c s="24">
        <f>ROUND(ROUND(L990,2)*ROUND(G990,3),2)</f>
      </c>
      <c s="27" t="s">
        <v>56</v>
      </c>
      <c>
        <f>(M990*21)/100</f>
      </c>
      <c t="s">
        <v>27</v>
      </c>
    </row>
    <row r="991" spans="1:5" ht="12.75" customHeight="1">
      <c r="A991" s="30" t="s">
        <v>57</v>
      </c>
      <c r="E991" s="31" t="s">
        <v>3324</v>
      </c>
    </row>
    <row r="992" spans="1:5" ht="12.75" customHeight="1">
      <c r="A992" s="30" t="s">
        <v>58</v>
      </c>
      <c r="E992" s="32" t="s">
        <v>5</v>
      </c>
    </row>
    <row r="993" spans="5:5" ht="12.75" customHeight="1">
      <c r="E993" s="31" t="s">
        <v>5</v>
      </c>
    </row>
    <row r="994" spans="1:13" ht="12.75" customHeight="1">
      <c r="A994" t="s">
        <v>48</v>
      </c>
      <c r="C994" s="7" t="s">
        <v>3325</v>
      </c>
      <c r="E994" s="25" t="s">
        <v>3326</v>
      </c>
      <c r="J994" s="24">
        <f>0</f>
      </c>
      <c s="24">
        <f>0</f>
      </c>
      <c s="24">
        <f>0+L995+L999+L1003+L1007+L1011+L1015+L1019+L1023+L1027</f>
      </c>
      <c s="24">
        <f>0+M995+M999+M1003+M1007+M1011+M1015+M1019+M1023+M1027</f>
      </c>
    </row>
    <row r="995" spans="1:16" ht="12.75" customHeight="1">
      <c r="A995" t="s">
        <v>51</v>
      </c>
      <c s="6" t="s">
        <v>3327</v>
      </c>
      <c s="6" t="s">
        <v>3328</v>
      </c>
      <c t="s">
        <v>5</v>
      </c>
      <c s="26" t="s">
        <v>3329</v>
      </c>
      <c s="27" t="s">
        <v>88</v>
      </c>
      <c s="28">
        <v>22.075</v>
      </c>
      <c s="27">
        <v>0</v>
      </c>
      <c s="27">
        <f>ROUND(G995*H995,6)</f>
      </c>
      <c r="L995" s="29">
        <v>0</v>
      </c>
      <c s="24">
        <f>ROUND(ROUND(L995,2)*ROUND(G995,3),2)</f>
      </c>
      <c s="27" t="s">
        <v>56</v>
      </c>
      <c>
        <f>(M995*21)/100</f>
      </c>
      <c t="s">
        <v>27</v>
      </c>
    </row>
    <row r="996" spans="1:5" ht="12.75" customHeight="1">
      <c r="A996" s="30" t="s">
        <v>57</v>
      </c>
      <c r="E996" s="31" t="s">
        <v>3330</v>
      </c>
    </row>
    <row r="997" spans="1:5" ht="12.75" customHeight="1">
      <c r="A997" s="30" t="s">
        <v>58</v>
      </c>
      <c r="E997" s="32" t="s">
        <v>3331</v>
      </c>
    </row>
    <row r="998" spans="5:5" ht="12.75" customHeight="1">
      <c r="E998" s="31" t="s">
        <v>5</v>
      </c>
    </row>
    <row r="999" spans="1:16" ht="12.75" customHeight="1">
      <c r="A999" t="s">
        <v>51</v>
      </c>
      <c s="6" t="s">
        <v>3332</v>
      </c>
      <c s="6" t="s">
        <v>3333</v>
      </c>
      <c t="s">
        <v>5</v>
      </c>
      <c s="26" t="s">
        <v>3334</v>
      </c>
      <c s="27" t="s">
        <v>88</v>
      </c>
      <c s="28">
        <v>8.84</v>
      </c>
      <c s="27">
        <v>0</v>
      </c>
      <c s="27">
        <f>ROUND(G999*H999,6)</f>
      </c>
      <c r="L999" s="29">
        <v>0</v>
      </c>
      <c s="24">
        <f>ROUND(ROUND(L999,2)*ROUND(G999,3),2)</f>
      </c>
      <c s="27" t="s">
        <v>56</v>
      </c>
      <c>
        <f>(M999*21)/100</f>
      </c>
      <c t="s">
        <v>27</v>
      </c>
    </row>
    <row r="1000" spans="1:5" ht="12.75" customHeight="1">
      <c r="A1000" s="30" t="s">
        <v>57</v>
      </c>
      <c r="E1000" s="31" t="s">
        <v>3335</v>
      </c>
    </row>
    <row r="1001" spans="1:5" ht="12.75" customHeight="1">
      <c r="A1001" s="30" t="s">
        <v>58</v>
      </c>
      <c r="E1001" s="32" t="s">
        <v>3336</v>
      </c>
    </row>
    <row r="1002" spans="5:5" ht="12.75" customHeight="1">
      <c r="E1002" s="31" t="s">
        <v>5</v>
      </c>
    </row>
    <row r="1003" spans="1:16" ht="12.75" customHeight="1">
      <c r="A1003" t="s">
        <v>51</v>
      </c>
      <c s="6" t="s">
        <v>3337</v>
      </c>
      <c s="6" t="s">
        <v>3338</v>
      </c>
      <c t="s">
        <v>5</v>
      </c>
      <c s="26" t="s">
        <v>3339</v>
      </c>
      <c s="27" t="s">
        <v>460</v>
      </c>
      <c s="28">
        <v>42.1</v>
      </c>
      <c s="27">
        <v>0</v>
      </c>
      <c s="27">
        <f>ROUND(G1003*H1003,6)</f>
      </c>
      <c r="L1003" s="29">
        <v>0</v>
      </c>
      <c s="24">
        <f>ROUND(ROUND(L1003,2)*ROUND(G1003,3),2)</f>
      </c>
      <c s="27" t="s">
        <v>56</v>
      </c>
      <c>
        <f>(M1003*21)/100</f>
      </c>
      <c t="s">
        <v>27</v>
      </c>
    </row>
    <row r="1004" spans="1:5" ht="12.75" customHeight="1">
      <c r="A1004" s="30" t="s">
        <v>57</v>
      </c>
      <c r="E1004" s="31" t="s">
        <v>3340</v>
      </c>
    </row>
    <row r="1005" spans="1:5" ht="12.75" customHeight="1">
      <c r="A1005" s="30" t="s">
        <v>58</v>
      </c>
      <c r="E1005" s="32" t="s">
        <v>3341</v>
      </c>
    </row>
    <row r="1006" spans="5:5" ht="12.75" customHeight="1">
      <c r="E1006" s="31" t="s">
        <v>5</v>
      </c>
    </row>
    <row r="1007" spans="1:16" ht="12.75" customHeight="1">
      <c r="A1007" t="s">
        <v>51</v>
      </c>
      <c s="6" t="s">
        <v>3342</v>
      </c>
      <c s="6" t="s">
        <v>3343</v>
      </c>
      <c t="s">
        <v>5</v>
      </c>
      <c s="26" t="s">
        <v>3344</v>
      </c>
      <c s="27" t="s">
        <v>460</v>
      </c>
      <c s="28">
        <v>43.029</v>
      </c>
      <c s="27">
        <v>0</v>
      </c>
      <c s="27">
        <f>ROUND(G1007*H1007,6)</f>
      </c>
      <c r="L1007" s="29">
        <v>0</v>
      </c>
      <c s="24">
        <f>ROUND(ROUND(L1007,2)*ROUND(G1007,3),2)</f>
      </c>
      <c s="27" t="s">
        <v>56</v>
      </c>
      <c>
        <f>(M1007*21)/100</f>
      </c>
      <c t="s">
        <v>27</v>
      </c>
    </row>
    <row r="1008" spans="1:5" ht="12.75" customHeight="1">
      <c r="A1008" s="30" t="s">
        <v>57</v>
      </c>
      <c r="E1008" s="31" t="s">
        <v>3345</v>
      </c>
    </row>
    <row r="1009" spans="1:5" ht="12.75" customHeight="1">
      <c r="A1009" s="30" t="s">
        <v>58</v>
      </c>
      <c r="E1009" s="32" t="s">
        <v>3346</v>
      </c>
    </row>
    <row r="1010" spans="5:5" ht="12.75" customHeight="1">
      <c r="E1010" s="31" t="s">
        <v>5</v>
      </c>
    </row>
    <row r="1011" spans="1:16" ht="12.75" customHeight="1">
      <c r="A1011" t="s">
        <v>51</v>
      </c>
      <c s="6" t="s">
        <v>3347</v>
      </c>
      <c s="6" t="s">
        <v>3348</v>
      </c>
      <c t="s">
        <v>5</v>
      </c>
      <c s="26" t="s">
        <v>3349</v>
      </c>
      <c s="27" t="s">
        <v>460</v>
      </c>
      <c s="28">
        <v>48.304</v>
      </c>
      <c s="27">
        <v>0</v>
      </c>
      <c s="27">
        <f>ROUND(G1011*H1011,6)</f>
      </c>
      <c r="L1011" s="29">
        <v>0</v>
      </c>
      <c s="24">
        <f>ROUND(ROUND(L1011,2)*ROUND(G1011,3),2)</f>
      </c>
      <c s="27" t="s">
        <v>56</v>
      </c>
      <c>
        <f>(M1011*21)/100</f>
      </c>
      <c t="s">
        <v>27</v>
      </c>
    </row>
    <row r="1012" spans="1:5" ht="12.75" customHeight="1">
      <c r="A1012" s="30" t="s">
        <v>57</v>
      </c>
      <c r="E1012" s="31" t="s">
        <v>3350</v>
      </c>
    </row>
    <row r="1013" spans="1:5" ht="12.75" customHeight="1">
      <c r="A1013" s="30" t="s">
        <v>58</v>
      </c>
      <c r="E1013" s="32" t="s">
        <v>3351</v>
      </c>
    </row>
    <row r="1014" spans="5:5" ht="12.75" customHeight="1">
      <c r="E1014" s="31" t="s">
        <v>5</v>
      </c>
    </row>
    <row r="1015" spans="1:16" ht="12.75" customHeight="1">
      <c r="A1015" t="s">
        <v>51</v>
      </c>
      <c s="6" t="s">
        <v>3352</v>
      </c>
      <c s="6" t="s">
        <v>3353</v>
      </c>
      <c t="s">
        <v>5</v>
      </c>
      <c s="26" t="s">
        <v>3354</v>
      </c>
      <c s="27" t="s">
        <v>460</v>
      </c>
      <c s="28">
        <v>43.029</v>
      </c>
      <c s="27">
        <v>0</v>
      </c>
      <c s="27">
        <f>ROUND(G1015*H1015,6)</f>
      </c>
      <c r="L1015" s="29">
        <v>0</v>
      </c>
      <c s="24">
        <f>ROUND(ROUND(L1015,2)*ROUND(G1015,3),2)</f>
      </c>
      <c s="27" t="s">
        <v>56</v>
      </c>
      <c>
        <f>(M1015*21)/100</f>
      </c>
      <c t="s">
        <v>27</v>
      </c>
    </row>
    <row r="1016" spans="1:5" ht="12.75" customHeight="1">
      <c r="A1016" s="30" t="s">
        <v>57</v>
      </c>
      <c r="E1016" s="31" t="s">
        <v>3355</v>
      </c>
    </row>
    <row r="1017" spans="1:5" ht="12.75" customHeight="1">
      <c r="A1017" s="30" t="s">
        <v>58</v>
      </c>
      <c r="E1017" s="32" t="s">
        <v>3356</v>
      </c>
    </row>
    <row r="1018" spans="5:5" ht="25.5" customHeight="1">
      <c r="E1018" s="31" t="s">
        <v>3357</v>
      </c>
    </row>
    <row r="1019" spans="1:16" ht="12.75" customHeight="1">
      <c r="A1019" t="s">
        <v>51</v>
      </c>
      <c s="6" t="s">
        <v>3358</v>
      </c>
      <c s="6" t="s">
        <v>3359</v>
      </c>
      <c t="s">
        <v>5</v>
      </c>
      <c s="26" t="s">
        <v>3360</v>
      </c>
      <c s="27" t="s">
        <v>460</v>
      </c>
      <c s="28">
        <v>43.029</v>
      </c>
      <c s="27">
        <v>0</v>
      </c>
      <c s="27">
        <f>ROUND(G1019*H1019,6)</f>
      </c>
      <c r="L1019" s="29">
        <v>0</v>
      </c>
      <c s="24">
        <f>ROUND(ROUND(L1019,2)*ROUND(G1019,3),2)</f>
      </c>
      <c s="27" t="s">
        <v>56</v>
      </c>
      <c>
        <f>(M1019*21)/100</f>
      </c>
      <c t="s">
        <v>27</v>
      </c>
    </row>
    <row r="1020" spans="1:5" ht="12.75" customHeight="1">
      <c r="A1020" s="30" t="s">
        <v>57</v>
      </c>
      <c r="E1020" s="31" t="s">
        <v>3361</v>
      </c>
    </row>
    <row r="1021" spans="1:5" ht="12.75" customHeight="1">
      <c r="A1021" s="30" t="s">
        <v>58</v>
      </c>
      <c r="E1021" s="32" t="s">
        <v>3356</v>
      </c>
    </row>
    <row r="1022" spans="5:5" ht="25.5" customHeight="1">
      <c r="E1022" s="31" t="s">
        <v>3362</v>
      </c>
    </row>
    <row r="1023" spans="1:16" ht="12.75" customHeight="1">
      <c r="A1023" t="s">
        <v>51</v>
      </c>
      <c s="6" t="s">
        <v>3363</v>
      </c>
      <c s="6" t="s">
        <v>3364</v>
      </c>
      <c t="s">
        <v>5</v>
      </c>
      <c s="26" t="s">
        <v>3365</v>
      </c>
      <c s="27" t="s">
        <v>460</v>
      </c>
      <c s="28">
        <v>258.174</v>
      </c>
      <c s="27">
        <v>0</v>
      </c>
      <c s="27">
        <f>ROUND(G1023*H1023,6)</f>
      </c>
      <c r="L1023" s="29">
        <v>0</v>
      </c>
      <c s="24">
        <f>ROUND(ROUND(L1023,2)*ROUND(G1023,3),2)</f>
      </c>
      <c s="27" t="s">
        <v>56</v>
      </c>
      <c>
        <f>(M1023*21)/100</f>
      </c>
      <c t="s">
        <v>27</v>
      </c>
    </row>
    <row r="1024" spans="1:5" ht="12.75" customHeight="1">
      <c r="A1024" s="30" t="s">
        <v>57</v>
      </c>
      <c r="E1024" s="31" t="s">
        <v>3366</v>
      </c>
    </row>
    <row r="1025" spans="1:5" ht="12.75" customHeight="1">
      <c r="A1025" s="30" t="s">
        <v>58</v>
      </c>
      <c r="E1025" s="32" t="s">
        <v>3367</v>
      </c>
    </row>
    <row r="1026" spans="5:5" ht="25.5" customHeight="1">
      <c r="E1026" s="31" t="s">
        <v>3362</v>
      </c>
    </row>
    <row r="1027" spans="1:16" ht="12.75" customHeight="1">
      <c r="A1027" t="s">
        <v>51</v>
      </c>
      <c s="6" t="s">
        <v>3368</v>
      </c>
      <c s="6" t="s">
        <v>3369</v>
      </c>
      <c t="s">
        <v>5</v>
      </c>
      <c s="26" t="s">
        <v>3370</v>
      </c>
      <c s="27" t="s">
        <v>55</v>
      </c>
      <c s="28">
        <v>2.164</v>
      </c>
      <c s="27">
        <v>0</v>
      </c>
      <c s="27">
        <f>ROUND(G1027*H1027,6)</f>
      </c>
      <c r="L1027" s="29">
        <v>0</v>
      </c>
      <c s="24">
        <f>ROUND(ROUND(L1027,2)*ROUND(G1027,3),2)</f>
      </c>
      <c s="27" t="s">
        <v>56</v>
      </c>
      <c>
        <f>(M1027*21)/100</f>
      </c>
      <c t="s">
        <v>27</v>
      </c>
    </row>
    <row r="1028" spans="1:5" ht="12.75" customHeight="1">
      <c r="A1028" s="30" t="s">
        <v>57</v>
      </c>
      <c r="E1028" s="31" t="s">
        <v>3371</v>
      </c>
    </row>
    <row r="1029" spans="1:5" ht="12.75" customHeight="1">
      <c r="A1029" s="30" t="s">
        <v>58</v>
      </c>
      <c r="E1029" s="32" t="s">
        <v>5</v>
      </c>
    </row>
    <row r="1030" spans="5:5" ht="25.5" customHeight="1">
      <c r="E1030" s="31" t="s">
        <v>2655</v>
      </c>
    </row>
    <row r="1031" spans="1:13" ht="12.75" customHeight="1">
      <c r="A1031" t="s">
        <v>48</v>
      </c>
      <c r="C1031" s="7" t="s">
        <v>3372</v>
      </c>
      <c r="E1031" s="25" t="s">
        <v>3373</v>
      </c>
      <c r="J1031" s="24">
        <f>0</f>
      </c>
      <c s="24">
        <f>0</f>
      </c>
      <c s="24">
        <f>0+L1032+L1036+L1040+L1044</f>
      </c>
      <c s="24">
        <f>0+M1032+M1036+M1040+M1044</f>
      </c>
    </row>
    <row r="1032" spans="1:16" ht="12.75" customHeight="1">
      <c r="A1032" t="s">
        <v>51</v>
      </c>
      <c s="6" t="s">
        <v>3374</v>
      </c>
      <c s="6" t="s">
        <v>3375</v>
      </c>
      <c t="s">
        <v>5</v>
      </c>
      <c s="26" t="s">
        <v>3376</v>
      </c>
      <c s="27" t="s">
        <v>460</v>
      </c>
      <c s="28">
        <v>21.337</v>
      </c>
      <c s="27">
        <v>0</v>
      </c>
      <c s="27">
        <f>ROUND(G1032*H1032,6)</f>
      </c>
      <c r="L1032" s="29">
        <v>0</v>
      </c>
      <c s="24">
        <f>ROUND(ROUND(L1032,2)*ROUND(G1032,3),2)</f>
      </c>
      <c s="27" t="s">
        <v>56</v>
      </c>
      <c>
        <f>(M1032*21)/100</f>
      </c>
      <c t="s">
        <v>27</v>
      </c>
    </row>
    <row r="1033" spans="1:5" ht="12.75" customHeight="1">
      <c r="A1033" s="30" t="s">
        <v>57</v>
      </c>
      <c r="E1033" s="31" t="s">
        <v>3377</v>
      </c>
    </row>
    <row r="1034" spans="1:5" ht="12.75" customHeight="1">
      <c r="A1034" s="30" t="s">
        <v>58</v>
      </c>
      <c r="E1034" s="32" t="s">
        <v>3378</v>
      </c>
    </row>
    <row r="1035" spans="5:5" ht="12.75" customHeight="1">
      <c r="E1035" s="31" t="s">
        <v>5</v>
      </c>
    </row>
    <row r="1036" spans="1:16" ht="12.75" customHeight="1">
      <c r="A1036" t="s">
        <v>51</v>
      </c>
      <c s="6" t="s">
        <v>3379</v>
      </c>
      <c s="6" t="s">
        <v>3380</v>
      </c>
      <c t="s">
        <v>5</v>
      </c>
      <c s="26" t="s">
        <v>3381</v>
      </c>
      <c s="27" t="s">
        <v>460</v>
      </c>
      <c s="28">
        <v>103.91</v>
      </c>
      <c s="27">
        <v>0</v>
      </c>
      <c s="27">
        <f>ROUND(G1036*H1036,6)</f>
      </c>
      <c r="L1036" s="29">
        <v>0</v>
      </c>
      <c s="24">
        <f>ROUND(ROUND(L1036,2)*ROUND(G1036,3),2)</f>
      </c>
      <c s="27" t="s">
        <v>56</v>
      </c>
      <c>
        <f>(M1036*21)/100</f>
      </c>
      <c t="s">
        <v>27</v>
      </c>
    </row>
    <row r="1037" spans="1:5" ht="12.75" customHeight="1">
      <c r="A1037" s="30" t="s">
        <v>57</v>
      </c>
      <c r="E1037" s="31" t="s">
        <v>3381</v>
      </c>
    </row>
    <row r="1038" spans="1:5" ht="12.75" customHeight="1">
      <c r="A1038" s="30" t="s">
        <v>58</v>
      </c>
      <c r="E1038" s="32" t="s">
        <v>3382</v>
      </c>
    </row>
    <row r="1039" spans="5:5" ht="12.75" customHeight="1">
      <c r="E1039" s="31" t="s">
        <v>5</v>
      </c>
    </row>
    <row r="1040" spans="1:16" ht="12.75" customHeight="1">
      <c r="A1040" t="s">
        <v>51</v>
      </c>
      <c s="6" t="s">
        <v>3383</v>
      </c>
      <c s="6" t="s">
        <v>3384</v>
      </c>
      <c t="s">
        <v>5</v>
      </c>
      <c s="26" t="s">
        <v>3385</v>
      </c>
      <c s="27" t="s">
        <v>460</v>
      </c>
      <c s="28">
        <v>114.301</v>
      </c>
      <c s="27">
        <v>0</v>
      </c>
      <c s="27">
        <f>ROUND(G1040*H1040,6)</f>
      </c>
      <c r="L1040" s="29">
        <v>0</v>
      </c>
      <c s="24">
        <f>ROUND(ROUND(L1040,2)*ROUND(G1040,3),2)</f>
      </c>
      <c s="27" t="s">
        <v>56</v>
      </c>
      <c>
        <f>(M1040*21)/100</f>
      </c>
      <c t="s">
        <v>27</v>
      </c>
    </row>
    <row r="1041" spans="1:5" ht="12.75" customHeight="1">
      <c r="A1041" s="30" t="s">
        <v>57</v>
      </c>
      <c r="E1041" s="31" t="s">
        <v>3386</v>
      </c>
    </row>
    <row r="1042" spans="1:5" ht="12.75" customHeight="1">
      <c r="A1042" s="30" t="s">
        <v>58</v>
      </c>
      <c r="E1042" s="32" t="s">
        <v>3387</v>
      </c>
    </row>
    <row r="1043" spans="5:5" ht="12.75" customHeight="1">
      <c r="E1043" s="31" t="s">
        <v>5</v>
      </c>
    </row>
    <row r="1044" spans="1:16" ht="12.75" customHeight="1">
      <c r="A1044" t="s">
        <v>51</v>
      </c>
      <c s="6" t="s">
        <v>3388</v>
      </c>
      <c s="6" t="s">
        <v>3389</v>
      </c>
      <c t="s">
        <v>5</v>
      </c>
      <c s="26" t="s">
        <v>3390</v>
      </c>
      <c s="27" t="s">
        <v>55</v>
      </c>
      <c s="28">
        <v>1.752</v>
      </c>
      <c s="27">
        <v>0</v>
      </c>
      <c s="27">
        <f>ROUND(G1044*H1044,6)</f>
      </c>
      <c r="L1044" s="29">
        <v>0</v>
      </c>
      <c s="24">
        <f>ROUND(ROUND(L1044,2)*ROUND(G1044,3),2)</f>
      </c>
      <c s="27" t="s">
        <v>56</v>
      </c>
      <c>
        <f>(M1044*21)/100</f>
      </c>
      <c t="s">
        <v>27</v>
      </c>
    </row>
    <row r="1045" spans="1:5" ht="12.75" customHeight="1">
      <c r="A1045" s="30" t="s">
        <v>57</v>
      </c>
      <c r="E1045" s="31" t="s">
        <v>3391</v>
      </c>
    </row>
    <row r="1046" spans="1:5" ht="12.75" customHeight="1">
      <c r="A1046" s="30" t="s">
        <v>58</v>
      </c>
      <c r="E1046" s="32" t="s">
        <v>5</v>
      </c>
    </row>
    <row r="1047" spans="5:5" ht="25.5" customHeight="1">
      <c r="E1047" s="31" t="s">
        <v>2655</v>
      </c>
    </row>
    <row r="1048" spans="1:13" ht="12.75" customHeight="1">
      <c r="A1048" t="s">
        <v>48</v>
      </c>
      <c r="C1048" s="7" t="s">
        <v>3392</v>
      </c>
      <c r="E1048" s="25" t="s">
        <v>3393</v>
      </c>
      <c r="J1048" s="24">
        <f>0</f>
      </c>
      <c s="24">
        <f>0</f>
      </c>
      <c s="24">
        <f>0+L1049</f>
      </c>
      <c s="24">
        <f>0+M1049</f>
      </c>
    </row>
    <row r="1049" spans="1:16" ht="12.75" customHeight="1">
      <c r="A1049" t="s">
        <v>51</v>
      </c>
      <c s="6" t="s">
        <v>3394</v>
      </c>
      <c s="6" t="s">
        <v>3395</v>
      </c>
      <c t="s">
        <v>5</v>
      </c>
      <c s="26" t="s">
        <v>3396</v>
      </c>
      <c s="27" t="s">
        <v>88</v>
      </c>
      <c s="28">
        <v>60</v>
      </c>
      <c s="27">
        <v>0</v>
      </c>
      <c s="27">
        <f>ROUND(G1049*H1049,6)</f>
      </c>
      <c r="L1049" s="29">
        <v>0</v>
      </c>
      <c s="24">
        <f>ROUND(ROUND(L1049,2)*ROUND(G1049,3),2)</f>
      </c>
      <c s="27" t="s">
        <v>56</v>
      </c>
      <c>
        <f>(M1049*21)/100</f>
      </c>
      <c t="s">
        <v>27</v>
      </c>
    </row>
    <row r="1050" spans="1:5" ht="12.75" customHeight="1">
      <c r="A1050" s="30" t="s">
        <v>57</v>
      </c>
      <c r="E1050" s="31" t="s">
        <v>3396</v>
      </c>
    </row>
    <row r="1051" spans="1:5" ht="12.75" customHeight="1">
      <c r="A1051" s="30" t="s">
        <v>58</v>
      </c>
      <c r="E1051" s="32" t="s">
        <v>5</v>
      </c>
    </row>
    <row r="1052" spans="5:5" ht="12.75" customHeight="1">
      <c r="E1052" s="31" t="s">
        <v>5</v>
      </c>
    </row>
    <row r="1053" spans="1:13" ht="12.75" customHeight="1">
      <c r="A1053" t="s">
        <v>48</v>
      </c>
      <c r="C1053" s="7" t="s">
        <v>3397</v>
      </c>
      <c r="E1053" s="25" t="s">
        <v>3398</v>
      </c>
      <c r="J1053" s="24">
        <f>0</f>
      </c>
      <c s="24">
        <f>0</f>
      </c>
      <c s="24">
        <f>0+L1054+L1058+L1062+L1066</f>
      </c>
      <c s="24">
        <f>0+M1054+M1058+M1062+M1066</f>
      </c>
    </row>
    <row r="1054" spans="1:16" ht="12.75" customHeight="1">
      <c r="A1054" t="s">
        <v>51</v>
      </c>
      <c s="6" t="s">
        <v>3399</v>
      </c>
      <c s="6" t="s">
        <v>3400</v>
      </c>
      <c t="s">
        <v>5</v>
      </c>
      <c s="26" t="s">
        <v>3401</v>
      </c>
      <c s="27" t="s">
        <v>460</v>
      </c>
      <c s="28">
        <v>157.211</v>
      </c>
      <c s="27">
        <v>0</v>
      </c>
      <c s="27">
        <f>ROUND(G1054*H1054,6)</f>
      </c>
      <c r="L1054" s="29">
        <v>0</v>
      </c>
      <c s="24">
        <f>ROUND(ROUND(L1054,2)*ROUND(G1054,3),2)</f>
      </c>
      <c s="27" t="s">
        <v>56</v>
      </c>
      <c>
        <f>(M1054*21)/100</f>
      </c>
      <c t="s">
        <v>27</v>
      </c>
    </row>
    <row r="1055" spans="1:5" ht="12.75" customHeight="1">
      <c r="A1055" s="30" t="s">
        <v>57</v>
      </c>
      <c r="E1055" s="31" t="s">
        <v>3402</v>
      </c>
    </row>
    <row r="1056" spans="1:5" ht="12.75" customHeight="1">
      <c r="A1056" s="30" t="s">
        <v>58</v>
      </c>
      <c r="E1056" s="32" t="s">
        <v>3403</v>
      </c>
    </row>
    <row r="1057" spans="5:5" ht="25.5" customHeight="1">
      <c r="E1057" s="31" t="s">
        <v>3404</v>
      </c>
    </row>
    <row r="1058" spans="1:16" ht="12.75" customHeight="1">
      <c r="A1058" t="s">
        <v>51</v>
      </c>
      <c s="6" t="s">
        <v>3405</v>
      </c>
      <c s="6" t="s">
        <v>3406</v>
      </c>
      <c t="s">
        <v>5</v>
      </c>
      <c s="26" t="s">
        <v>3407</v>
      </c>
      <c s="27" t="s">
        <v>460</v>
      </c>
      <c s="28">
        <v>157.211</v>
      </c>
      <c s="27">
        <v>0</v>
      </c>
      <c s="27">
        <f>ROUND(G1058*H1058,6)</f>
      </c>
      <c r="L1058" s="29">
        <v>0</v>
      </c>
      <c s="24">
        <f>ROUND(ROUND(L1058,2)*ROUND(G1058,3),2)</f>
      </c>
      <c s="27" t="s">
        <v>56</v>
      </c>
      <c>
        <f>(M1058*21)/100</f>
      </c>
      <c t="s">
        <v>27</v>
      </c>
    </row>
    <row r="1059" spans="1:5" ht="12.75" customHeight="1">
      <c r="A1059" s="30" t="s">
        <v>57</v>
      </c>
      <c r="E1059" s="31" t="s">
        <v>3408</v>
      </c>
    </row>
    <row r="1060" spans="1:5" ht="12.75" customHeight="1">
      <c r="A1060" s="30" t="s">
        <v>58</v>
      </c>
      <c r="E1060" s="32" t="s">
        <v>3409</v>
      </c>
    </row>
    <row r="1061" spans="5:5" ht="12.75" customHeight="1">
      <c r="E1061" s="31" t="s">
        <v>5</v>
      </c>
    </row>
    <row r="1062" spans="1:16" ht="12.75" customHeight="1">
      <c r="A1062" t="s">
        <v>51</v>
      </c>
      <c s="6" t="s">
        <v>3410</v>
      </c>
      <c s="6" t="s">
        <v>3411</v>
      </c>
      <c t="s">
        <v>5</v>
      </c>
      <c s="26" t="s">
        <v>3412</v>
      </c>
      <c s="27" t="s">
        <v>460</v>
      </c>
      <c s="28">
        <v>212.699</v>
      </c>
      <c s="27">
        <v>0</v>
      </c>
      <c s="27">
        <f>ROUND(G1062*H1062,6)</f>
      </c>
      <c r="L1062" s="29">
        <v>0</v>
      </c>
      <c s="24">
        <f>ROUND(ROUND(L1062,2)*ROUND(G1062,3),2)</f>
      </c>
      <c s="27" t="s">
        <v>56</v>
      </c>
      <c>
        <f>(M1062*21)/100</f>
      </c>
      <c t="s">
        <v>27</v>
      </c>
    </row>
    <row r="1063" spans="1:5" ht="12.75" customHeight="1">
      <c r="A1063" s="30" t="s">
        <v>57</v>
      </c>
      <c r="E1063" s="31" t="s">
        <v>3413</v>
      </c>
    </row>
    <row r="1064" spans="1:5" ht="12.75" customHeight="1">
      <c r="A1064" s="30" t="s">
        <v>58</v>
      </c>
      <c r="E1064" s="32" t="s">
        <v>3414</v>
      </c>
    </row>
    <row r="1065" spans="5:5" ht="12.75" customHeight="1">
      <c r="E1065" s="31" t="s">
        <v>5</v>
      </c>
    </row>
    <row r="1066" spans="1:16" ht="12.75" customHeight="1">
      <c r="A1066" t="s">
        <v>51</v>
      </c>
      <c s="6" t="s">
        <v>3415</v>
      </c>
      <c s="6" t="s">
        <v>3416</v>
      </c>
      <c t="s">
        <v>5</v>
      </c>
      <c s="26" t="s">
        <v>3417</v>
      </c>
      <c s="27" t="s">
        <v>460</v>
      </c>
      <c s="28">
        <v>212.699</v>
      </c>
      <c s="27">
        <v>0</v>
      </c>
      <c s="27">
        <f>ROUND(G1066*H1066,6)</f>
      </c>
      <c r="L1066" s="29">
        <v>0</v>
      </c>
      <c s="24">
        <f>ROUND(ROUND(L1066,2)*ROUND(G1066,3),2)</f>
      </c>
      <c s="27" t="s">
        <v>56</v>
      </c>
      <c>
        <f>(M1066*21)/100</f>
      </c>
      <c t="s">
        <v>27</v>
      </c>
    </row>
    <row r="1067" spans="1:5" ht="12.75" customHeight="1">
      <c r="A1067" s="30" t="s">
        <v>57</v>
      </c>
      <c r="E1067" s="31" t="s">
        <v>3418</v>
      </c>
    </row>
    <row r="1068" spans="1:5" ht="12.75" customHeight="1">
      <c r="A1068" s="30" t="s">
        <v>58</v>
      </c>
      <c r="E1068" s="32" t="s">
        <v>3346</v>
      </c>
    </row>
    <row r="1069" spans="5:5" ht="12.75" customHeight="1">
      <c r="E1069" s="31" t="s">
        <v>5</v>
      </c>
    </row>
    <row r="1070" spans="1:13" ht="12.75" customHeight="1">
      <c r="A1070" t="s">
        <v>48</v>
      </c>
      <c r="C1070" s="7" t="s">
        <v>3419</v>
      </c>
      <c r="E1070" s="25" t="s">
        <v>3420</v>
      </c>
      <c r="J1070" s="24">
        <f>0</f>
      </c>
      <c s="24">
        <f>0</f>
      </c>
      <c s="24">
        <f>0+L1071+L1075+L1079+L1083</f>
      </c>
      <c s="24">
        <f>0+M1071+M1075+M1079+M1083</f>
      </c>
    </row>
    <row r="1071" spans="1:16" ht="12.75" customHeight="1">
      <c r="A1071" t="s">
        <v>51</v>
      </c>
      <c s="6" t="s">
        <v>3421</v>
      </c>
      <c s="6" t="s">
        <v>3422</v>
      </c>
      <c t="s">
        <v>5</v>
      </c>
      <c s="26" t="s">
        <v>3423</v>
      </c>
      <c s="27" t="s">
        <v>99</v>
      </c>
      <c s="28">
        <v>7</v>
      </c>
      <c s="27">
        <v>0</v>
      </c>
      <c s="27">
        <f>ROUND(G1071*H1071,6)</f>
      </c>
      <c r="L1071" s="29">
        <v>0</v>
      </c>
      <c s="24">
        <f>ROUND(ROUND(L1071,2)*ROUND(G1071,3),2)</f>
      </c>
      <c s="27" t="s">
        <v>56</v>
      </c>
      <c>
        <f>(M1071*21)/100</f>
      </c>
      <c t="s">
        <v>27</v>
      </c>
    </row>
    <row r="1072" spans="1:5" ht="12.75" customHeight="1">
      <c r="A1072" s="30" t="s">
        <v>57</v>
      </c>
      <c r="E1072" s="31" t="s">
        <v>3423</v>
      </c>
    </row>
    <row r="1073" spans="1:5" ht="12.75" customHeight="1">
      <c r="A1073" s="30" t="s">
        <v>58</v>
      </c>
      <c r="E1073" s="32" t="s">
        <v>5</v>
      </c>
    </row>
    <row r="1074" spans="5:5" ht="12.75" customHeight="1">
      <c r="E1074" s="31" t="s">
        <v>5</v>
      </c>
    </row>
    <row r="1075" spans="1:16" ht="12.75" customHeight="1">
      <c r="A1075" t="s">
        <v>51</v>
      </c>
      <c s="6" t="s">
        <v>3424</v>
      </c>
      <c s="6" t="s">
        <v>3425</v>
      </c>
      <c t="s">
        <v>5</v>
      </c>
      <c s="26" t="s">
        <v>3426</v>
      </c>
      <c s="27" t="s">
        <v>99</v>
      </c>
      <c s="28">
        <v>7</v>
      </c>
      <c s="27">
        <v>0</v>
      </c>
      <c s="27">
        <f>ROUND(G1075*H1075,6)</f>
      </c>
      <c r="L1075" s="29">
        <v>0</v>
      </c>
      <c s="24">
        <f>ROUND(ROUND(L1075,2)*ROUND(G1075,3),2)</f>
      </c>
      <c s="27" t="s">
        <v>56</v>
      </c>
      <c>
        <f>(M1075*21)/100</f>
      </c>
      <c t="s">
        <v>27</v>
      </c>
    </row>
    <row r="1076" spans="1:5" ht="12.75" customHeight="1">
      <c r="A1076" s="30" t="s">
        <v>57</v>
      </c>
      <c r="E1076" s="31" t="s">
        <v>3426</v>
      </c>
    </row>
    <row r="1077" spans="1:5" ht="12.75" customHeight="1">
      <c r="A1077" s="30" t="s">
        <v>58</v>
      </c>
      <c r="E1077" s="32" t="s">
        <v>5</v>
      </c>
    </row>
    <row r="1078" spans="5:5" ht="12.75" customHeight="1">
      <c r="E1078" s="31" t="s">
        <v>5</v>
      </c>
    </row>
    <row r="1079" spans="1:16" ht="12.75" customHeight="1">
      <c r="A1079" t="s">
        <v>51</v>
      </c>
      <c s="6" t="s">
        <v>3427</v>
      </c>
      <c s="6" t="s">
        <v>3428</v>
      </c>
      <c t="s">
        <v>5</v>
      </c>
      <c s="26" t="s">
        <v>3429</v>
      </c>
      <c s="27" t="s">
        <v>99</v>
      </c>
      <c s="28">
        <v>8</v>
      </c>
      <c s="27">
        <v>0</v>
      </c>
      <c s="27">
        <f>ROUND(G1079*H1079,6)</f>
      </c>
      <c r="L1079" s="29">
        <v>0</v>
      </c>
      <c s="24">
        <f>ROUND(ROUND(L1079,2)*ROUND(G1079,3),2)</f>
      </c>
      <c s="27" t="s">
        <v>56</v>
      </c>
      <c>
        <f>(M1079*21)/100</f>
      </c>
      <c t="s">
        <v>27</v>
      </c>
    </row>
    <row r="1080" spans="1:5" ht="12.75" customHeight="1">
      <c r="A1080" s="30" t="s">
        <v>57</v>
      </c>
      <c r="E1080" s="31" t="s">
        <v>3430</v>
      </c>
    </row>
    <row r="1081" spans="1:5" ht="12.75" customHeight="1">
      <c r="A1081" s="30" t="s">
        <v>58</v>
      </c>
      <c r="E1081" s="32" t="s">
        <v>5</v>
      </c>
    </row>
    <row r="1082" spans="5:5" ht="12.75" customHeight="1">
      <c r="E1082" s="31" t="s">
        <v>5</v>
      </c>
    </row>
    <row r="1083" spans="1:16" ht="12.75" customHeight="1">
      <c r="A1083" t="s">
        <v>51</v>
      </c>
      <c s="6" t="s">
        <v>3431</v>
      </c>
      <c s="6" t="s">
        <v>3432</v>
      </c>
      <c t="s">
        <v>5</v>
      </c>
      <c s="26" t="s">
        <v>3433</v>
      </c>
      <c s="27" t="s">
        <v>99</v>
      </c>
      <c s="28">
        <v>4</v>
      </c>
      <c s="27">
        <v>0</v>
      </c>
      <c s="27">
        <f>ROUND(G1083*H1083,6)</f>
      </c>
      <c r="L1083" s="29">
        <v>0</v>
      </c>
      <c s="24">
        <f>ROUND(ROUND(L1083,2)*ROUND(G1083,3),2)</f>
      </c>
      <c s="27" t="s">
        <v>56</v>
      </c>
      <c>
        <f>(M1083*21)/100</f>
      </c>
      <c t="s">
        <v>27</v>
      </c>
    </row>
    <row r="1084" spans="1:5" ht="12.75" customHeight="1">
      <c r="A1084" s="30" t="s">
        <v>57</v>
      </c>
      <c r="E1084" s="31" t="s">
        <v>3434</v>
      </c>
    </row>
    <row r="1085" spans="1:5" ht="12.75" customHeight="1">
      <c r="A1085" s="30" t="s">
        <v>58</v>
      </c>
      <c r="E1085" s="32" t="s">
        <v>5</v>
      </c>
    </row>
    <row r="1086" spans="5:5" ht="12.75" customHeight="1">
      <c r="E1086" s="31" t="s">
        <v>5</v>
      </c>
    </row>
    <row r="1087" spans="1:13" ht="12.75" customHeight="1">
      <c r="A1087" t="s">
        <v>48</v>
      </c>
      <c r="C1087" s="7" t="s">
        <v>96</v>
      </c>
      <c r="E1087" s="25" t="s">
        <v>3435</v>
      </c>
      <c r="J1087" s="24">
        <f>0</f>
      </c>
      <c s="24">
        <f>0</f>
      </c>
      <c s="24">
        <f>0+L1088+L1092+L1096+L1100+L1104+L1108+L1112+L1116+L1120+L1124+L1128+L1132+L1136+L1140+L1144+L1148+L1152+L1156+L1160+L1164+L1168+L1172+L1176+L1180+L1184+L1188</f>
      </c>
      <c s="24">
        <f>0+M1088+M1092+M1096+M1100+M1104+M1108+M1112+M1116+M1120+M1124+M1128+M1132+M1136+M1140+M1144+M1148+M1152+M1156+M1160+M1164+M1168+M1172+M1176+M1180+M1184+M1188</f>
      </c>
    </row>
    <row r="1088" spans="1:16" ht="12.75" customHeight="1">
      <c r="A1088" t="s">
        <v>51</v>
      </c>
      <c s="6" t="s">
        <v>164</v>
      </c>
      <c s="6" t="s">
        <v>3436</v>
      </c>
      <c t="s">
        <v>5</v>
      </c>
      <c s="26" t="s">
        <v>3437</v>
      </c>
      <c s="27" t="s">
        <v>460</v>
      </c>
      <c s="28">
        <v>43.029</v>
      </c>
      <c s="27">
        <v>0</v>
      </c>
      <c s="27">
        <f>ROUND(G1088*H1088,6)</f>
      </c>
      <c r="L1088" s="29">
        <v>0</v>
      </c>
      <c s="24">
        <f>ROUND(ROUND(L1088,2)*ROUND(G1088,3),2)</f>
      </c>
      <c s="27" t="s">
        <v>56</v>
      </c>
      <c>
        <f>(M1088*21)/100</f>
      </c>
      <c t="s">
        <v>27</v>
      </c>
    </row>
    <row r="1089" spans="1:5" ht="12.75" customHeight="1">
      <c r="A1089" s="30" t="s">
        <v>57</v>
      </c>
      <c r="E1089" s="31" t="s">
        <v>3438</v>
      </c>
    </row>
    <row r="1090" spans="1:5" ht="12.75" customHeight="1">
      <c r="A1090" s="30" t="s">
        <v>58</v>
      </c>
      <c r="E1090" s="32" t="s">
        <v>3356</v>
      </c>
    </row>
    <row r="1091" spans="5:5" ht="25.5" customHeight="1">
      <c r="E1091" s="31" t="s">
        <v>3439</v>
      </c>
    </row>
    <row r="1092" spans="1:16" ht="12.75" customHeight="1">
      <c r="A1092" t="s">
        <v>51</v>
      </c>
      <c s="6" t="s">
        <v>168</v>
      </c>
      <c s="6" t="s">
        <v>3440</v>
      </c>
      <c t="s">
        <v>5</v>
      </c>
      <c s="26" t="s">
        <v>3441</v>
      </c>
      <c s="27" t="s">
        <v>460</v>
      </c>
      <c s="28">
        <v>15</v>
      </c>
      <c s="27">
        <v>0</v>
      </c>
      <c s="27">
        <f>ROUND(G1092*H1092,6)</f>
      </c>
      <c r="L1092" s="29">
        <v>0</v>
      </c>
      <c s="24">
        <f>ROUND(ROUND(L1092,2)*ROUND(G1092,3),2)</f>
      </c>
      <c s="27" t="s">
        <v>56</v>
      </c>
      <c>
        <f>(M1092*21)/100</f>
      </c>
      <c t="s">
        <v>27</v>
      </c>
    </row>
    <row r="1093" spans="1:5" ht="12.75" customHeight="1">
      <c r="A1093" s="30" t="s">
        <v>57</v>
      </c>
      <c r="E1093" s="31" t="s">
        <v>3441</v>
      </c>
    </row>
    <row r="1094" spans="1:5" ht="12.75" customHeight="1">
      <c r="A1094" s="30" t="s">
        <v>58</v>
      </c>
      <c r="E1094" s="32" t="s">
        <v>5</v>
      </c>
    </row>
    <row r="1095" spans="5:5" ht="12.75" customHeight="1">
      <c r="E1095" s="31" t="s">
        <v>5</v>
      </c>
    </row>
    <row r="1096" spans="1:16" ht="12.75" customHeight="1">
      <c r="A1096" t="s">
        <v>51</v>
      </c>
      <c s="6" t="s">
        <v>172</v>
      </c>
      <c s="6" t="s">
        <v>3442</v>
      </c>
      <c t="s">
        <v>5</v>
      </c>
      <c s="26" t="s">
        <v>3443</v>
      </c>
      <c s="27" t="s">
        <v>460</v>
      </c>
      <c s="28">
        <v>59.784</v>
      </c>
      <c s="27">
        <v>0</v>
      </c>
      <c s="27">
        <f>ROUND(G1096*H1096,6)</f>
      </c>
      <c r="L1096" s="29">
        <v>0</v>
      </c>
      <c s="24">
        <f>ROUND(ROUND(L1096,2)*ROUND(G1096,3),2)</f>
      </c>
      <c s="27" t="s">
        <v>56</v>
      </c>
      <c>
        <f>(M1096*21)/100</f>
      </c>
      <c t="s">
        <v>27</v>
      </c>
    </row>
    <row r="1097" spans="1:5" ht="12.75" customHeight="1">
      <c r="A1097" s="30" t="s">
        <v>57</v>
      </c>
      <c r="E1097" s="31" t="s">
        <v>3444</v>
      </c>
    </row>
    <row r="1098" spans="1:5" ht="12.75" customHeight="1">
      <c r="A1098" s="30" t="s">
        <v>58</v>
      </c>
      <c r="E1098" s="32" t="s">
        <v>3445</v>
      </c>
    </row>
    <row r="1099" spans="5:5" ht="25.5" customHeight="1">
      <c r="E1099" s="31" t="s">
        <v>3446</v>
      </c>
    </row>
    <row r="1100" spans="1:16" ht="12.75" customHeight="1">
      <c r="A1100" t="s">
        <v>51</v>
      </c>
      <c s="6" t="s">
        <v>176</v>
      </c>
      <c s="6" t="s">
        <v>3447</v>
      </c>
      <c t="s">
        <v>5</v>
      </c>
      <c s="26" t="s">
        <v>3448</v>
      </c>
      <c s="27" t="s">
        <v>460</v>
      </c>
      <c s="28">
        <v>24.121</v>
      </c>
      <c s="27">
        <v>0</v>
      </c>
      <c s="27">
        <f>ROUND(G1100*H1100,6)</f>
      </c>
      <c r="L1100" s="29">
        <v>0</v>
      </c>
      <c s="24">
        <f>ROUND(ROUND(L1100,2)*ROUND(G1100,3),2)</f>
      </c>
      <c s="27" t="s">
        <v>56</v>
      </c>
      <c>
        <f>(M1100*21)/100</f>
      </c>
      <c t="s">
        <v>27</v>
      </c>
    </row>
    <row r="1101" spans="1:5" ht="12.75" customHeight="1">
      <c r="A1101" s="30" t="s">
        <v>57</v>
      </c>
      <c r="E1101" s="31" t="s">
        <v>3449</v>
      </c>
    </row>
    <row r="1102" spans="1:5" ht="12.75" customHeight="1">
      <c r="A1102" s="30" t="s">
        <v>58</v>
      </c>
      <c r="E1102" s="32" t="s">
        <v>3450</v>
      </c>
    </row>
    <row r="1103" spans="5:5" ht="12.75" customHeight="1">
      <c r="E1103" s="31" t="s">
        <v>5</v>
      </c>
    </row>
    <row r="1104" spans="1:16" ht="12.75" customHeight="1">
      <c r="A1104" t="s">
        <v>51</v>
      </c>
      <c s="6" t="s">
        <v>181</v>
      </c>
      <c s="6" t="s">
        <v>3451</v>
      </c>
      <c t="s">
        <v>5</v>
      </c>
      <c s="26" t="s">
        <v>3452</v>
      </c>
      <c s="27" t="s">
        <v>460</v>
      </c>
      <c s="28">
        <v>51.492</v>
      </c>
      <c s="27">
        <v>0</v>
      </c>
      <c s="27">
        <f>ROUND(G1104*H1104,6)</f>
      </c>
      <c r="L1104" s="29">
        <v>0</v>
      </c>
      <c s="24">
        <f>ROUND(ROUND(L1104,2)*ROUND(G1104,3),2)</f>
      </c>
      <c s="27" t="s">
        <v>56</v>
      </c>
      <c>
        <f>(M1104*21)/100</f>
      </c>
      <c t="s">
        <v>27</v>
      </c>
    </row>
    <row r="1105" spans="1:5" ht="12.75" customHeight="1">
      <c r="A1105" s="30" t="s">
        <v>57</v>
      </c>
      <c r="E1105" s="31" t="s">
        <v>3453</v>
      </c>
    </row>
    <row r="1106" spans="1:5" ht="12.75" customHeight="1">
      <c r="A1106" s="30" t="s">
        <v>58</v>
      </c>
      <c r="E1106" s="32" t="s">
        <v>3454</v>
      </c>
    </row>
    <row r="1107" spans="5:5" ht="12.75" customHeight="1">
      <c r="E1107" s="31" t="s">
        <v>5</v>
      </c>
    </row>
    <row r="1108" spans="1:16" ht="12.75" customHeight="1">
      <c r="A1108" t="s">
        <v>51</v>
      </c>
      <c s="6" t="s">
        <v>185</v>
      </c>
      <c s="6" t="s">
        <v>3455</v>
      </c>
      <c t="s">
        <v>5</v>
      </c>
      <c s="26" t="s">
        <v>3456</v>
      </c>
      <c s="27" t="s">
        <v>76</v>
      </c>
      <c s="28">
        <v>0.019</v>
      </c>
      <c s="27">
        <v>0</v>
      </c>
      <c s="27">
        <f>ROUND(G1108*H1108,6)</f>
      </c>
      <c r="L1108" s="29">
        <v>0</v>
      </c>
      <c s="24">
        <f>ROUND(ROUND(L1108,2)*ROUND(G1108,3),2)</f>
      </c>
      <c s="27" t="s">
        <v>56</v>
      </c>
      <c>
        <f>(M1108*21)/100</f>
      </c>
      <c t="s">
        <v>27</v>
      </c>
    </row>
    <row r="1109" spans="1:5" ht="12.75" customHeight="1">
      <c r="A1109" s="30" t="s">
        <v>57</v>
      </c>
      <c r="E1109" s="31" t="s">
        <v>3457</v>
      </c>
    </row>
    <row r="1110" spans="1:5" ht="12.75" customHeight="1">
      <c r="A1110" s="30" t="s">
        <v>58</v>
      </c>
      <c r="E1110" s="32" t="s">
        <v>3458</v>
      </c>
    </row>
    <row r="1111" spans="5:5" ht="25.5" customHeight="1">
      <c r="E1111" s="31" t="s">
        <v>3459</v>
      </c>
    </row>
    <row r="1112" spans="1:16" ht="12.75" customHeight="1">
      <c r="A1112" t="s">
        <v>51</v>
      </c>
      <c s="6" t="s">
        <v>190</v>
      </c>
      <c s="6" t="s">
        <v>3460</v>
      </c>
      <c t="s">
        <v>5</v>
      </c>
      <c s="26" t="s">
        <v>3461</v>
      </c>
      <c s="27" t="s">
        <v>460</v>
      </c>
      <c s="28">
        <v>0.8</v>
      </c>
      <c s="27">
        <v>0</v>
      </c>
      <c s="27">
        <f>ROUND(G1112*H1112,6)</f>
      </c>
      <c r="L1112" s="29">
        <v>0</v>
      </c>
      <c s="24">
        <f>ROUND(ROUND(L1112,2)*ROUND(G1112,3),2)</f>
      </c>
      <c s="27" t="s">
        <v>56</v>
      </c>
      <c>
        <f>(M1112*21)/100</f>
      </c>
      <c t="s">
        <v>27</v>
      </c>
    </row>
    <row r="1113" spans="1:5" ht="12.75" customHeight="1">
      <c r="A1113" s="30" t="s">
        <v>57</v>
      </c>
      <c r="E1113" s="31" t="s">
        <v>3462</v>
      </c>
    </row>
    <row r="1114" spans="1:5" ht="12.75" customHeight="1">
      <c r="A1114" s="30" t="s">
        <v>58</v>
      </c>
      <c r="E1114" s="32" t="s">
        <v>2557</v>
      </c>
    </row>
    <row r="1115" spans="5:5" ht="12.75" customHeight="1">
      <c r="E1115" s="31" t="s">
        <v>5</v>
      </c>
    </row>
    <row r="1116" spans="1:16" ht="12.75" customHeight="1">
      <c r="A1116" t="s">
        <v>51</v>
      </c>
      <c s="6" t="s">
        <v>194</v>
      </c>
      <c s="6" t="s">
        <v>3463</v>
      </c>
      <c t="s">
        <v>5</v>
      </c>
      <c s="26" t="s">
        <v>3464</v>
      </c>
      <c s="27" t="s">
        <v>460</v>
      </c>
      <c s="28">
        <v>13.396</v>
      </c>
      <c s="27">
        <v>0</v>
      </c>
      <c s="27">
        <f>ROUND(G1116*H1116,6)</f>
      </c>
      <c r="L1116" s="29">
        <v>0</v>
      </c>
      <c s="24">
        <f>ROUND(ROUND(L1116,2)*ROUND(G1116,3),2)</f>
      </c>
      <c s="27" t="s">
        <v>56</v>
      </c>
      <c>
        <f>(M1116*21)/100</f>
      </c>
      <c t="s">
        <v>27</v>
      </c>
    </row>
    <row r="1117" spans="1:5" ht="12.75" customHeight="1">
      <c r="A1117" s="30" t="s">
        <v>57</v>
      </c>
      <c r="E1117" s="31" t="s">
        <v>3465</v>
      </c>
    </row>
    <row r="1118" spans="1:5" ht="12.75" customHeight="1">
      <c r="A1118" s="30" t="s">
        <v>58</v>
      </c>
      <c r="E1118" s="32" t="s">
        <v>3466</v>
      </c>
    </row>
    <row r="1119" spans="5:5" ht="25.5" customHeight="1">
      <c r="E1119" s="31" t="s">
        <v>3467</v>
      </c>
    </row>
    <row r="1120" spans="1:16" ht="12.75" customHeight="1">
      <c r="A1120" t="s">
        <v>51</v>
      </c>
      <c s="6" t="s">
        <v>198</v>
      </c>
      <c s="6" t="s">
        <v>3468</v>
      </c>
      <c t="s">
        <v>5</v>
      </c>
      <c s="26" t="s">
        <v>3469</v>
      </c>
      <c s="27" t="s">
        <v>99</v>
      </c>
      <c s="28">
        <v>1</v>
      </c>
      <c s="27">
        <v>0</v>
      </c>
      <c s="27">
        <f>ROUND(G1120*H1120,6)</f>
      </c>
      <c r="L1120" s="29">
        <v>0</v>
      </c>
      <c s="24">
        <f>ROUND(ROUND(L1120,2)*ROUND(G1120,3),2)</f>
      </c>
      <c s="27" t="s">
        <v>56</v>
      </c>
      <c>
        <f>(M1120*21)/100</f>
      </c>
      <c t="s">
        <v>27</v>
      </c>
    </row>
    <row r="1121" spans="1:5" ht="12.75" customHeight="1">
      <c r="A1121" s="30" t="s">
        <v>57</v>
      </c>
      <c r="E1121" s="31" t="s">
        <v>3470</v>
      </c>
    </row>
    <row r="1122" spans="1:5" ht="12.75" customHeight="1">
      <c r="A1122" s="30" t="s">
        <v>58</v>
      </c>
      <c r="E1122" s="32" t="s">
        <v>5</v>
      </c>
    </row>
    <row r="1123" spans="5:5" ht="12.75" customHeight="1">
      <c r="E1123" s="31" t="s">
        <v>5</v>
      </c>
    </row>
    <row r="1124" spans="1:16" ht="12.75" customHeight="1">
      <c r="A1124" t="s">
        <v>51</v>
      </c>
      <c s="6" t="s">
        <v>202</v>
      </c>
      <c s="6" t="s">
        <v>3471</v>
      </c>
      <c t="s">
        <v>5</v>
      </c>
      <c s="26" t="s">
        <v>3472</v>
      </c>
      <c s="27" t="s">
        <v>460</v>
      </c>
      <c s="28">
        <v>1.6</v>
      </c>
      <c s="27">
        <v>0</v>
      </c>
      <c s="27">
        <f>ROUND(G1124*H1124,6)</f>
      </c>
      <c r="L1124" s="29">
        <v>0</v>
      </c>
      <c s="24">
        <f>ROUND(ROUND(L1124,2)*ROUND(G1124,3),2)</f>
      </c>
      <c s="27" t="s">
        <v>56</v>
      </c>
      <c>
        <f>(M1124*21)/100</f>
      </c>
      <c t="s">
        <v>27</v>
      </c>
    </row>
    <row r="1125" spans="1:5" ht="12.75" customHeight="1">
      <c r="A1125" s="30" t="s">
        <v>57</v>
      </c>
      <c r="E1125" s="31" t="s">
        <v>3473</v>
      </c>
    </row>
    <row r="1126" spans="1:5" ht="12.75" customHeight="1">
      <c r="A1126" s="30" t="s">
        <v>58</v>
      </c>
      <c r="E1126" s="32" t="s">
        <v>3474</v>
      </c>
    </row>
    <row r="1127" spans="5:5" ht="12.75" customHeight="1">
      <c r="E1127" s="31" t="s">
        <v>5</v>
      </c>
    </row>
    <row r="1128" spans="1:16" ht="12.75" customHeight="1">
      <c r="A1128" t="s">
        <v>51</v>
      </c>
      <c s="6" t="s">
        <v>206</v>
      </c>
      <c s="6" t="s">
        <v>3475</v>
      </c>
      <c t="s">
        <v>5</v>
      </c>
      <c s="26" t="s">
        <v>3476</v>
      </c>
      <c s="27" t="s">
        <v>88</v>
      </c>
      <c s="28">
        <v>8</v>
      </c>
      <c s="27">
        <v>0</v>
      </c>
      <c s="27">
        <f>ROUND(G1128*H1128,6)</f>
      </c>
      <c r="L1128" s="29">
        <v>0</v>
      </c>
      <c s="24">
        <f>ROUND(ROUND(L1128,2)*ROUND(G1128,3),2)</f>
      </c>
      <c s="27" t="s">
        <v>56</v>
      </c>
      <c>
        <f>(M1128*21)/100</f>
      </c>
      <c t="s">
        <v>27</v>
      </c>
    </row>
    <row r="1129" spans="1:5" ht="12.75" customHeight="1">
      <c r="A1129" s="30" t="s">
        <v>57</v>
      </c>
      <c r="E1129" s="31" t="s">
        <v>3477</v>
      </c>
    </row>
    <row r="1130" spans="1:5" ht="12.75" customHeight="1">
      <c r="A1130" s="30" t="s">
        <v>58</v>
      </c>
      <c r="E1130" s="32" t="s">
        <v>3478</v>
      </c>
    </row>
    <row r="1131" spans="5:5" ht="12.75" customHeight="1">
      <c r="E1131" s="31" t="s">
        <v>5</v>
      </c>
    </row>
    <row r="1132" spans="1:16" ht="12.75" customHeight="1">
      <c r="A1132" t="s">
        <v>51</v>
      </c>
      <c s="6" t="s">
        <v>210</v>
      </c>
      <c s="6" t="s">
        <v>3479</v>
      </c>
      <c t="s">
        <v>5</v>
      </c>
      <c s="26" t="s">
        <v>3480</v>
      </c>
      <c s="27" t="s">
        <v>88</v>
      </c>
      <c s="28">
        <v>20</v>
      </c>
      <c s="27">
        <v>0</v>
      </c>
      <c s="27">
        <f>ROUND(G1132*H1132,6)</f>
      </c>
      <c r="L1132" s="29">
        <v>0</v>
      </c>
      <c s="24">
        <f>ROUND(ROUND(L1132,2)*ROUND(G1132,3),2)</f>
      </c>
      <c s="27" t="s">
        <v>56</v>
      </c>
      <c>
        <f>(M1132*21)/100</f>
      </c>
      <c t="s">
        <v>27</v>
      </c>
    </row>
    <row r="1133" spans="1:5" ht="12.75" customHeight="1">
      <c r="A1133" s="30" t="s">
        <v>57</v>
      </c>
      <c r="E1133" s="31" t="s">
        <v>3481</v>
      </c>
    </row>
    <row r="1134" spans="1:5" ht="12.75" customHeight="1">
      <c r="A1134" s="30" t="s">
        <v>58</v>
      </c>
      <c r="E1134" s="32" t="s">
        <v>3482</v>
      </c>
    </row>
    <row r="1135" spans="5:5" ht="12.75" customHeight="1">
      <c r="E1135" s="31" t="s">
        <v>5</v>
      </c>
    </row>
    <row r="1136" spans="1:16" ht="12.75" customHeight="1">
      <c r="A1136" t="s">
        <v>51</v>
      </c>
      <c s="6" t="s">
        <v>214</v>
      </c>
      <c s="6" t="s">
        <v>3483</v>
      </c>
      <c t="s">
        <v>5</v>
      </c>
      <c s="26" t="s">
        <v>3484</v>
      </c>
      <c s="27" t="s">
        <v>88</v>
      </c>
      <c s="28">
        <v>1.25</v>
      </c>
      <c s="27">
        <v>0</v>
      </c>
      <c s="27">
        <f>ROUND(G1136*H1136,6)</f>
      </c>
      <c r="L1136" s="29">
        <v>0</v>
      </c>
      <c s="24">
        <f>ROUND(ROUND(L1136,2)*ROUND(G1136,3),2)</f>
      </c>
      <c s="27" t="s">
        <v>56</v>
      </c>
      <c>
        <f>(M1136*21)/100</f>
      </c>
      <c t="s">
        <v>27</v>
      </c>
    </row>
    <row r="1137" spans="1:5" ht="12.75" customHeight="1">
      <c r="A1137" s="30" t="s">
        <v>57</v>
      </c>
      <c r="E1137" s="31" t="s">
        <v>3485</v>
      </c>
    </row>
    <row r="1138" spans="1:5" ht="12.75" customHeight="1">
      <c r="A1138" s="30" t="s">
        <v>58</v>
      </c>
      <c r="E1138" s="32" t="s">
        <v>3486</v>
      </c>
    </row>
    <row r="1139" spans="5:5" ht="12.75" customHeight="1">
      <c r="E1139" s="31" t="s">
        <v>5</v>
      </c>
    </row>
    <row r="1140" spans="1:16" ht="12.75" customHeight="1">
      <c r="A1140" t="s">
        <v>51</v>
      </c>
      <c s="6" t="s">
        <v>218</v>
      </c>
      <c s="6" t="s">
        <v>3487</v>
      </c>
      <c t="s">
        <v>5</v>
      </c>
      <c s="26" t="s">
        <v>3488</v>
      </c>
      <c s="27" t="s">
        <v>460</v>
      </c>
      <c s="28">
        <v>43.416</v>
      </c>
      <c s="27">
        <v>0</v>
      </c>
      <c s="27">
        <f>ROUND(G1140*H1140,6)</f>
      </c>
      <c r="L1140" s="29">
        <v>0</v>
      </c>
      <c s="24">
        <f>ROUND(ROUND(L1140,2)*ROUND(G1140,3),2)</f>
      </c>
      <c s="27" t="s">
        <v>56</v>
      </c>
      <c>
        <f>(M1140*21)/100</f>
      </c>
      <c t="s">
        <v>27</v>
      </c>
    </row>
    <row r="1141" spans="1:5" ht="12.75" customHeight="1">
      <c r="A1141" s="30" t="s">
        <v>57</v>
      </c>
      <c r="E1141" s="31" t="s">
        <v>3489</v>
      </c>
    </row>
    <row r="1142" spans="1:5" ht="12.75" customHeight="1">
      <c r="A1142" s="30" t="s">
        <v>58</v>
      </c>
      <c r="E1142" s="32" t="s">
        <v>3490</v>
      </c>
    </row>
    <row r="1143" spans="5:5" ht="25.5" customHeight="1">
      <c r="E1143" s="31" t="s">
        <v>3491</v>
      </c>
    </row>
    <row r="1144" spans="1:16" ht="12.75" customHeight="1">
      <c r="A1144" t="s">
        <v>51</v>
      </c>
      <c s="6" t="s">
        <v>222</v>
      </c>
      <c s="6" t="s">
        <v>3492</v>
      </c>
      <c t="s">
        <v>5</v>
      </c>
      <c s="26" t="s">
        <v>3493</v>
      </c>
      <c s="27" t="s">
        <v>460</v>
      </c>
      <c s="28">
        <v>113.795</v>
      </c>
      <c s="27">
        <v>0</v>
      </c>
      <c s="27">
        <f>ROUND(G1144*H1144,6)</f>
      </c>
      <c r="L1144" s="29">
        <v>0</v>
      </c>
      <c s="24">
        <f>ROUND(ROUND(L1144,2)*ROUND(G1144,3),2)</f>
      </c>
      <c s="27" t="s">
        <v>56</v>
      </c>
      <c>
        <f>(M1144*21)/100</f>
      </c>
      <c t="s">
        <v>27</v>
      </c>
    </row>
    <row r="1145" spans="1:5" ht="12.75" customHeight="1">
      <c r="A1145" s="30" t="s">
        <v>57</v>
      </c>
      <c r="E1145" s="31" t="s">
        <v>3494</v>
      </c>
    </row>
    <row r="1146" spans="1:5" ht="12.75" customHeight="1">
      <c r="A1146" s="30" t="s">
        <v>58</v>
      </c>
      <c r="E1146" s="32" t="s">
        <v>3495</v>
      </c>
    </row>
    <row r="1147" spans="5:5" ht="25.5" customHeight="1">
      <c r="E1147" s="31" t="s">
        <v>3491</v>
      </c>
    </row>
    <row r="1148" spans="1:16" ht="12.75" customHeight="1">
      <c r="A1148" t="s">
        <v>51</v>
      </c>
      <c s="6" t="s">
        <v>226</v>
      </c>
      <c s="6" t="s">
        <v>3496</v>
      </c>
      <c t="s">
        <v>5</v>
      </c>
      <c s="26" t="s">
        <v>3497</v>
      </c>
      <c s="27" t="s">
        <v>88</v>
      </c>
      <c s="28">
        <v>70</v>
      </c>
      <c s="27">
        <v>0</v>
      </c>
      <c s="27">
        <f>ROUND(G1148*H1148,6)</f>
      </c>
      <c r="L1148" s="29">
        <v>0</v>
      </c>
      <c s="24">
        <f>ROUND(ROUND(L1148,2)*ROUND(G1148,3),2)</f>
      </c>
      <c s="27" t="s">
        <v>56</v>
      </c>
      <c>
        <f>(M1148*21)/100</f>
      </c>
      <c t="s">
        <v>27</v>
      </c>
    </row>
    <row r="1149" spans="1:5" ht="12.75" customHeight="1">
      <c r="A1149" s="30" t="s">
        <v>57</v>
      </c>
      <c r="E1149" s="31" t="s">
        <v>3498</v>
      </c>
    </row>
    <row r="1150" spans="1:5" ht="12.75" customHeight="1">
      <c r="A1150" s="30" t="s">
        <v>58</v>
      </c>
      <c r="E1150" s="32" t="s">
        <v>5</v>
      </c>
    </row>
    <row r="1151" spans="5:5" ht="12.75" customHeight="1">
      <c r="E1151" s="31" t="s">
        <v>5</v>
      </c>
    </row>
    <row r="1152" spans="1:16" ht="12.75" customHeight="1">
      <c r="A1152" t="s">
        <v>51</v>
      </c>
      <c s="6" t="s">
        <v>230</v>
      </c>
      <c s="6" t="s">
        <v>3499</v>
      </c>
      <c t="s">
        <v>5</v>
      </c>
      <c s="26" t="s">
        <v>3500</v>
      </c>
      <c s="27" t="s">
        <v>88</v>
      </c>
      <c s="28">
        <v>30</v>
      </c>
      <c s="27">
        <v>0</v>
      </c>
      <c s="27">
        <f>ROUND(G1152*H1152,6)</f>
      </c>
      <c r="L1152" s="29">
        <v>0</v>
      </c>
      <c s="24">
        <f>ROUND(ROUND(L1152,2)*ROUND(G1152,3),2)</f>
      </c>
      <c s="27" t="s">
        <v>56</v>
      </c>
      <c>
        <f>(M1152*21)/100</f>
      </c>
      <c t="s">
        <v>27</v>
      </c>
    </row>
    <row r="1153" spans="1:5" ht="12.75" customHeight="1">
      <c r="A1153" s="30" t="s">
        <v>57</v>
      </c>
      <c r="E1153" s="31" t="s">
        <v>3500</v>
      </c>
    </row>
    <row r="1154" spans="1:5" ht="12.75" customHeight="1">
      <c r="A1154" s="30" t="s">
        <v>58</v>
      </c>
      <c r="E1154" s="32" t="s">
        <v>5</v>
      </c>
    </row>
    <row r="1155" spans="5:5" ht="12.75" customHeight="1">
      <c r="E1155" s="31" t="s">
        <v>5</v>
      </c>
    </row>
    <row r="1156" spans="1:16" ht="12.75" customHeight="1">
      <c r="A1156" t="s">
        <v>51</v>
      </c>
      <c s="6" t="s">
        <v>234</v>
      </c>
      <c s="6" t="s">
        <v>3501</v>
      </c>
      <c t="s">
        <v>5</v>
      </c>
      <c s="26" t="s">
        <v>3502</v>
      </c>
      <c s="27" t="s">
        <v>329</v>
      </c>
      <c s="28">
        <v>10</v>
      </c>
      <c s="27">
        <v>0</v>
      </c>
      <c s="27">
        <f>ROUND(G1156*H1156,6)</f>
      </c>
      <c r="L1156" s="29">
        <v>0</v>
      </c>
      <c s="24">
        <f>ROUND(ROUND(L1156,2)*ROUND(G1156,3),2)</f>
      </c>
      <c s="27" t="s">
        <v>56</v>
      </c>
      <c>
        <f>(M1156*21)/100</f>
      </c>
      <c t="s">
        <v>27</v>
      </c>
    </row>
    <row r="1157" spans="1:5" ht="12.75" customHeight="1">
      <c r="A1157" s="30" t="s">
        <v>57</v>
      </c>
      <c r="E1157" s="31" t="s">
        <v>3502</v>
      </c>
    </row>
    <row r="1158" spans="1:5" ht="12.75" customHeight="1">
      <c r="A1158" s="30" t="s">
        <v>58</v>
      </c>
      <c r="E1158" s="32" t="s">
        <v>5</v>
      </c>
    </row>
    <row r="1159" spans="5:5" ht="12.75" customHeight="1">
      <c r="E1159" s="31" t="s">
        <v>5</v>
      </c>
    </row>
    <row r="1160" spans="1:16" ht="12.75" customHeight="1">
      <c r="A1160" t="s">
        <v>51</v>
      </c>
      <c s="6" t="s">
        <v>238</v>
      </c>
      <c s="6" t="s">
        <v>3503</v>
      </c>
      <c t="s">
        <v>5</v>
      </c>
      <c s="26" t="s">
        <v>3504</v>
      </c>
      <c s="27" t="s">
        <v>99</v>
      </c>
      <c s="28">
        <v>1</v>
      </c>
      <c s="27">
        <v>0</v>
      </c>
      <c s="27">
        <f>ROUND(G1160*H1160,6)</f>
      </c>
      <c r="L1160" s="29">
        <v>0</v>
      </c>
      <c s="24">
        <f>ROUND(ROUND(L1160,2)*ROUND(G1160,3),2)</f>
      </c>
      <c s="27" t="s">
        <v>56</v>
      </c>
      <c>
        <f>(M1160*21)/100</f>
      </c>
      <c t="s">
        <v>27</v>
      </c>
    </row>
    <row r="1161" spans="1:5" ht="12.75" customHeight="1">
      <c r="A1161" s="30" t="s">
        <v>57</v>
      </c>
      <c r="E1161" s="31" t="s">
        <v>3505</v>
      </c>
    </row>
    <row r="1162" spans="1:5" ht="12.75" customHeight="1">
      <c r="A1162" s="30" t="s">
        <v>58</v>
      </c>
      <c r="E1162" s="32" t="s">
        <v>5</v>
      </c>
    </row>
    <row r="1163" spans="5:5" ht="12.75" customHeight="1">
      <c r="E1163" s="31" t="s">
        <v>5</v>
      </c>
    </row>
    <row r="1164" spans="1:16" ht="12.75" customHeight="1">
      <c r="A1164" t="s">
        <v>51</v>
      </c>
      <c s="6" t="s">
        <v>242</v>
      </c>
      <c s="6" t="s">
        <v>3506</v>
      </c>
      <c t="s">
        <v>5</v>
      </c>
      <c s="26" t="s">
        <v>3507</v>
      </c>
      <c s="27" t="s">
        <v>834</v>
      </c>
      <c s="28">
        <v>1</v>
      </c>
      <c s="27">
        <v>0</v>
      </c>
      <c s="27">
        <f>ROUND(G1164*H1164,6)</f>
      </c>
      <c r="L1164" s="29">
        <v>0</v>
      </c>
      <c s="24">
        <f>ROUND(ROUND(L1164,2)*ROUND(G1164,3),2)</f>
      </c>
      <c s="27" t="s">
        <v>56</v>
      </c>
      <c>
        <f>(M1164*21)/100</f>
      </c>
      <c t="s">
        <v>27</v>
      </c>
    </row>
    <row r="1165" spans="1:5" ht="12.75" customHeight="1">
      <c r="A1165" s="30" t="s">
        <v>57</v>
      </c>
      <c r="E1165" s="31" t="s">
        <v>3508</v>
      </c>
    </row>
    <row r="1166" spans="1:5" ht="12.75" customHeight="1">
      <c r="A1166" s="30" t="s">
        <v>58</v>
      </c>
      <c r="E1166" s="32" t="s">
        <v>5</v>
      </c>
    </row>
    <row r="1167" spans="5:5" ht="12.75" customHeight="1">
      <c r="E1167" s="31" t="s">
        <v>5</v>
      </c>
    </row>
    <row r="1168" spans="1:16" ht="12.75" customHeight="1">
      <c r="A1168" t="s">
        <v>51</v>
      </c>
      <c s="6" t="s">
        <v>246</v>
      </c>
      <c s="6" t="s">
        <v>3509</v>
      </c>
      <c t="s">
        <v>5</v>
      </c>
      <c s="26" t="s">
        <v>3510</v>
      </c>
      <c s="27" t="s">
        <v>329</v>
      </c>
      <c s="28">
        <v>10</v>
      </c>
      <c s="27">
        <v>0</v>
      </c>
      <c s="27">
        <f>ROUND(G1168*H1168,6)</f>
      </c>
      <c r="L1168" s="29">
        <v>0</v>
      </c>
      <c s="24">
        <f>ROUND(ROUND(L1168,2)*ROUND(G1168,3),2)</f>
      </c>
      <c s="27" t="s">
        <v>56</v>
      </c>
      <c>
        <f>(M1168*21)/100</f>
      </c>
      <c t="s">
        <v>27</v>
      </c>
    </row>
    <row r="1169" spans="1:5" ht="12.75" customHeight="1">
      <c r="A1169" s="30" t="s">
        <v>57</v>
      </c>
      <c r="E1169" s="31" t="s">
        <v>3510</v>
      </c>
    </row>
    <row r="1170" spans="1:5" ht="12.75" customHeight="1">
      <c r="A1170" s="30" t="s">
        <v>58</v>
      </c>
      <c r="E1170" s="32" t="s">
        <v>5</v>
      </c>
    </row>
    <row r="1171" spans="5:5" ht="12.75" customHeight="1">
      <c r="E1171" s="31" t="s">
        <v>5</v>
      </c>
    </row>
    <row r="1172" spans="1:16" ht="12.75" customHeight="1">
      <c r="A1172" t="s">
        <v>51</v>
      </c>
      <c s="6" t="s">
        <v>250</v>
      </c>
      <c s="6" t="s">
        <v>3511</v>
      </c>
      <c t="s">
        <v>5</v>
      </c>
      <c s="26" t="s">
        <v>3512</v>
      </c>
      <c s="27" t="s">
        <v>329</v>
      </c>
      <c s="28">
        <v>10</v>
      </c>
      <c s="27">
        <v>0</v>
      </c>
      <c s="27">
        <f>ROUND(G1172*H1172,6)</f>
      </c>
      <c r="L1172" s="29">
        <v>0</v>
      </c>
      <c s="24">
        <f>ROUND(ROUND(L1172,2)*ROUND(G1172,3),2)</f>
      </c>
      <c s="27" t="s">
        <v>56</v>
      </c>
      <c>
        <f>(M1172*21)/100</f>
      </c>
      <c t="s">
        <v>27</v>
      </c>
    </row>
    <row r="1173" spans="1:5" ht="12.75" customHeight="1">
      <c r="A1173" s="30" t="s">
        <v>57</v>
      </c>
      <c r="E1173" s="31" t="s">
        <v>3512</v>
      </c>
    </row>
    <row r="1174" spans="1:5" ht="12.75" customHeight="1">
      <c r="A1174" s="30" t="s">
        <v>58</v>
      </c>
      <c r="E1174" s="32" t="s">
        <v>5</v>
      </c>
    </row>
    <row r="1175" spans="5:5" ht="12.75" customHeight="1">
      <c r="E1175" s="31" t="s">
        <v>5</v>
      </c>
    </row>
    <row r="1176" spans="1:16" ht="12.75" customHeight="1">
      <c r="A1176" t="s">
        <v>51</v>
      </c>
      <c s="6" t="s">
        <v>254</v>
      </c>
      <c s="6" t="s">
        <v>3513</v>
      </c>
      <c t="s">
        <v>5</v>
      </c>
      <c s="26" t="s">
        <v>3514</v>
      </c>
      <c s="27" t="s">
        <v>329</v>
      </c>
      <c s="28">
        <v>10</v>
      </c>
      <c s="27">
        <v>0</v>
      </c>
      <c s="27">
        <f>ROUND(G1176*H1176,6)</f>
      </c>
      <c r="L1176" s="29">
        <v>0</v>
      </c>
      <c s="24">
        <f>ROUND(ROUND(L1176,2)*ROUND(G1176,3),2)</f>
      </c>
      <c s="27" t="s">
        <v>56</v>
      </c>
      <c>
        <f>(M1176*21)/100</f>
      </c>
      <c t="s">
        <v>27</v>
      </c>
    </row>
    <row r="1177" spans="1:5" ht="12.75" customHeight="1">
      <c r="A1177" s="30" t="s">
        <v>57</v>
      </c>
      <c r="E1177" s="31" t="s">
        <v>3514</v>
      </c>
    </row>
    <row r="1178" spans="1:5" ht="12.75" customHeight="1">
      <c r="A1178" s="30" t="s">
        <v>58</v>
      </c>
      <c r="E1178" s="32" t="s">
        <v>5</v>
      </c>
    </row>
    <row r="1179" spans="5:5" ht="12.75" customHeight="1">
      <c r="E1179" s="31" t="s">
        <v>5</v>
      </c>
    </row>
    <row r="1180" spans="1:16" ht="12.75" customHeight="1">
      <c r="A1180" t="s">
        <v>51</v>
      </c>
      <c s="6" t="s">
        <v>258</v>
      </c>
      <c s="6" t="s">
        <v>3515</v>
      </c>
      <c t="s">
        <v>5</v>
      </c>
      <c s="26" t="s">
        <v>3516</v>
      </c>
      <c s="27" t="s">
        <v>329</v>
      </c>
      <c s="28">
        <v>30</v>
      </c>
      <c s="27">
        <v>0</v>
      </c>
      <c s="27">
        <f>ROUND(G1180*H1180,6)</f>
      </c>
      <c r="L1180" s="29">
        <v>0</v>
      </c>
      <c s="24">
        <f>ROUND(ROUND(L1180,2)*ROUND(G1180,3),2)</f>
      </c>
      <c s="27" t="s">
        <v>56</v>
      </c>
      <c>
        <f>(M1180*21)/100</f>
      </c>
      <c t="s">
        <v>27</v>
      </c>
    </row>
    <row r="1181" spans="1:5" ht="12.75" customHeight="1">
      <c r="A1181" s="30" t="s">
        <v>57</v>
      </c>
      <c r="E1181" s="31" t="s">
        <v>3516</v>
      </c>
    </row>
    <row r="1182" spans="1:5" ht="12.75" customHeight="1">
      <c r="A1182" s="30" t="s">
        <v>58</v>
      </c>
      <c r="E1182" s="32" t="s">
        <v>5</v>
      </c>
    </row>
    <row r="1183" spans="5:5" ht="12.75" customHeight="1">
      <c r="E1183" s="31" t="s">
        <v>5</v>
      </c>
    </row>
    <row r="1184" spans="1:16" ht="12.75" customHeight="1">
      <c r="A1184" t="s">
        <v>51</v>
      </c>
      <c s="6" t="s">
        <v>262</v>
      </c>
      <c s="6" t="s">
        <v>3517</v>
      </c>
      <c t="s">
        <v>5</v>
      </c>
      <c s="26" t="s">
        <v>3518</v>
      </c>
      <c s="27" t="s">
        <v>329</v>
      </c>
      <c s="28">
        <v>20</v>
      </c>
      <c s="27">
        <v>0</v>
      </c>
      <c s="27">
        <f>ROUND(G1184*H1184,6)</f>
      </c>
      <c r="L1184" s="29">
        <v>0</v>
      </c>
      <c s="24">
        <f>ROUND(ROUND(L1184,2)*ROUND(G1184,3),2)</f>
      </c>
      <c s="27" t="s">
        <v>56</v>
      </c>
      <c>
        <f>(M1184*21)/100</f>
      </c>
      <c t="s">
        <v>27</v>
      </c>
    </row>
    <row r="1185" spans="1:5" ht="12.75" customHeight="1">
      <c r="A1185" s="30" t="s">
        <v>57</v>
      </c>
      <c r="E1185" s="31" t="s">
        <v>3518</v>
      </c>
    </row>
    <row r="1186" spans="1:5" ht="12.75" customHeight="1">
      <c r="A1186" s="30" t="s">
        <v>58</v>
      </c>
      <c r="E1186" s="32" t="s">
        <v>5</v>
      </c>
    </row>
    <row r="1187" spans="5:5" ht="12.75" customHeight="1">
      <c r="E1187" s="31" t="s">
        <v>5</v>
      </c>
    </row>
    <row r="1188" spans="1:16" ht="12.75" customHeight="1">
      <c r="A1188" t="s">
        <v>51</v>
      </c>
      <c s="6" t="s">
        <v>266</v>
      </c>
      <c s="6" t="s">
        <v>3519</v>
      </c>
      <c t="s">
        <v>5</v>
      </c>
      <c s="26" t="s">
        <v>3520</v>
      </c>
      <c s="27" t="s">
        <v>329</v>
      </c>
      <c s="28">
        <v>8</v>
      </c>
      <c s="27">
        <v>0</v>
      </c>
      <c s="27">
        <f>ROUND(G1188*H1188,6)</f>
      </c>
      <c r="L1188" s="29">
        <v>0</v>
      </c>
      <c s="24">
        <f>ROUND(ROUND(L1188,2)*ROUND(G1188,3),2)</f>
      </c>
      <c s="27" t="s">
        <v>56</v>
      </c>
      <c>
        <f>(M1188*21)/100</f>
      </c>
      <c t="s">
        <v>27</v>
      </c>
    </row>
    <row r="1189" spans="1:5" ht="12.75" customHeight="1">
      <c r="A1189" s="30" t="s">
        <v>57</v>
      </c>
      <c r="E1189" s="31" t="s">
        <v>3520</v>
      </c>
    </row>
    <row r="1190" spans="1:5" ht="12.75" customHeight="1">
      <c r="A1190" s="30" t="s">
        <v>58</v>
      </c>
      <c r="E1190" s="32" t="s">
        <v>5</v>
      </c>
    </row>
    <row r="1191" spans="5:5" ht="12.75" customHeight="1">
      <c r="E1191" s="31" t="s">
        <v>5</v>
      </c>
    </row>
    <row r="1192" spans="1:13" ht="12.75" customHeight="1">
      <c r="A1192" t="s">
        <v>48</v>
      </c>
      <c r="C1192" s="7" t="s">
        <v>2082</v>
      </c>
      <c r="E1192" s="25" t="s">
        <v>3521</v>
      </c>
      <c r="J1192" s="24">
        <f>0</f>
      </c>
      <c s="24">
        <f>0</f>
      </c>
      <c s="24">
        <f>0+L1193</f>
      </c>
      <c s="24">
        <f>0+M1193</f>
      </c>
    </row>
    <row r="1193" spans="1:16" ht="12.75" customHeight="1">
      <c r="A1193" t="s">
        <v>51</v>
      </c>
      <c s="6" t="s">
        <v>302</v>
      </c>
      <c s="6" t="s">
        <v>3522</v>
      </c>
      <c t="s">
        <v>5</v>
      </c>
      <c s="26" t="s">
        <v>3523</v>
      </c>
      <c s="27" t="s">
        <v>55</v>
      </c>
      <c s="28">
        <v>14.282</v>
      </c>
      <c s="27">
        <v>0</v>
      </c>
      <c s="27">
        <f>ROUND(G1193*H1193,6)</f>
      </c>
      <c r="L1193" s="29">
        <v>0</v>
      </c>
      <c s="24">
        <f>ROUND(ROUND(L1193,2)*ROUND(G1193,3),2)</f>
      </c>
      <c s="27" t="s">
        <v>56</v>
      </c>
      <c>
        <f>(M1193*21)/100</f>
      </c>
      <c t="s">
        <v>27</v>
      </c>
    </row>
    <row r="1194" spans="1:5" ht="12.75" customHeight="1">
      <c r="A1194" s="30" t="s">
        <v>57</v>
      </c>
      <c r="E1194" s="31" t="s">
        <v>3524</v>
      </c>
    </row>
    <row r="1195" spans="1:5" ht="12.75" customHeight="1">
      <c r="A1195" s="30" t="s">
        <v>58</v>
      </c>
      <c r="E1195" s="32" t="s">
        <v>5</v>
      </c>
    </row>
    <row r="1196" spans="5:5" ht="25.5" customHeight="1">
      <c r="E1196" s="31" t="s">
        <v>3525</v>
      </c>
    </row>
    <row r="1197" spans="1:13" ht="12.75" customHeight="1">
      <c r="A1197" t="s">
        <v>48</v>
      </c>
      <c r="C1197" s="7" t="s">
        <v>3526</v>
      </c>
      <c r="E1197" s="25" t="s">
        <v>3527</v>
      </c>
      <c r="J1197" s="24">
        <f>0</f>
      </c>
      <c s="24">
        <f>0</f>
      </c>
      <c s="24">
        <f>0+L1198+L1202+L1206+L1210+L1214+L1218+L1222+L1226</f>
      </c>
      <c s="24">
        <f>0+M1198+M1202+M1206+M1210+M1214+M1218+M1222+M1226</f>
      </c>
    </row>
    <row r="1198" spans="1:16" ht="12.75" customHeight="1">
      <c r="A1198" t="s">
        <v>51</v>
      </c>
      <c s="6" t="s">
        <v>270</v>
      </c>
      <c s="6" t="s">
        <v>3528</v>
      </c>
      <c t="s">
        <v>5</v>
      </c>
      <c s="26" t="s">
        <v>3529</v>
      </c>
      <c s="27" t="s">
        <v>55</v>
      </c>
      <c s="28">
        <v>29.755</v>
      </c>
      <c s="27">
        <v>0</v>
      </c>
      <c s="27">
        <f>ROUND(G1198*H1198,6)</f>
      </c>
      <c r="L1198" s="29">
        <v>0</v>
      </c>
      <c s="24">
        <f>ROUND(ROUND(L1198,2)*ROUND(G1198,3),2)</f>
      </c>
      <c s="27" t="s">
        <v>56</v>
      </c>
      <c>
        <f>(M1198*21)/100</f>
      </c>
      <c t="s">
        <v>27</v>
      </c>
    </row>
    <row r="1199" spans="1:5" ht="12.75" customHeight="1">
      <c r="A1199" s="30" t="s">
        <v>57</v>
      </c>
      <c r="E1199" s="31" t="s">
        <v>3530</v>
      </c>
    </row>
    <row r="1200" spans="1:5" ht="12.75" customHeight="1">
      <c r="A1200" s="30" t="s">
        <v>58</v>
      </c>
      <c r="E1200" s="32" t="s">
        <v>3531</v>
      </c>
    </row>
    <row r="1201" spans="5:5" ht="25.5" customHeight="1">
      <c r="E1201" s="31" t="s">
        <v>3532</v>
      </c>
    </row>
    <row r="1202" spans="1:16" ht="12.75" customHeight="1">
      <c r="A1202" t="s">
        <v>51</v>
      </c>
      <c s="6" t="s">
        <v>274</v>
      </c>
      <c s="6" t="s">
        <v>3533</v>
      </c>
      <c t="s">
        <v>5</v>
      </c>
      <c s="26" t="s">
        <v>3534</v>
      </c>
      <c s="27" t="s">
        <v>55</v>
      </c>
      <c s="28">
        <v>29.755</v>
      </c>
      <c s="27">
        <v>0</v>
      </c>
      <c s="27">
        <f>ROUND(G1202*H1202,6)</f>
      </c>
      <c r="L1202" s="29">
        <v>0</v>
      </c>
      <c s="24">
        <f>ROUND(ROUND(L1202,2)*ROUND(G1202,3),2)</f>
      </c>
      <c s="27" t="s">
        <v>56</v>
      </c>
      <c>
        <f>(M1202*21)/100</f>
      </c>
      <c t="s">
        <v>27</v>
      </c>
    </row>
    <row r="1203" spans="1:5" ht="12.75" customHeight="1">
      <c r="A1203" s="30" t="s">
        <v>57</v>
      </c>
      <c r="E1203" s="31" t="s">
        <v>3535</v>
      </c>
    </row>
    <row r="1204" spans="1:5" ht="12.75" customHeight="1">
      <c r="A1204" s="30" t="s">
        <v>58</v>
      </c>
      <c r="E1204" s="32" t="s">
        <v>3531</v>
      </c>
    </row>
    <row r="1205" spans="5:5" ht="25.5" customHeight="1">
      <c r="E1205" s="31" t="s">
        <v>3536</v>
      </c>
    </row>
    <row r="1206" spans="1:16" ht="12.75" customHeight="1">
      <c r="A1206" t="s">
        <v>51</v>
      </c>
      <c s="6" t="s">
        <v>278</v>
      </c>
      <c s="6" t="s">
        <v>3537</v>
      </c>
      <c t="s">
        <v>5</v>
      </c>
      <c s="26" t="s">
        <v>3538</v>
      </c>
      <c s="27" t="s">
        <v>55</v>
      </c>
      <c s="28">
        <v>714.12</v>
      </c>
      <c s="27">
        <v>0</v>
      </c>
      <c s="27">
        <f>ROUND(G1206*H1206,6)</f>
      </c>
      <c r="L1206" s="29">
        <v>0</v>
      </c>
      <c s="24">
        <f>ROUND(ROUND(L1206,2)*ROUND(G1206,3),2)</f>
      </c>
      <c s="27" t="s">
        <v>56</v>
      </c>
      <c>
        <f>(M1206*21)/100</f>
      </c>
      <c t="s">
        <v>27</v>
      </c>
    </row>
    <row r="1207" spans="1:5" ht="12.75" customHeight="1">
      <c r="A1207" s="30" t="s">
        <v>57</v>
      </c>
      <c r="E1207" s="31" t="s">
        <v>3539</v>
      </c>
    </row>
    <row r="1208" spans="1:5" ht="12.75" customHeight="1">
      <c r="A1208" s="30" t="s">
        <v>58</v>
      </c>
      <c r="E1208" s="32" t="s">
        <v>3540</v>
      </c>
    </row>
    <row r="1209" spans="5:5" ht="25.5" customHeight="1">
      <c r="E1209" s="31" t="s">
        <v>3536</v>
      </c>
    </row>
    <row r="1210" spans="1:16" ht="12.75" customHeight="1">
      <c r="A1210" t="s">
        <v>51</v>
      </c>
      <c s="6" t="s">
        <v>282</v>
      </c>
      <c s="6" t="s">
        <v>3541</v>
      </c>
      <c t="s">
        <v>5</v>
      </c>
      <c s="26" t="s">
        <v>3542</v>
      </c>
      <c s="27" t="s">
        <v>55</v>
      </c>
      <c s="28">
        <v>1.671</v>
      </c>
      <c s="27">
        <v>0</v>
      </c>
      <c s="27">
        <f>ROUND(G1210*H1210,6)</f>
      </c>
      <c r="L1210" s="29">
        <v>0</v>
      </c>
      <c s="24">
        <f>ROUND(ROUND(L1210,2)*ROUND(G1210,3),2)</f>
      </c>
      <c s="27" t="s">
        <v>56</v>
      </c>
      <c>
        <f>(M1210*21)/100</f>
      </c>
      <c t="s">
        <v>27</v>
      </c>
    </row>
    <row r="1211" spans="1:5" ht="12.75" customHeight="1">
      <c r="A1211" s="30" t="s">
        <v>57</v>
      </c>
      <c r="E1211" s="31" t="s">
        <v>3543</v>
      </c>
    </row>
    <row r="1212" spans="1:5" ht="12.75" customHeight="1">
      <c r="A1212" s="30" t="s">
        <v>58</v>
      </c>
      <c r="E1212" s="32" t="s">
        <v>3544</v>
      </c>
    </row>
    <row r="1213" spans="5:5" ht="25.5" customHeight="1">
      <c r="E1213" s="31" t="s">
        <v>3545</v>
      </c>
    </row>
    <row r="1214" spans="1:16" ht="12.75" customHeight="1">
      <c r="A1214" t="s">
        <v>51</v>
      </c>
      <c s="6" t="s">
        <v>286</v>
      </c>
      <c s="6" t="s">
        <v>3546</v>
      </c>
      <c t="s">
        <v>5</v>
      </c>
      <c s="26" t="s">
        <v>3547</v>
      </c>
      <c s="27" t="s">
        <v>55</v>
      </c>
      <c s="28">
        <v>18.003</v>
      </c>
      <c s="27">
        <v>0</v>
      </c>
      <c s="27">
        <f>ROUND(G1214*H1214,6)</f>
      </c>
      <c r="L1214" s="29">
        <v>0</v>
      </c>
      <c s="24">
        <f>ROUND(ROUND(L1214,2)*ROUND(G1214,3),2)</f>
      </c>
      <c s="27" t="s">
        <v>56</v>
      </c>
      <c>
        <f>(M1214*21)/100</f>
      </c>
      <c t="s">
        <v>27</v>
      </c>
    </row>
    <row r="1215" spans="1:5" ht="12.75" customHeight="1">
      <c r="A1215" s="30" t="s">
        <v>57</v>
      </c>
      <c r="E1215" s="31" t="s">
        <v>3548</v>
      </c>
    </row>
    <row r="1216" spans="1:5" ht="12.75" customHeight="1">
      <c r="A1216" s="30" t="s">
        <v>58</v>
      </c>
      <c r="E1216" s="32" t="s">
        <v>3549</v>
      </c>
    </row>
    <row r="1217" spans="5:5" ht="25.5" customHeight="1">
      <c r="E1217" s="31" t="s">
        <v>3545</v>
      </c>
    </row>
    <row r="1218" spans="1:16" ht="12.75" customHeight="1">
      <c r="A1218" t="s">
        <v>51</v>
      </c>
      <c s="6" t="s">
        <v>290</v>
      </c>
      <c s="6" t="s">
        <v>3550</v>
      </c>
      <c t="s">
        <v>5</v>
      </c>
      <c s="26" t="s">
        <v>3551</v>
      </c>
      <c s="27" t="s">
        <v>55</v>
      </c>
      <c s="28">
        <v>5.185</v>
      </c>
      <c s="27">
        <v>0</v>
      </c>
      <c s="27">
        <f>ROUND(G1218*H1218,6)</f>
      </c>
      <c r="L1218" s="29">
        <v>0</v>
      </c>
      <c s="24">
        <f>ROUND(ROUND(L1218,2)*ROUND(G1218,3),2)</f>
      </c>
      <c s="27" t="s">
        <v>56</v>
      </c>
      <c>
        <f>(M1218*21)/100</f>
      </c>
      <c t="s">
        <v>27</v>
      </c>
    </row>
    <row r="1219" spans="1:5" ht="12.75" customHeight="1">
      <c r="A1219" s="30" t="s">
        <v>57</v>
      </c>
      <c r="E1219" s="31" t="s">
        <v>3552</v>
      </c>
    </row>
    <row r="1220" spans="1:5" ht="12.75" customHeight="1">
      <c r="A1220" s="30" t="s">
        <v>58</v>
      </c>
      <c r="E1220" s="32" t="s">
        <v>3553</v>
      </c>
    </row>
    <row r="1221" spans="5:5" ht="25.5" customHeight="1">
      <c r="E1221" s="31" t="s">
        <v>3545</v>
      </c>
    </row>
    <row r="1222" spans="1:16" ht="12.75" customHeight="1">
      <c r="A1222" t="s">
        <v>51</v>
      </c>
      <c s="6" t="s">
        <v>294</v>
      </c>
      <c s="6" t="s">
        <v>3554</v>
      </c>
      <c t="s">
        <v>5</v>
      </c>
      <c s="26" t="s">
        <v>3555</v>
      </c>
      <c s="27" t="s">
        <v>55</v>
      </c>
      <c s="28">
        <v>4.489</v>
      </c>
      <c s="27">
        <v>0</v>
      </c>
      <c s="27">
        <f>ROUND(G1222*H1222,6)</f>
      </c>
      <c r="L1222" s="29">
        <v>0</v>
      </c>
      <c s="24">
        <f>ROUND(ROUND(L1222,2)*ROUND(G1222,3),2)</f>
      </c>
      <c s="27" t="s">
        <v>56</v>
      </c>
      <c>
        <f>(M1222*21)/100</f>
      </c>
      <c t="s">
        <v>27</v>
      </c>
    </row>
    <row r="1223" spans="1:5" ht="12.75" customHeight="1">
      <c r="A1223" s="30" t="s">
        <v>57</v>
      </c>
      <c r="E1223" s="31" t="s">
        <v>3556</v>
      </c>
    </row>
    <row r="1224" spans="1:5" ht="12.75" customHeight="1">
      <c r="A1224" s="30" t="s">
        <v>58</v>
      </c>
      <c r="E1224" s="32" t="s">
        <v>3557</v>
      </c>
    </row>
    <row r="1225" spans="5:5" ht="25.5" customHeight="1">
      <c r="E1225" s="31" t="s">
        <v>3545</v>
      </c>
    </row>
    <row r="1226" spans="1:16" ht="12.75" customHeight="1">
      <c r="A1226" t="s">
        <v>51</v>
      </c>
      <c s="6" t="s">
        <v>298</v>
      </c>
      <c s="6" t="s">
        <v>3558</v>
      </c>
      <c t="s">
        <v>5</v>
      </c>
      <c s="26" t="s">
        <v>3559</v>
      </c>
      <c s="27" t="s">
        <v>55</v>
      </c>
      <c s="28">
        <v>0.407</v>
      </c>
      <c s="27">
        <v>0</v>
      </c>
      <c s="27">
        <f>ROUND(G1226*H1226,6)</f>
      </c>
      <c r="L1226" s="29">
        <v>0</v>
      </c>
      <c s="24">
        <f>ROUND(ROUND(L1226,2)*ROUND(G1226,3),2)</f>
      </c>
      <c s="27" t="s">
        <v>56</v>
      </c>
      <c>
        <f>(M1226*21)/100</f>
      </c>
      <c t="s">
        <v>27</v>
      </c>
    </row>
    <row r="1227" spans="1:5" ht="12.75" customHeight="1">
      <c r="A1227" s="30" t="s">
        <v>57</v>
      </c>
      <c r="E1227" s="31" t="s">
        <v>3559</v>
      </c>
    </row>
    <row r="1228" spans="1:5" ht="12.75" customHeight="1">
      <c r="A1228" s="30" t="s">
        <v>58</v>
      </c>
      <c r="E1228" s="32" t="s">
        <v>3560</v>
      </c>
    </row>
    <row r="1229" spans="5:5" ht="12.75" customHeight="1">
      <c r="E1229" s="31" t="s">
        <v>5</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109</v>
      </c>
      <c s="33">
        <f>Rekapitulace!C44</f>
      </c>
      <c s="15" t="s">
        <v>15</v>
      </c>
      <c t="s">
        <v>23</v>
      </c>
      <c t="s">
        <v>27</v>
      </c>
    </row>
    <row r="4" spans="1:16" ht="15" customHeight="1">
      <c r="A4" s="18" t="s">
        <v>20</v>
      </c>
      <c s="19" t="s">
        <v>28</v>
      </c>
      <c s="20" t="s">
        <v>109</v>
      </c>
      <c r="E4" s="19" t="s">
        <v>3561</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COUNTIFS(L8:L139,"=0",A8:A139,"P")+COUNTIFS(L8:L139,"",A8:A139,"P")+SUM(Q8:Q139)</f>
      </c>
    </row>
    <row r="8" spans="1:13" ht="12.75" customHeight="1">
      <c r="A8" t="s">
        <v>45</v>
      </c>
      <c r="C8" s="21" t="s">
        <v>3564</v>
      </c>
      <c r="E8" s="23" t="s">
        <v>3565</v>
      </c>
      <c r="J8" s="22">
        <f>0+J9+J18+J27+J36+J41+J138</f>
      </c>
      <c s="22">
        <f>0+K9+K18+K27+K36+K41+K138</f>
      </c>
      <c s="22">
        <f>0+L9+L18+L27+L36+L41+L138</f>
      </c>
      <c s="22">
        <f>0+M9+M18+M27+M36+M41+M138</f>
      </c>
    </row>
    <row r="9" spans="1:13" ht="12.75" customHeight="1">
      <c r="A9" t="s">
        <v>48</v>
      </c>
      <c r="C9" s="7" t="s">
        <v>49</v>
      </c>
      <c r="E9" s="25" t="s">
        <v>50</v>
      </c>
      <c r="J9" s="24">
        <f>0</f>
      </c>
      <c s="24">
        <f>0</f>
      </c>
      <c s="24">
        <f>0+L10+L14</f>
      </c>
      <c s="24">
        <f>0+M10+M14</f>
      </c>
    </row>
    <row r="10" spans="1:16" ht="12.75" customHeight="1">
      <c r="A10" t="s">
        <v>51</v>
      </c>
      <c s="6" t="s">
        <v>52</v>
      </c>
      <c s="6" t="s">
        <v>3566</v>
      </c>
      <c t="s">
        <v>5</v>
      </c>
      <c s="26" t="s">
        <v>3567</v>
      </c>
      <c s="27" t="s">
        <v>834</v>
      </c>
      <c s="28">
        <v>1</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3568</v>
      </c>
    </row>
    <row r="13" spans="5:5" ht="25.5" customHeight="1">
      <c r="E13" s="31" t="s">
        <v>3569</v>
      </c>
    </row>
    <row r="14" spans="1:16" ht="12.75" customHeight="1">
      <c r="A14" t="s">
        <v>51</v>
      </c>
      <c s="6" t="s">
        <v>27</v>
      </c>
      <c s="6" t="s">
        <v>3570</v>
      </c>
      <c t="s">
        <v>5</v>
      </c>
      <c s="26" t="s">
        <v>3571</v>
      </c>
      <c s="27" t="s">
        <v>834</v>
      </c>
      <c s="28">
        <v>4</v>
      </c>
      <c s="27">
        <v>0</v>
      </c>
      <c s="27">
        <f>ROUND(G14*H14,6)</f>
      </c>
      <c r="L14" s="29">
        <v>0</v>
      </c>
      <c s="24">
        <f>ROUND(ROUND(L14,2)*ROUND(G14,3),2)</f>
      </c>
      <c s="27" t="s">
        <v>56</v>
      </c>
      <c>
        <f>(M14*21)/100</f>
      </c>
      <c t="s">
        <v>27</v>
      </c>
    </row>
    <row r="15" spans="1:5" ht="12.75" customHeight="1">
      <c r="A15" s="30" t="s">
        <v>57</v>
      </c>
      <c r="E15" s="31" t="s">
        <v>3572</v>
      </c>
    </row>
    <row r="16" spans="1:5" ht="12.75" customHeight="1">
      <c r="A16" s="30" t="s">
        <v>58</v>
      </c>
      <c r="E16" s="32" t="s">
        <v>3573</v>
      </c>
    </row>
    <row r="17" spans="5:5" ht="25.5" customHeight="1">
      <c r="E17" s="31" t="s">
        <v>3569</v>
      </c>
    </row>
    <row r="18" spans="1:13" ht="12.75" customHeight="1">
      <c r="A18" t="s">
        <v>48</v>
      </c>
      <c r="C18" s="7" t="s">
        <v>52</v>
      </c>
      <c r="E18" s="25" t="s">
        <v>72</v>
      </c>
      <c r="J18" s="24">
        <f>0</f>
      </c>
      <c s="24">
        <f>0</f>
      </c>
      <c s="24">
        <f>0+L19+L23</f>
      </c>
      <c s="24">
        <f>0+M19+M23</f>
      </c>
    </row>
    <row r="19" spans="1:16" ht="12.75" customHeight="1">
      <c r="A19" t="s">
        <v>51</v>
      </c>
      <c s="6" t="s">
        <v>26</v>
      </c>
      <c s="6" t="s">
        <v>1770</v>
      </c>
      <c t="s">
        <v>5</v>
      </c>
      <c s="26" t="s">
        <v>1771</v>
      </c>
      <c s="27" t="s">
        <v>76</v>
      </c>
      <c s="28">
        <v>72</v>
      </c>
      <c s="27">
        <v>0</v>
      </c>
      <c s="27">
        <f>ROUND(G19*H19,6)</f>
      </c>
      <c r="L19" s="29">
        <v>0</v>
      </c>
      <c s="24">
        <f>ROUND(ROUND(L19,2)*ROUND(G19,3),2)</f>
      </c>
      <c s="27" t="s">
        <v>56</v>
      </c>
      <c>
        <f>(M19*21)/100</f>
      </c>
      <c t="s">
        <v>27</v>
      </c>
    </row>
    <row r="20" spans="1:5" ht="12.75" customHeight="1">
      <c r="A20" s="30" t="s">
        <v>57</v>
      </c>
      <c r="E20" s="31" t="s">
        <v>3574</v>
      </c>
    </row>
    <row r="21" spans="1:5" ht="12.75" customHeight="1">
      <c r="A21" s="30" t="s">
        <v>58</v>
      </c>
      <c r="E21" s="32" t="s">
        <v>3575</v>
      </c>
    </row>
    <row r="22" spans="5:5" ht="12.75" customHeight="1">
      <c r="E22" s="31" t="s">
        <v>3576</v>
      </c>
    </row>
    <row r="23" spans="1:16" ht="12.75" customHeight="1">
      <c r="A23" t="s">
        <v>51</v>
      </c>
      <c s="6" t="s">
        <v>67</v>
      </c>
      <c s="6" t="s">
        <v>1134</v>
      </c>
      <c t="s">
        <v>5</v>
      </c>
      <c s="26" t="s">
        <v>1135</v>
      </c>
      <c s="27" t="s">
        <v>460</v>
      </c>
      <c s="28">
        <v>144</v>
      </c>
      <c s="27">
        <v>0</v>
      </c>
      <c s="27">
        <f>ROUND(G23*H23,6)</f>
      </c>
      <c r="L23" s="29">
        <v>0</v>
      </c>
      <c s="24">
        <f>ROUND(ROUND(L23,2)*ROUND(G23,3),2)</f>
      </c>
      <c s="27" t="s">
        <v>56</v>
      </c>
      <c>
        <f>(M23*21)/100</f>
      </c>
      <c t="s">
        <v>27</v>
      </c>
    </row>
    <row r="24" spans="1:5" ht="12.75" customHeight="1">
      <c r="A24" s="30" t="s">
        <v>57</v>
      </c>
      <c r="E24" s="31" t="s">
        <v>3577</v>
      </c>
    </row>
    <row r="25" spans="1:5" ht="12.75" customHeight="1">
      <c r="A25" s="30" t="s">
        <v>58</v>
      </c>
      <c r="E25" s="32" t="s">
        <v>3578</v>
      </c>
    </row>
    <row r="26" spans="5:5" ht="12.75" customHeight="1">
      <c r="E26" s="31" t="s">
        <v>1137</v>
      </c>
    </row>
    <row r="27" spans="1:13" ht="12.75" customHeight="1">
      <c r="A27" t="s">
        <v>48</v>
      </c>
      <c r="C27" s="7" t="s">
        <v>27</v>
      </c>
      <c r="E27" s="25" t="s">
        <v>1185</v>
      </c>
      <c r="J27" s="24">
        <f>0</f>
      </c>
      <c s="24">
        <f>0</f>
      </c>
      <c s="24">
        <f>0+L28+L32</f>
      </c>
      <c s="24">
        <f>0+M28+M32</f>
      </c>
    </row>
    <row r="28" spans="1:16" ht="12.75" customHeight="1">
      <c r="A28" t="s">
        <v>51</v>
      </c>
      <c s="6" t="s">
        <v>73</v>
      </c>
      <c s="6" t="s">
        <v>1819</v>
      </c>
      <c t="s">
        <v>5</v>
      </c>
      <c s="26" t="s">
        <v>1820</v>
      </c>
      <c s="27" t="s">
        <v>76</v>
      </c>
      <c s="28">
        <v>96.768</v>
      </c>
      <c s="27">
        <v>0</v>
      </c>
      <c s="27">
        <f>ROUND(G28*H28,6)</f>
      </c>
      <c r="L28" s="29">
        <v>0</v>
      </c>
      <c s="24">
        <f>ROUND(ROUND(L28,2)*ROUND(G28,3),2)</f>
      </c>
      <c s="27" t="s">
        <v>56</v>
      </c>
      <c>
        <f>(M28*21)/100</f>
      </c>
      <c t="s">
        <v>27</v>
      </c>
    </row>
    <row r="29" spans="1:5" ht="12.75" customHeight="1">
      <c r="A29" s="30" t="s">
        <v>57</v>
      </c>
      <c r="E29" s="31" t="s">
        <v>3579</v>
      </c>
    </row>
    <row r="30" spans="1:5" ht="12.75" customHeight="1">
      <c r="A30" s="30" t="s">
        <v>58</v>
      </c>
      <c r="E30" s="32" t="s">
        <v>3580</v>
      </c>
    </row>
    <row r="31" spans="5:5" ht="12.75" customHeight="1">
      <c r="E31" s="31" t="s">
        <v>3581</v>
      </c>
    </row>
    <row r="32" spans="1:16" ht="12.75" customHeight="1">
      <c r="A32" t="s">
        <v>51</v>
      </c>
      <c s="6" t="s">
        <v>80</v>
      </c>
      <c s="6" t="s">
        <v>1823</v>
      </c>
      <c t="s">
        <v>5</v>
      </c>
      <c s="26" t="s">
        <v>3582</v>
      </c>
      <c s="27" t="s">
        <v>55</v>
      </c>
      <c s="28">
        <v>10.372</v>
      </c>
      <c s="27">
        <v>0</v>
      </c>
      <c s="27">
        <f>ROUND(G32*H32,6)</f>
      </c>
      <c r="L32" s="29">
        <v>0</v>
      </c>
      <c s="24">
        <f>ROUND(ROUND(L32,2)*ROUND(G32,3),2)</f>
      </c>
      <c s="27" t="s">
        <v>56</v>
      </c>
      <c>
        <f>(M32*21)/100</f>
      </c>
      <c t="s">
        <v>27</v>
      </c>
    </row>
    <row r="33" spans="1:5" ht="12.75" customHeight="1">
      <c r="A33" s="30" t="s">
        <v>57</v>
      </c>
      <c r="E33" s="31" t="s">
        <v>5</v>
      </c>
    </row>
    <row r="34" spans="1:5" ht="12.75" customHeight="1">
      <c r="A34" s="30" t="s">
        <v>58</v>
      </c>
      <c r="E34" s="32" t="s">
        <v>3583</v>
      </c>
    </row>
    <row r="35" spans="5:5" ht="12.75" customHeight="1">
      <c r="E35" s="31" t="s">
        <v>3584</v>
      </c>
    </row>
    <row r="36" spans="1:13" ht="12.75" customHeight="1">
      <c r="A36" t="s">
        <v>48</v>
      </c>
      <c r="C36" s="7" t="s">
        <v>67</v>
      </c>
      <c r="E36" s="25" t="s">
        <v>1194</v>
      </c>
      <c r="J36" s="24">
        <f>0</f>
      </c>
      <c s="24">
        <f>0</f>
      </c>
      <c s="24">
        <f>0+L37</f>
      </c>
      <c s="24">
        <f>0+M37</f>
      </c>
    </row>
    <row r="37" spans="1:16" ht="12.75" customHeight="1">
      <c r="A37" t="s">
        <v>51</v>
      </c>
      <c s="6" t="s">
        <v>85</v>
      </c>
      <c s="6" t="s">
        <v>1195</v>
      </c>
      <c t="s">
        <v>5</v>
      </c>
      <c s="26" t="s">
        <v>1196</v>
      </c>
      <c s="27" t="s">
        <v>76</v>
      </c>
      <c s="28">
        <v>21.632</v>
      </c>
      <c s="27">
        <v>0</v>
      </c>
      <c s="27">
        <f>ROUND(G37*H37,6)</f>
      </c>
      <c r="L37" s="29">
        <v>0</v>
      </c>
      <c s="24">
        <f>ROUND(ROUND(L37,2)*ROUND(G37,3),2)</f>
      </c>
      <c s="27" t="s">
        <v>56</v>
      </c>
      <c>
        <f>(M37*21)/100</f>
      </c>
      <c t="s">
        <v>27</v>
      </c>
    </row>
    <row r="38" spans="1:5" ht="12.75" customHeight="1">
      <c r="A38" s="30" t="s">
        <v>57</v>
      </c>
      <c r="E38" s="31" t="s">
        <v>3585</v>
      </c>
    </row>
    <row r="39" spans="1:5" ht="12.75" customHeight="1">
      <c r="A39" s="30" t="s">
        <v>58</v>
      </c>
      <c r="E39" s="32" t="s">
        <v>3586</v>
      </c>
    </row>
    <row r="40" spans="5:5" ht="216.75" customHeight="1">
      <c r="E40" s="31" t="s">
        <v>3587</v>
      </c>
    </row>
    <row r="41" spans="1:13" ht="12.75" customHeight="1">
      <c r="A41" t="s">
        <v>48</v>
      </c>
      <c r="C41" s="7" t="s">
        <v>85</v>
      </c>
      <c r="E41" s="25" t="s">
        <v>95</v>
      </c>
      <c r="J41" s="24">
        <f>0</f>
      </c>
      <c s="24">
        <f>0</f>
      </c>
      <c s="24">
        <f>0+L42+L46+L50+L54+L58+L62+L66+L70+L74+L78+L82+L86+L90+L94+L98+L102+L106+L110+L114+L118+L122+L126+L130+L134</f>
      </c>
      <c s="24">
        <f>0+M42+M46+M50+M54+M58+M62+M66+M70+M74+M78+M82+M86+M90+M94+M98+M102+M106+M110+M114+M118+M122+M126+M130+M134</f>
      </c>
    </row>
    <row r="42" spans="1:16" ht="12.75" customHeight="1">
      <c r="A42" t="s">
        <v>51</v>
      </c>
      <c s="6" t="s">
        <v>90</v>
      </c>
      <c s="6" t="s">
        <v>3588</v>
      </c>
      <c t="s">
        <v>5</v>
      </c>
      <c s="26" t="s">
        <v>3589</v>
      </c>
      <c s="27" t="s">
        <v>460</v>
      </c>
      <c s="28">
        <v>818</v>
      </c>
      <c s="27">
        <v>0</v>
      </c>
      <c s="27">
        <f>ROUND(G42*H42,6)</f>
      </c>
      <c r="L42" s="29">
        <v>0</v>
      </c>
      <c s="24">
        <f>ROUND(ROUND(L42,2)*ROUND(G42,3),2)</f>
      </c>
      <c s="27" t="s">
        <v>56</v>
      </c>
      <c>
        <f>(M42*21)/100</f>
      </c>
      <c t="s">
        <v>27</v>
      </c>
    </row>
    <row r="43" spans="1:5" ht="12.75" customHeight="1">
      <c r="A43" s="30" t="s">
        <v>57</v>
      </c>
      <c r="E43" s="31" t="s">
        <v>5</v>
      </c>
    </row>
    <row r="44" spans="1:5" ht="12.75" customHeight="1">
      <c r="A44" s="30" t="s">
        <v>58</v>
      </c>
      <c r="E44" s="32" t="s">
        <v>3590</v>
      </c>
    </row>
    <row r="45" spans="5:5" ht="12.75" customHeight="1">
      <c r="E45" s="31" t="s">
        <v>3591</v>
      </c>
    </row>
    <row r="46" spans="1:16" ht="12.75" customHeight="1">
      <c r="A46" t="s">
        <v>51</v>
      </c>
      <c s="6" t="s">
        <v>96</v>
      </c>
      <c s="6" t="s">
        <v>3592</v>
      </c>
      <c t="s">
        <v>5</v>
      </c>
      <c s="26" t="s">
        <v>3593</v>
      </c>
      <c s="27" t="s">
        <v>460</v>
      </c>
      <c s="28">
        <v>818</v>
      </c>
      <c s="27">
        <v>0</v>
      </c>
      <c s="27">
        <f>ROUND(G46*H46,6)</f>
      </c>
      <c r="L46" s="29">
        <v>0</v>
      </c>
      <c s="24">
        <f>ROUND(ROUND(L46,2)*ROUND(G46,3),2)</f>
      </c>
      <c s="27" t="s">
        <v>56</v>
      </c>
      <c>
        <f>(M46*21)/100</f>
      </c>
      <c t="s">
        <v>27</v>
      </c>
    </row>
    <row r="47" spans="1:5" ht="12.75" customHeight="1">
      <c r="A47" s="30" t="s">
        <v>57</v>
      </c>
      <c r="E47" s="31" t="s">
        <v>5</v>
      </c>
    </row>
    <row r="48" spans="1:5" ht="12.75" customHeight="1">
      <c r="A48" s="30" t="s">
        <v>58</v>
      </c>
      <c r="E48" s="32" t="s">
        <v>3590</v>
      </c>
    </row>
    <row r="49" spans="5:5" ht="12.75" customHeight="1">
      <c r="E49" s="31" t="s">
        <v>3594</v>
      </c>
    </row>
    <row r="50" spans="1:16" ht="12.75" customHeight="1">
      <c r="A50" t="s">
        <v>51</v>
      </c>
      <c s="6" t="s">
        <v>101</v>
      </c>
      <c s="6" t="s">
        <v>3595</v>
      </c>
      <c t="s">
        <v>5</v>
      </c>
      <c s="26" t="s">
        <v>3596</v>
      </c>
      <c s="27" t="s">
        <v>460</v>
      </c>
      <c s="28">
        <v>1000.5</v>
      </c>
      <c s="27">
        <v>0</v>
      </c>
      <c s="27">
        <f>ROUND(G50*H50,6)</f>
      </c>
      <c r="L50" s="29">
        <v>0</v>
      </c>
      <c s="24">
        <f>ROUND(ROUND(L50,2)*ROUND(G50,3),2)</f>
      </c>
      <c s="27" t="s">
        <v>56</v>
      </c>
      <c>
        <f>(M50*21)/100</f>
      </c>
      <c t="s">
        <v>27</v>
      </c>
    </row>
    <row r="51" spans="1:5" ht="12.75" customHeight="1">
      <c r="A51" s="30" t="s">
        <v>57</v>
      </c>
      <c r="E51" s="31" t="s">
        <v>5</v>
      </c>
    </row>
    <row r="52" spans="1:5" ht="12.75" customHeight="1">
      <c r="A52" s="30" t="s">
        <v>58</v>
      </c>
      <c r="E52" s="32" t="s">
        <v>3590</v>
      </c>
    </row>
    <row r="53" spans="5:5" ht="12.75" customHeight="1">
      <c r="E53" s="31" t="s">
        <v>3597</v>
      </c>
    </row>
    <row r="54" spans="1:16" ht="12.75" customHeight="1">
      <c r="A54" t="s">
        <v>51</v>
      </c>
      <c s="6" t="s">
        <v>105</v>
      </c>
      <c s="6" t="s">
        <v>3598</v>
      </c>
      <c t="s">
        <v>5</v>
      </c>
      <c s="26" t="s">
        <v>3599</v>
      </c>
      <c s="27" t="s">
        <v>460</v>
      </c>
      <c s="28">
        <v>1000.5</v>
      </c>
      <c s="27">
        <v>0</v>
      </c>
      <c s="27">
        <f>ROUND(G54*H54,6)</f>
      </c>
      <c r="L54" s="29">
        <v>0</v>
      </c>
      <c s="24">
        <f>ROUND(ROUND(L54,2)*ROUND(G54,3),2)</f>
      </c>
      <c s="27" t="s">
        <v>56</v>
      </c>
      <c>
        <f>(M54*21)/100</f>
      </c>
      <c t="s">
        <v>27</v>
      </c>
    </row>
    <row r="55" spans="1:5" ht="12.75" customHeight="1">
      <c r="A55" s="30" t="s">
        <v>57</v>
      </c>
      <c r="E55" s="31" t="s">
        <v>5</v>
      </c>
    </row>
    <row r="56" spans="1:5" ht="12.75" customHeight="1">
      <c r="A56" s="30" t="s">
        <v>58</v>
      </c>
      <c r="E56" s="32" t="s">
        <v>3590</v>
      </c>
    </row>
    <row r="57" spans="5:5" ht="12.75" customHeight="1">
      <c r="E57" s="31" t="s">
        <v>3600</v>
      </c>
    </row>
    <row r="58" spans="1:16" ht="12.75" customHeight="1">
      <c r="A58" t="s">
        <v>51</v>
      </c>
      <c s="6" t="s">
        <v>109</v>
      </c>
      <c s="6" t="s">
        <v>3601</v>
      </c>
      <c t="s">
        <v>5</v>
      </c>
      <c s="26" t="s">
        <v>3602</v>
      </c>
      <c s="27" t="s">
        <v>460</v>
      </c>
      <c s="28">
        <v>1000.5</v>
      </c>
      <c s="27">
        <v>0</v>
      </c>
      <c s="27">
        <f>ROUND(G58*H58,6)</f>
      </c>
      <c r="L58" s="29">
        <v>0</v>
      </c>
      <c s="24">
        <f>ROUND(ROUND(L58,2)*ROUND(G58,3),2)</f>
      </c>
      <c s="27" t="s">
        <v>56</v>
      </c>
      <c>
        <f>(M58*21)/100</f>
      </c>
      <c t="s">
        <v>27</v>
      </c>
    </row>
    <row r="59" spans="1:5" ht="12.75" customHeight="1">
      <c r="A59" s="30" t="s">
        <v>57</v>
      </c>
      <c r="E59" s="31" t="s">
        <v>5</v>
      </c>
    </row>
    <row r="60" spans="1:5" ht="12.75" customHeight="1">
      <c r="A60" s="30" t="s">
        <v>58</v>
      </c>
      <c r="E60" s="32" t="s">
        <v>3590</v>
      </c>
    </row>
    <row r="61" spans="5:5" ht="12.75" customHeight="1">
      <c r="E61" s="31" t="s">
        <v>3603</v>
      </c>
    </row>
    <row r="62" spans="1:16" ht="12.75" customHeight="1">
      <c r="A62" t="s">
        <v>51</v>
      </c>
      <c s="6" t="s">
        <v>113</v>
      </c>
      <c s="6" t="s">
        <v>3604</v>
      </c>
      <c t="s">
        <v>5</v>
      </c>
      <c s="26" t="s">
        <v>3605</v>
      </c>
      <c s="27" t="s">
        <v>460</v>
      </c>
      <c s="28">
        <v>1000.5</v>
      </c>
      <c s="27">
        <v>0</v>
      </c>
      <c s="27">
        <f>ROUND(G62*H62,6)</f>
      </c>
      <c r="L62" s="29">
        <v>0</v>
      </c>
      <c s="24">
        <f>ROUND(ROUND(L62,2)*ROUND(G62,3),2)</f>
      </c>
      <c s="27" t="s">
        <v>56</v>
      </c>
      <c>
        <f>(M62*21)/100</f>
      </c>
      <c t="s">
        <v>27</v>
      </c>
    </row>
    <row r="63" spans="1:5" ht="12.75" customHeight="1">
      <c r="A63" s="30" t="s">
        <v>57</v>
      </c>
      <c r="E63" s="31" t="s">
        <v>5</v>
      </c>
    </row>
    <row r="64" spans="1:5" ht="12.75" customHeight="1">
      <c r="A64" s="30" t="s">
        <v>58</v>
      </c>
      <c r="E64" s="32" t="s">
        <v>3590</v>
      </c>
    </row>
    <row r="65" spans="5:5" ht="12.75" customHeight="1">
      <c r="E65" s="31" t="s">
        <v>3606</v>
      </c>
    </row>
    <row r="66" spans="1:16" ht="12.75" customHeight="1">
      <c r="A66" t="s">
        <v>51</v>
      </c>
      <c s="6" t="s">
        <v>117</v>
      </c>
      <c s="6" t="s">
        <v>3607</v>
      </c>
      <c t="s">
        <v>5</v>
      </c>
      <c s="26" t="s">
        <v>3608</v>
      </c>
      <c s="27" t="s">
        <v>88</v>
      </c>
      <c s="28">
        <v>300</v>
      </c>
      <c s="27">
        <v>0</v>
      </c>
      <c s="27">
        <f>ROUND(G66*H66,6)</f>
      </c>
      <c r="L66" s="29">
        <v>0</v>
      </c>
      <c s="24">
        <f>ROUND(ROUND(L66,2)*ROUND(G66,3),2)</f>
      </c>
      <c s="27" t="s">
        <v>56</v>
      </c>
      <c>
        <f>(M66*21)/100</f>
      </c>
      <c t="s">
        <v>27</v>
      </c>
    </row>
    <row r="67" spans="1:5" ht="12.75" customHeight="1">
      <c r="A67" s="30" t="s">
        <v>57</v>
      </c>
      <c r="E67" s="31" t="s">
        <v>5</v>
      </c>
    </row>
    <row r="68" spans="1:5" ht="12.75" customHeight="1">
      <c r="A68" s="30" t="s">
        <v>58</v>
      </c>
      <c r="E68" s="32" t="s">
        <v>3609</v>
      </c>
    </row>
    <row r="69" spans="5:5" ht="12.75" customHeight="1">
      <c r="E69" s="31" t="s">
        <v>3610</v>
      </c>
    </row>
    <row r="70" spans="1:16" ht="12.75" customHeight="1">
      <c r="A70" t="s">
        <v>51</v>
      </c>
      <c s="6" t="s">
        <v>122</v>
      </c>
      <c s="6" t="s">
        <v>3611</v>
      </c>
      <c t="s">
        <v>5</v>
      </c>
      <c s="26" t="s">
        <v>3612</v>
      </c>
      <c s="27" t="s">
        <v>88</v>
      </c>
      <c s="28">
        <v>150</v>
      </c>
      <c s="27">
        <v>0</v>
      </c>
      <c s="27">
        <f>ROUND(G70*H70,6)</f>
      </c>
      <c r="L70" s="29">
        <v>0</v>
      </c>
      <c s="24">
        <f>ROUND(ROUND(L70,2)*ROUND(G70,3),2)</f>
      </c>
      <c s="27" t="s">
        <v>56</v>
      </c>
      <c>
        <f>(M70*21)/100</f>
      </c>
      <c t="s">
        <v>27</v>
      </c>
    </row>
    <row r="71" spans="1:5" ht="12.75" customHeight="1">
      <c r="A71" s="30" t="s">
        <v>57</v>
      </c>
      <c r="E71" s="31" t="s">
        <v>5</v>
      </c>
    </row>
    <row r="72" spans="1:5" ht="12.75" customHeight="1">
      <c r="A72" s="30" t="s">
        <v>58</v>
      </c>
      <c r="E72" s="32" t="s">
        <v>3613</v>
      </c>
    </row>
    <row r="73" spans="5:5" ht="12.75" customHeight="1">
      <c r="E73" s="31" t="s">
        <v>3614</v>
      </c>
    </row>
    <row r="74" spans="1:16" ht="12.75" customHeight="1">
      <c r="A74" t="s">
        <v>51</v>
      </c>
      <c s="6" t="s">
        <v>126</v>
      </c>
      <c s="6" t="s">
        <v>3615</v>
      </c>
      <c t="s">
        <v>5</v>
      </c>
      <c s="26" t="s">
        <v>3616</v>
      </c>
      <c s="27" t="s">
        <v>88</v>
      </c>
      <c s="28">
        <v>150</v>
      </c>
      <c s="27">
        <v>0</v>
      </c>
      <c s="27">
        <f>ROUND(G74*H74,6)</f>
      </c>
      <c r="L74" s="29">
        <v>0</v>
      </c>
      <c s="24">
        <f>ROUND(ROUND(L74,2)*ROUND(G74,3),2)</f>
      </c>
      <c s="27" t="s">
        <v>56</v>
      </c>
      <c>
        <f>(M74*21)/100</f>
      </c>
      <c t="s">
        <v>27</v>
      </c>
    </row>
    <row r="75" spans="1:5" ht="12.75" customHeight="1">
      <c r="A75" s="30" t="s">
        <v>57</v>
      </c>
      <c r="E75" s="31" t="s">
        <v>5</v>
      </c>
    </row>
    <row r="76" spans="1:5" ht="12.75" customHeight="1">
      <c r="A76" s="30" t="s">
        <v>58</v>
      </c>
      <c r="E76" s="32" t="s">
        <v>3617</v>
      </c>
    </row>
    <row r="77" spans="5:5" ht="12.75" customHeight="1">
      <c r="E77" s="31" t="s">
        <v>3618</v>
      </c>
    </row>
    <row r="78" spans="1:16" ht="12.75" customHeight="1">
      <c r="A78" t="s">
        <v>51</v>
      </c>
      <c s="6" t="s">
        <v>132</v>
      </c>
      <c s="6" t="s">
        <v>3619</v>
      </c>
      <c t="s">
        <v>5</v>
      </c>
      <c s="26" t="s">
        <v>3620</v>
      </c>
      <c s="27" t="s">
        <v>388</v>
      </c>
      <c s="28">
        <v>150190.4</v>
      </c>
      <c s="27">
        <v>0</v>
      </c>
      <c s="27">
        <f>ROUND(G78*H78,6)</f>
      </c>
      <c r="L78" s="29">
        <v>0</v>
      </c>
      <c s="24">
        <f>ROUND(ROUND(L78,2)*ROUND(G78,3),2)</f>
      </c>
      <c s="27" t="s">
        <v>56</v>
      </c>
      <c>
        <f>(M78*21)/100</f>
      </c>
      <c t="s">
        <v>27</v>
      </c>
    </row>
    <row r="79" spans="1:5" ht="12.75" customHeight="1">
      <c r="A79" s="30" t="s">
        <v>57</v>
      </c>
      <c r="E79" s="31" t="s">
        <v>5</v>
      </c>
    </row>
    <row r="80" spans="1:5" ht="12.75" customHeight="1">
      <c r="A80" s="30" t="s">
        <v>58</v>
      </c>
      <c r="E80" s="32" t="s">
        <v>3590</v>
      </c>
    </row>
    <row r="81" spans="5:5" ht="12.75" customHeight="1">
      <c r="E81" s="31" t="s">
        <v>3621</v>
      </c>
    </row>
    <row r="82" spans="1:16" ht="12.75" customHeight="1">
      <c r="A82" t="s">
        <v>51</v>
      </c>
      <c s="6" t="s">
        <v>136</v>
      </c>
      <c s="6" t="s">
        <v>3622</v>
      </c>
      <c t="s">
        <v>5</v>
      </c>
      <c s="26" t="s">
        <v>3623</v>
      </c>
      <c s="27" t="s">
        <v>388</v>
      </c>
      <c s="28">
        <v>150190.4</v>
      </c>
      <c s="27">
        <v>0</v>
      </c>
      <c s="27">
        <f>ROUND(G82*H82,6)</f>
      </c>
      <c r="L82" s="29">
        <v>0</v>
      </c>
      <c s="24">
        <f>ROUND(ROUND(L82,2)*ROUND(G82,3),2)</f>
      </c>
      <c s="27" t="s">
        <v>56</v>
      </c>
      <c>
        <f>(M82*21)/100</f>
      </c>
      <c t="s">
        <v>27</v>
      </c>
    </row>
    <row r="83" spans="1:5" ht="12.75" customHeight="1">
      <c r="A83" s="30" t="s">
        <v>57</v>
      </c>
      <c r="E83" s="31" t="s">
        <v>5</v>
      </c>
    </row>
    <row r="84" spans="1:5" ht="12.75" customHeight="1">
      <c r="A84" s="30" t="s">
        <v>58</v>
      </c>
      <c r="E84" s="32" t="s">
        <v>3590</v>
      </c>
    </row>
    <row r="85" spans="5:5" ht="12.75" customHeight="1">
      <c r="E85" s="31" t="s">
        <v>3624</v>
      </c>
    </row>
    <row r="86" spans="1:16" ht="12.75" customHeight="1">
      <c r="A86" t="s">
        <v>51</v>
      </c>
      <c s="6" t="s">
        <v>140</v>
      </c>
      <c s="6" t="s">
        <v>3625</v>
      </c>
      <c t="s">
        <v>5</v>
      </c>
      <c s="26" t="s">
        <v>3626</v>
      </c>
      <c s="27" t="s">
        <v>460</v>
      </c>
      <c s="28">
        <v>134.192</v>
      </c>
      <c s="27">
        <v>0</v>
      </c>
      <c s="27">
        <f>ROUND(G86*H86,6)</f>
      </c>
      <c r="L86" s="29">
        <v>0</v>
      </c>
      <c s="24">
        <f>ROUND(ROUND(L86,2)*ROUND(G86,3),2)</f>
      </c>
      <c s="27" t="s">
        <v>56</v>
      </c>
      <c>
        <f>(M86*21)/100</f>
      </c>
      <c t="s">
        <v>27</v>
      </c>
    </row>
    <row r="87" spans="1:5" ht="12.75" customHeight="1">
      <c r="A87" s="30" t="s">
        <v>57</v>
      </c>
      <c r="E87" s="31" t="s">
        <v>5</v>
      </c>
    </row>
    <row r="88" spans="1:5" ht="12.75" customHeight="1">
      <c r="A88" s="30" t="s">
        <v>58</v>
      </c>
      <c r="E88" s="32" t="s">
        <v>3590</v>
      </c>
    </row>
    <row r="89" spans="5:5" ht="12.75" customHeight="1">
      <c r="E89" s="31" t="s">
        <v>3627</v>
      </c>
    </row>
    <row r="90" spans="1:16" ht="12.75" customHeight="1">
      <c r="A90" t="s">
        <v>51</v>
      </c>
      <c s="6" t="s">
        <v>144</v>
      </c>
      <c s="6" t="s">
        <v>3628</v>
      </c>
      <c t="s">
        <v>5</v>
      </c>
      <c s="26" t="s">
        <v>3629</v>
      </c>
      <c s="27" t="s">
        <v>460</v>
      </c>
      <c s="28">
        <v>134.192</v>
      </c>
      <c s="27">
        <v>0</v>
      </c>
      <c s="27">
        <f>ROUND(G90*H90,6)</f>
      </c>
      <c r="L90" s="29">
        <v>0</v>
      </c>
      <c s="24">
        <f>ROUND(ROUND(L90,2)*ROUND(G90,3),2)</f>
      </c>
      <c s="27" t="s">
        <v>56</v>
      </c>
      <c>
        <f>(M90*21)/100</f>
      </c>
      <c t="s">
        <v>27</v>
      </c>
    </row>
    <row r="91" spans="1:5" ht="12.75" customHeight="1">
      <c r="A91" s="30" t="s">
        <v>57</v>
      </c>
      <c r="E91" s="31" t="s">
        <v>5</v>
      </c>
    </row>
    <row r="92" spans="1:5" ht="12.75" customHeight="1">
      <c r="A92" s="30" t="s">
        <v>58</v>
      </c>
      <c r="E92" s="32" t="s">
        <v>3590</v>
      </c>
    </row>
    <row r="93" spans="5:5" ht="12.75" customHeight="1">
      <c r="E93" s="31" t="s">
        <v>3629</v>
      </c>
    </row>
    <row r="94" spans="1:16" ht="12.75" customHeight="1">
      <c r="A94" t="s">
        <v>51</v>
      </c>
      <c s="6" t="s">
        <v>148</v>
      </c>
      <c s="6" t="s">
        <v>3630</v>
      </c>
      <c t="s">
        <v>5</v>
      </c>
      <c s="26" t="s">
        <v>3631</v>
      </c>
      <c s="27" t="s">
        <v>460</v>
      </c>
      <c s="28">
        <v>134.192</v>
      </c>
      <c s="27">
        <v>0</v>
      </c>
      <c s="27">
        <f>ROUND(G94*H94,6)</f>
      </c>
      <c r="L94" s="29">
        <v>0</v>
      </c>
      <c s="24">
        <f>ROUND(ROUND(L94,2)*ROUND(G94,3),2)</f>
      </c>
      <c s="27" t="s">
        <v>56</v>
      </c>
      <c>
        <f>(M94*21)/100</f>
      </c>
      <c t="s">
        <v>27</v>
      </c>
    </row>
    <row r="95" spans="1:5" ht="12.75" customHeight="1">
      <c r="A95" s="30" t="s">
        <v>57</v>
      </c>
      <c r="E95" s="31" t="s">
        <v>5</v>
      </c>
    </row>
    <row r="96" spans="1:5" ht="12.75" customHeight="1">
      <c r="A96" s="30" t="s">
        <v>58</v>
      </c>
      <c r="E96" s="32" t="s">
        <v>3590</v>
      </c>
    </row>
    <row r="97" spans="5:5" ht="12.75" customHeight="1">
      <c r="E97" s="31" t="s">
        <v>3632</v>
      </c>
    </row>
    <row r="98" spans="1:16" ht="12.75" customHeight="1">
      <c r="A98" t="s">
        <v>51</v>
      </c>
      <c s="6" t="s">
        <v>152</v>
      </c>
      <c s="6" t="s">
        <v>3633</v>
      </c>
      <c t="s">
        <v>5</v>
      </c>
      <c s="26" t="s">
        <v>3634</v>
      </c>
      <c s="27" t="s">
        <v>460</v>
      </c>
      <c s="28">
        <v>134.192</v>
      </c>
      <c s="27">
        <v>0</v>
      </c>
      <c s="27">
        <f>ROUND(G98*H98,6)</f>
      </c>
      <c r="L98" s="29">
        <v>0</v>
      </c>
      <c s="24">
        <f>ROUND(ROUND(L98,2)*ROUND(G98,3),2)</f>
      </c>
      <c s="27" t="s">
        <v>56</v>
      </c>
      <c>
        <f>(M98*21)/100</f>
      </c>
      <c t="s">
        <v>27</v>
      </c>
    </row>
    <row r="99" spans="1:5" ht="12.75" customHeight="1">
      <c r="A99" s="30" t="s">
        <v>57</v>
      </c>
      <c r="E99" s="31" t="s">
        <v>5</v>
      </c>
    </row>
    <row r="100" spans="1:5" ht="12.75" customHeight="1">
      <c r="A100" s="30" t="s">
        <v>58</v>
      </c>
      <c r="E100" s="32" t="s">
        <v>3590</v>
      </c>
    </row>
    <row r="101" spans="5:5" ht="12.75" customHeight="1">
      <c r="E101" s="31" t="s">
        <v>3634</v>
      </c>
    </row>
    <row r="102" spans="1:16" ht="12.75" customHeight="1">
      <c r="A102" t="s">
        <v>51</v>
      </c>
      <c s="6" t="s">
        <v>156</v>
      </c>
      <c s="6" t="s">
        <v>3635</v>
      </c>
      <c t="s">
        <v>5</v>
      </c>
      <c s="26" t="s">
        <v>3636</v>
      </c>
      <c s="27" t="s">
        <v>388</v>
      </c>
      <c s="28">
        <v>150190.4</v>
      </c>
      <c s="27">
        <v>0</v>
      </c>
      <c s="27">
        <f>ROUND(G102*H102,6)</f>
      </c>
      <c r="L102" s="29">
        <v>0</v>
      </c>
      <c s="24">
        <f>ROUND(ROUND(L102,2)*ROUND(G102,3),2)</f>
      </c>
      <c s="27" t="s">
        <v>56</v>
      </c>
      <c>
        <f>(M102*21)/100</f>
      </c>
      <c t="s">
        <v>27</v>
      </c>
    </row>
    <row r="103" spans="1:5" ht="12.75" customHeight="1">
      <c r="A103" s="30" t="s">
        <v>57</v>
      </c>
      <c r="E103" s="31" t="s">
        <v>5</v>
      </c>
    </row>
    <row r="104" spans="1:5" ht="12.75" customHeight="1">
      <c r="A104" s="30" t="s">
        <v>58</v>
      </c>
      <c r="E104" s="32" t="s">
        <v>3590</v>
      </c>
    </row>
    <row r="105" spans="5:5" ht="12.75" customHeight="1">
      <c r="E105" s="31" t="s">
        <v>3637</v>
      </c>
    </row>
    <row r="106" spans="1:16" ht="12.75" customHeight="1">
      <c r="A106" t="s">
        <v>51</v>
      </c>
      <c s="6" t="s">
        <v>160</v>
      </c>
      <c s="6" t="s">
        <v>3638</v>
      </c>
      <c t="s">
        <v>5</v>
      </c>
      <c s="26" t="s">
        <v>3639</v>
      </c>
      <c s="27" t="s">
        <v>460</v>
      </c>
      <c s="28">
        <v>3383.2</v>
      </c>
      <c s="27">
        <v>0</v>
      </c>
      <c s="27">
        <f>ROUND(G106*H106,6)</f>
      </c>
      <c r="L106" s="29">
        <v>0</v>
      </c>
      <c s="24">
        <f>ROUND(ROUND(L106,2)*ROUND(G106,3),2)</f>
      </c>
      <c s="27" t="s">
        <v>56</v>
      </c>
      <c>
        <f>(M106*21)/100</f>
      </c>
      <c t="s">
        <v>27</v>
      </c>
    </row>
    <row r="107" spans="1:5" ht="12.75" customHeight="1">
      <c r="A107" s="30" t="s">
        <v>57</v>
      </c>
      <c r="E107" s="31" t="s">
        <v>5</v>
      </c>
    </row>
    <row r="108" spans="1:5" ht="12.75" customHeight="1">
      <c r="A108" s="30" t="s">
        <v>58</v>
      </c>
      <c r="E108" s="32" t="s">
        <v>3590</v>
      </c>
    </row>
    <row r="109" spans="5:5" ht="12.75" customHeight="1">
      <c r="E109" s="31" t="s">
        <v>3640</v>
      </c>
    </row>
    <row r="110" spans="1:16" ht="12.75" customHeight="1">
      <c r="A110" t="s">
        <v>51</v>
      </c>
      <c s="6" t="s">
        <v>164</v>
      </c>
      <c s="6" t="s">
        <v>3641</v>
      </c>
      <c t="s">
        <v>5</v>
      </c>
      <c s="26" t="s">
        <v>3642</v>
      </c>
      <c s="27" t="s">
        <v>460</v>
      </c>
      <c s="28">
        <v>3383.2</v>
      </c>
      <c s="27">
        <v>0</v>
      </c>
      <c s="27">
        <f>ROUND(G110*H110,6)</f>
      </c>
      <c r="L110" s="29">
        <v>0</v>
      </c>
      <c s="24">
        <f>ROUND(ROUND(L110,2)*ROUND(G110,3),2)</f>
      </c>
      <c s="27" t="s">
        <v>56</v>
      </c>
      <c>
        <f>(M110*21)/100</f>
      </c>
      <c t="s">
        <v>27</v>
      </c>
    </row>
    <row r="111" spans="1:5" ht="12.75" customHeight="1">
      <c r="A111" s="30" t="s">
        <v>57</v>
      </c>
      <c r="E111" s="31" t="s">
        <v>5</v>
      </c>
    </row>
    <row r="112" spans="1:5" ht="12.75" customHeight="1">
      <c r="A112" s="30" t="s">
        <v>58</v>
      </c>
      <c r="E112" s="32" t="s">
        <v>3590</v>
      </c>
    </row>
    <row r="113" spans="5:5" ht="12.75" customHeight="1">
      <c r="E113" s="31" t="s">
        <v>3643</v>
      </c>
    </row>
    <row r="114" spans="1:16" ht="12.75" customHeight="1">
      <c r="A114" t="s">
        <v>51</v>
      </c>
      <c s="6" t="s">
        <v>168</v>
      </c>
      <c s="6" t="s">
        <v>3644</v>
      </c>
      <c t="s">
        <v>5</v>
      </c>
      <c s="26" t="s">
        <v>3645</v>
      </c>
      <c s="27" t="s">
        <v>460</v>
      </c>
      <c s="28">
        <v>3383.2</v>
      </c>
      <c s="27">
        <v>0</v>
      </c>
      <c s="27">
        <f>ROUND(G114*H114,6)</f>
      </c>
      <c r="L114" s="29">
        <v>0</v>
      </c>
      <c s="24">
        <f>ROUND(ROUND(L114,2)*ROUND(G114,3),2)</f>
      </c>
      <c s="27" t="s">
        <v>56</v>
      </c>
      <c>
        <f>(M114*21)/100</f>
      </c>
      <c t="s">
        <v>27</v>
      </c>
    </row>
    <row r="115" spans="1:5" ht="12.75" customHeight="1">
      <c r="A115" s="30" t="s">
        <v>57</v>
      </c>
      <c r="E115" s="31" t="s">
        <v>5</v>
      </c>
    </row>
    <row r="116" spans="1:5" ht="12.75" customHeight="1">
      <c r="A116" s="30" t="s">
        <v>58</v>
      </c>
      <c r="E116" s="32" t="s">
        <v>3590</v>
      </c>
    </row>
    <row r="117" spans="5:5" ht="12.75" customHeight="1">
      <c r="E117" s="31" t="s">
        <v>3646</v>
      </c>
    </row>
    <row r="118" spans="1:16" ht="12.75" customHeight="1">
      <c r="A118" t="s">
        <v>51</v>
      </c>
      <c s="6" t="s">
        <v>172</v>
      </c>
      <c s="6" t="s">
        <v>3647</v>
      </c>
      <c t="s">
        <v>5</v>
      </c>
      <c s="26" t="s">
        <v>3648</v>
      </c>
      <c s="27" t="s">
        <v>460</v>
      </c>
      <c s="28">
        <v>3383.2</v>
      </c>
      <c s="27">
        <v>0</v>
      </c>
      <c s="27">
        <f>ROUND(G118*H118,6)</f>
      </c>
      <c r="L118" s="29">
        <v>0</v>
      </c>
      <c s="24">
        <f>ROUND(ROUND(L118,2)*ROUND(G118,3),2)</f>
      </c>
      <c s="27" t="s">
        <v>56</v>
      </c>
      <c>
        <f>(M118*21)/100</f>
      </c>
      <c t="s">
        <v>27</v>
      </c>
    </row>
    <row r="119" spans="1:5" ht="12.75" customHeight="1">
      <c r="A119" s="30" t="s">
        <v>57</v>
      </c>
      <c r="E119" s="31" t="s">
        <v>5</v>
      </c>
    </row>
    <row r="120" spans="1:5" ht="12.75" customHeight="1">
      <c r="A120" s="30" t="s">
        <v>58</v>
      </c>
      <c r="E120" s="32" t="s">
        <v>3590</v>
      </c>
    </row>
    <row r="121" spans="5:5" ht="12.75" customHeight="1">
      <c r="E121" s="31" t="s">
        <v>3649</v>
      </c>
    </row>
    <row r="122" spans="1:16" ht="12.75" customHeight="1">
      <c r="A122" t="s">
        <v>51</v>
      </c>
      <c s="6" t="s">
        <v>176</v>
      </c>
      <c s="6" t="s">
        <v>3650</v>
      </c>
      <c t="s">
        <v>5</v>
      </c>
      <c s="26" t="s">
        <v>3651</v>
      </c>
      <c s="27" t="s">
        <v>2263</v>
      </c>
      <c s="28">
        <v>80</v>
      </c>
      <c s="27">
        <v>0</v>
      </c>
      <c s="27">
        <f>ROUND(G122*H122,6)</f>
      </c>
      <c r="L122" s="29">
        <v>0</v>
      </c>
      <c s="24">
        <f>ROUND(ROUND(L122,2)*ROUND(G122,3),2)</f>
      </c>
      <c s="27" t="s">
        <v>56</v>
      </c>
      <c>
        <f>(M122*21)/100</f>
      </c>
      <c t="s">
        <v>27</v>
      </c>
    </row>
    <row r="123" spans="1:5" ht="12.75" customHeight="1">
      <c r="A123" s="30" t="s">
        <v>57</v>
      </c>
      <c r="E123" s="31" t="s">
        <v>5</v>
      </c>
    </row>
    <row r="124" spans="1:5" ht="12.75" customHeight="1">
      <c r="A124" s="30" t="s">
        <v>58</v>
      </c>
      <c r="E124" s="32" t="s">
        <v>3590</v>
      </c>
    </row>
    <row r="125" spans="5:5" ht="12.75" customHeight="1">
      <c r="E125" s="31" t="s">
        <v>3652</v>
      </c>
    </row>
    <row r="126" spans="1:16" ht="12.75" customHeight="1">
      <c r="A126" t="s">
        <v>51</v>
      </c>
      <c s="6" t="s">
        <v>181</v>
      </c>
      <c s="6" t="s">
        <v>3653</v>
      </c>
      <c t="s">
        <v>5</v>
      </c>
      <c s="26" t="s">
        <v>3654</v>
      </c>
      <c s="27" t="s">
        <v>2263</v>
      </c>
      <c s="28">
        <v>20</v>
      </c>
      <c s="27">
        <v>0</v>
      </c>
      <c s="27">
        <f>ROUND(G126*H126,6)</f>
      </c>
      <c r="L126" s="29">
        <v>0</v>
      </c>
      <c s="24">
        <f>ROUND(ROUND(L126,2)*ROUND(G126,3),2)</f>
      </c>
      <c s="27" t="s">
        <v>56</v>
      </c>
      <c>
        <f>(M126*21)/100</f>
      </c>
      <c t="s">
        <v>27</v>
      </c>
    </row>
    <row r="127" spans="1:5" ht="12.75" customHeight="1">
      <c r="A127" s="30" t="s">
        <v>57</v>
      </c>
      <c r="E127" s="31" t="s">
        <v>5</v>
      </c>
    </row>
    <row r="128" spans="1:5" ht="12.75" customHeight="1">
      <c r="A128" s="30" t="s">
        <v>58</v>
      </c>
      <c r="E128" s="32" t="s">
        <v>3590</v>
      </c>
    </row>
    <row r="129" spans="5:5" ht="12.75" customHeight="1">
      <c r="E129" s="31" t="s">
        <v>3655</v>
      </c>
    </row>
    <row r="130" spans="1:16" ht="12.75" customHeight="1">
      <c r="A130" t="s">
        <v>51</v>
      </c>
      <c s="6" t="s">
        <v>185</v>
      </c>
      <c s="6" t="s">
        <v>3656</v>
      </c>
      <c t="s">
        <v>5</v>
      </c>
      <c s="26" t="s">
        <v>3657</v>
      </c>
      <c s="27" t="s">
        <v>834</v>
      </c>
      <c s="28">
        <v>1</v>
      </c>
      <c s="27">
        <v>0</v>
      </c>
      <c s="27">
        <f>ROUND(G130*H130,6)</f>
      </c>
      <c r="L130" s="29">
        <v>0</v>
      </c>
      <c s="24">
        <f>ROUND(ROUND(L130,2)*ROUND(G130,3),2)</f>
      </c>
      <c s="27" t="s">
        <v>56</v>
      </c>
      <c>
        <f>(M130*21)/100</f>
      </c>
      <c t="s">
        <v>27</v>
      </c>
    </row>
    <row r="131" spans="1:5" ht="12.75" customHeight="1">
      <c r="A131" s="30" t="s">
        <v>57</v>
      </c>
      <c r="E131" s="31" t="s">
        <v>5</v>
      </c>
    </row>
    <row r="132" spans="1:5" ht="12.75" customHeight="1">
      <c r="A132" s="30" t="s">
        <v>58</v>
      </c>
      <c r="E132" s="32" t="s">
        <v>3590</v>
      </c>
    </row>
    <row r="133" spans="5:5" ht="12.75" customHeight="1">
      <c r="E133" s="31" t="s">
        <v>3658</v>
      </c>
    </row>
    <row r="134" spans="1:16" ht="12.75" customHeight="1">
      <c r="A134" t="s">
        <v>51</v>
      </c>
      <c s="6" t="s">
        <v>190</v>
      </c>
      <c s="6" t="s">
        <v>3659</v>
      </c>
      <c t="s">
        <v>5</v>
      </c>
      <c s="26" t="s">
        <v>3660</v>
      </c>
      <c s="27" t="s">
        <v>55</v>
      </c>
      <c s="28">
        <v>150.19</v>
      </c>
      <c s="27">
        <v>0</v>
      </c>
      <c s="27">
        <f>ROUND(G134*H134,6)</f>
      </c>
      <c r="L134" s="29">
        <v>0</v>
      </c>
      <c s="24">
        <f>ROUND(ROUND(L134,2)*ROUND(G134,3),2)</f>
      </c>
      <c s="27" t="s">
        <v>56</v>
      </c>
      <c>
        <f>(M134*21)/100</f>
      </c>
      <c t="s">
        <v>27</v>
      </c>
    </row>
    <row r="135" spans="1:5" ht="12.75" customHeight="1">
      <c r="A135" s="30" t="s">
        <v>57</v>
      </c>
      <c r="E135" s="31" t="s">
        <v>5</v>
      </c>
    </row>
    <row r="136" spans="1:5" ht="12.75" customHeight="1">
      <c r="A136" s="30" t="s">
        <v>58</v>
      </c>
      <c r="E136" s="32" t="s">
        <v>3590</v>
      </c>
    </row>
    <row r="137" spans="5:5" ht="12.75" customHeight="1">
      <c r="E137" s="31" t="s">
        <v>3661</v>
      </c>
    </row>
    <row r="138" spans="1:13" ht="12.75" customHeight="1">
      <c r="A138" t="s">
        <v>48</v>
      </c>
      <c r="C138" s="7" t="s">
        <v>90</v>
      </c>
      <c r="E138" s="25" t="s">
        <v>1234</v>
      </c>
      <c r="J138" s="24">
        <f>0</f>
      </c>
      <c s="24">
        <f>0</f>
      </c>
      <c s="24">
        <f>0+L139</f>
      </c>
      <c s="24">
        <f>0+M139</f>
      </c>
    </row>
    <row r="139" spans="1:16" ht="12.75" customHeight="1">
      <c r="A139" t="s">
        <v>51</v>
      </c>
      <c s="6" t="s">
        <v>194</v>
      </c>
      <c s="6" t="s">
        <v>3662</v>
      </c>
      <c t="s">
        <v>5</v>
      </c>
      <c s="26" t="s">
        <v>3663</v>
      </c>
      <c s="27" t="s">
        <v>88</v>
      </c>
      <c s="28">
        <v>40</v>
      </c>
      <c s="27">
        <v>0</v>
      </c>
      <c s="27">
        <f>ROUND(G139*H139,6)</f>
      </c>
      <c r="L139" s="29">
        <v>0</v>
      </c>
      <c s="24">
        <f>ROUND(ROUND(L139,2)*ROUND(G139,3),2)</f>
      </c>
      <c s="27" t="s">
        <v>56</v>
      </c>
      <c>
        <f>(M139*21)/100</f>
      </c>
      <c t="s">
        <v>27</v>
      </c>
    </row>
    <row r="140" spans="1:5" ht="12.75" customHeight="1">
      <c r="A140" s="30" t="s">
        <v>57</v>
      </c>
      <c r="E140" s="31" t="s">
        <v>5</v>
      </c>
    </row>
    <row r="141" spans="1:5" ht="12.75" customHeight="1">
      <c r="A141" s="30" t="s">
        <v>58</v>
      </c>
      <c r="E141" s="32" t="s">
        <v>3617</v>
      </c>
    </row>
    <row r="142" spans="5:5" ht="25.5" customHeight="1">
      <c r="E142" s="31" t="s">
        <v>3664</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113</v>
      </c>
      <c s="33">
        <f>Rekapitulace!C46</f>
      </c>
      <c s="15" t="s">
        <v>15</v>
      </c>
      <c t="s">
        <v>23</v>
      </c>
      <c t="s">
        <v>27</v>
      </c>
    </row>
    <row r="4" spans="1:16" ht="15" customHeight="1">
      <c r="A4" s="18" t="s">
        <v>20</v>
      </c>
      <c s="19" t="s">
        <v>28</v>
      </c>
      <c s="20" t="s">
        <v>113</v>
      </c>
      <c r="E4" s="19" t="s">
        <v>3665</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COUNTIFS(L8:L122,"=0",A8:A122,"P")+COUNTIFS(L8:L122,"",A8:A122,"P")+SUM(Q8:Q122)</f>
      </c>
    </row>
    <row r="8" spans="1:13" ht="12.75" customHeight="1">
      <c r="A8" t="s">
        <v>45</v>
      </c>
      <c r="C8" s="21" t="s">
        <v>3668</v>
      </c>
      <c r="E8" s="23" t="s">
        <v>3669</v>
      </c>
      <c r="J8" s="22">
        <f>0+J9</f>
      </c>
      <c s="22">
        <f>0+K9</f>
      </c>
      <c s="22">
        <f>0+L9</f>
      </c>
      <c s="22">
        <f>0+M9</f>
      </c>
    </row>
    <row r="9" spans="1:13" ht="12.75" customHeight="1">
      <c r="A9" t="s">
        <v>48</v>
      </c>
      <c r="C9" s="7" t="s">
        <v>96</v>
      </c>
      <c r="E9" s="25" t="s">
        <v>454</v>
      </c>
      <c r="J9" s="24">
        <f>0</f>
      </c>
      <c s="24">
        <f>0</f>
      </c>
      <c s="24">
        <f>0+L10+L14+L18+L22+L26+L30+L34+L38+L42+L46+L50+L54+L58+L62+L66+L70+L74+L78+L82+L86+L90+L94+L98+L102+L106+L110+L114+L118+L122</f>
      </c>
      <c s="24">
        <f>0+M10+M14+M18+M22+M26+M30+M34+M38+M42+M46+M50+M54+M58+M62+M66+M70+M74+M78+M82+M86+M90+M94+M98+M102+M106+M110+M114+M118+M122</f>
      </c>
    </row>
    <row r="10" spans="1:16" ht="12.75" customHeight="1">
      <c r="A10" t="s">
        <v>51</v>
      </c>
      <c s="6" t="s">
        <v>85</v>
      </c>
      <c s="6" t="s">
        <v>3670</v>
      </c>
      <c t="s">
        <v>5</v>
      </c>
      <c s="26" t="s">
        <v>2038</v>
      </c>
      <c s="27" t="s">
        <v>388</v>
      </c>
      <c s="28">
        <v>10</v>
      </c>
      <c s="27">
        <v>0</v>
      </c>
      <c s="27">
        <f>ROUND(G10*H10,6)</f>
      </c>
      <c r="L10" s="29">
        <v>0</v>
      </c>
      <c s="24">
        <f>ROUND(ROUND(L10,2)*ROUND(G10,3),2)</f>
      </c>
      <c s="27" t="s">
        <v>56</v>
      </c>
      <c>
        <f>(M10*21)/100</f>
      </c>
      <c t="s">
        <v>27</v>
      </c>
    </row>
    <row r="11" spans="1:5" ht="12.75" customHeight="1">
      <c r="A11" s="30" t="s">
        <v>57</v>
      </c>
      <c r="E11" s="31" t="s">
        <v>3671</v>
      </c>
    </row>
    <row r="12" spans="1:5" ht="12.75" customHeight="1">
      <c r="A12" s="30" t="s">
        <v>58</v>
      </c>
      <c r="E12" s="32" t="s">
        <v>3672</v>
      </c>
    </row>
    <row r="13" spans="5:5" ht="229.5" customHeight="1">
      <c r="E13" s="31" t="s">
        <v>3673</v>
      </c>
    </row>
    <row r="14" spans="1:16" ht="12.75" customHeight="1">
      <c r="A14" t="s">
        <v>51</v>
      </c>
      <c s="6" t="s">
        <v>96</v>
      </c>
      <c s="6" t="s">
        <v>3674</v>
      </c>
      <c t="s">
        <v>5</v>
      </c>
      <c s="26" t="s">
        <v>3675</v>
      </c>
      <c s="27" t="s">
        <v>99</v>
      </c>
      <c s="28">
        <v>13</v>
      </c>
      <c s="27">
        <v>0</v>
      </c>
      <c s="27">
        <f>ROUND(G14*H14,6)</f>
      </c>
      <c r="L14" s="29">
        <v>0</v>
      </c>
      <c s="24">
        <f>ROUND(ROUND(L14,2)*ROUND(G14,3),2)</f>
      </c>
      <c s="27" t="s">
        <v>56</v>
      </c>
      <c>
        <f>(M14*21)/100</f>
      </c>
      <c t="s">
        <v>27</v>
      </c>
    </row>
    <row r="15" spans="1:5" ht="12.75" customHeight="1">
      <c r="A15" s="30" t="s">
        <v>57</v>
      </c>
      <c r="E15" s="31" t="s">
        <v>3676</v>
      </c>
    </row>
    <row r="16" spans="1:5" ht="12.75" customHeight="1">
      <c r="A16" s="30" t="s">
        <v>58</v>
      </c>
      <c r="E16" s="32" t="s">
        <v>3677</v>
      </c>
    </row>
    <row r="17" spans="5:5" ht="102" customHeight="1">
      <c r="E17" s="31" t="s">
        <v>3678</v>
      </c>
    </row>
    <row r="18" spans="1:16" ht="12.75" customHeight="1">
      <c r="A18" t="s">
        <v>51</v>
      </c>
      <c s="6" t="s">
        <v>101</v>
      </c>
      <c s="6" t="s">
        <v>3679</v>
      </c>
      <c t="s">
        <v>5</v>
      </c>
      <c s="26" t="s">
        <v>3680</v>
      </c>
      <c s="27" t="s">
        <v>99</v>
      </c>
      <c s="28">
        <v>10</v>
      </c>
      <c s="27">
        <v>0</v>
      </c>
      <c s="27">
        <f>ROUND(G18*H18,6)</f>
      </c>
      <c r="L18" s="29">
        <v>0</v>
      </c>
      <c s="24">
        <f>ROUND(ROUND(L18,2)*ROUND(G18,3),2)</f>
      </c>
      <c s="27" t="s">
        <v>56</v>
      </c>
      <c>
        <f>(M18*21)/100</f>
      </c>
      <c t="s">
        <v>27</v>
      </c>
    </row>
    <row r="19" spans="1:5" ht="12.75" customHeight="1">
      <c r="A19" s="30" t="s">
        <v>57</v>
      </c>
      <c r="E19" s="31" t="s">
        <v>3681</v>
      </c>
    </row>
    <row r="20" spans="1:5" ht="12.75" customHeight="1">
      <c r="A20" s="30" t="s">
        <v>58</v>
      </c>
      <c r="E20" s="32" t="s">
        <v>3672</v>
      </c>
    </row>
    <row r="21" spans="5:5" ht="114.75" customHeight="1">
      <c r="E21" s="31" t="s">
        <v>1040</v>
      </c>
    </row>
    <row r="22" spans="1:16" ht="12.75" customHeight="1">
      <c r="A22" t="s">
        <v>51</v>
      </c>
      <c s="6" t="s">
        <v>105</v>
      </c>
      <c s="6" t="s">
        <v>3682</v>
      </c>
      <c t="s">
        <v>5</v>
      </c>
      <c s="26" t="s">
        <v>3683</v>
      </c>
      <c s="27" t="s">
        <v>99</v>
      </c>
      <c s="28">
        <v>12</v>
      </c>
      <c s="27">
        <v>0</v>
      </c>
      <c s="27">
        <f>ROUND(G22*H22,6)</f>
      </c>
      <c r="L22" s="29">
        <v>0</v>
      </c>
      <c s="24">
        <f>ROUND(ROUND(L22,2)*ROUND(G22,3),2)</f>
      </c>
      <c s="27" t="s">
        <v>56</v>
      </c>
      <c>
        <f>(M22*21)/100</f>
      </c>
      <c t="s">
        <v>27</v>
      </c>
    </row>
    <row r="23" spans="1:5" ht="12.75" customHeight="1">
      <c r="A23" s="30" t="s">
        <v>57</v>
      </c>
      <c r="E23" s="31" t="s">
        <v>3684</v>
      </c>
    </row>
    <row r="24" spans="1:5" ht="12.75" customHeight="1">
      <c r="A24" s="30" t="s">
        <v>58</v>
      </c>
      <c r="E24" s="32" t="s">
        <v>3685</v>
      </c>
    </row>
    <row r="25" spans="5:5" ht="89.25" customHeight="1">
      <c r="E25" s="31" t="s">
        <v>3686</v>
      </c>
    </row>
    <row r="26" spans="1:16" ht="12.75" customHeight="1">
      <c r="A26" t="s">
        <v>51</v>
      </c>
      <c s="6" t="s">
        <v>109</v>
      </c>
      <c s="6" t="s">
        <v>3687</v>
      </c>
      <c t="s">
        <v>5</v>
      </c>
      <c s="26" t="s">
        <v>3688</v>
      </c>
      <c s="27" t="s">
        <v>99</v>
      </c>
      <c s="28">
        <v>18</v>
      </c>
      <c s="27">
        <v>0</v>
      </c>
      <c s="27">
        <f>ROUND(G26*H26,6)</f>
      </c>
      <c r="L26" s="29">
        <v>0</v>
      </c>
      <c s="24">
        <f>ROUND(ROUND(L26,2)*ROUND(G26,3),2)</f>
      </c>
      <c s="27" t="s">
        <v>56</v>
      </c>
      <c>
        <f>(M26*21)/100</f>
      </c>
      <c t="s">
        <v>27</v>
      </c>
    </row>
    <row r="27" spans="1:5" ht="12.75" customHeight="1">
      <c r="A27" s="30" t="s">
        <v>57</v>
      </c>
      <c r="E27" s="31" t="s">
        <v>3689</v>
      </c>
    </row>
    <row r="28" spans="1:5" ht="12.75" customHeight="1">
      <c r="A28" s="30" t="s">
        <v>58</v>
      </c>
      <c r="E28" s="32" t="s">
        <v>3690</v>
      </c>
    </row>
    <row r="29" spans="5:5" ht="89.25" customHeight="1">
      <c r="E29" s="31" t="s">
        <v>3691</v>
      </c>
    </row>
    <row r="30" spans="1:16" ht="12.75" customHeight="1">
      <c r="A30" t="s">
        <v>51</v>
      </c>
      <c s="6" t="s">
        <v>113</v>
      </c>
      <c s="6" t="s">
        <v>3692</v>
      </c>
      <c t="s">
        <v>5</v>
      </c>
      <c s="26" t="s">
        <v>3693</v>
      </c>
      <c s="27" t="s">
        <v>99</v>
      </c>
      <c s="28">
        <v>1</v>
      </c>
      <c s="27">
        <v>0</v>
      </c>
      <c s="27">
        <f>ROUND(G30*H30,6)</f>
      </c>
      <c r="L30" s="29">
        <v>0</v>
      </c>
      <c s="24">
        <f>ROUND(ROUND(L30,2)*ROUND(G30,3),2)</f>
      </c>
      <c s="27" t="s">
        <v>56</v>
      </c>
      <c>
        <f>(M30*21)/100</f>
      </c>
      <c t="s">
        <v>27</v>
      </c>
    </row>
    <row r="31" spans="1:5" ht="12.75" customHeight="1">
      <c r="A31" s="30" t="s">
        <v>57</v>
      </c>
      <c r="E31" s="31" t="s">
        <v>3694</v>
      </c>
    </row>
    <row r="32" spans="1:5" ht="12.75" customHeight="1">
      <c r="A32" s="30" t="s">
        <v>58</v>
      </c>
      <c r="E32" s="32" t="s">
        <v>3695</v>
      </c>
    </row>
    <row r="33" spans="5:5" ht="102" customHeight="1">
      <c r="E33" s="31" t="s">
        <v>3678</v>
      </c>
    </row>
    <row r="34" spans="1:16" ht="12.75" customHeight="1">
      <c r="A34" t="s">
        <v>51</v>
      </c>
      <c s="6" t="s">
        <v>117</v>
      </c>
      <c s="6" t="s">
        <v>3696</v>
      </c>
      <c t="s">
        <v>5</v>
      </c>
      <c s="26" t="s">
        <v>3697</v>
      </c>
      <c s="27" t="s">
        <v>99</v>
      </c>
      <c s="28">
        <v>5</v>
      </c>
      <c s="27">
        <v>0</v>
      </c>
      <c s="27">
        <f>ROUND(G34*H34,6)</f>
      </c>
      <c r="L34" s="29">
        <v>0</v>
      </c>
      <c s="24">
        <f>ROUND(ROUND(L34,2)*ROUND(G34,3),2)</f>
      </c>
      <c s="27" t="s">
        <v>56</v>
      </c>
      <c>
        <f>(M34*21)/100</f>
      </c>
      <c t="s">
        <v>27</v>
      </c>
    </row>
    <row r="35" spans="1:5" ht="12.75" customHeight="1">
      <c r="A35" s="30" t="s">
        <v>57</v>
      </c>
      <c r="E35" s="31" t="s">
        <v>3698</v>
      </c>
    </row>
    <row r="36" spans="1:5" ht="12.75" customHeight="1">
      <c r="A36" s="30" t="s">
        <v>58</v>
      </c>
      <c r="E36" s="32" t="s">
        <v>5</v>
      </c>
    </row>
    <row r="37" spans="5:5" ht="102" customHeight="1">
      <c r="E37" s="31" t="s">
        <v>3678</v>
      </c>
    </row>
    <row r="38" spans="1:16" ht="12.75" customHeight="1">
      <c r="A38" t="s">
        <v>51</v>
      </c>
      <c s="6" t="s">
        <v>122</v>
      </c>
      <c s="6" t="s">
        <v>3699</v>
      </c>
      <c t="s">
        <v>5</v>
      </c>
      <c s="26" t="s">
        <v>3700</v>
      </c>
      <c s="27" t="s">
        <v>99</v>
      </c>
      <c s="28">
        <v>4</v>
      </c>
      <c s="27">
        <v>0</v>
      </c>
      <c s="27">
        <f>ROUND(G38*H38,6)</f>
      </c>
      <c r="L38" s="29">
        <v>0</v>
      </c>
      <c s="24">
        <f>ROUND(ROUND(L38,2)*ROUND(G38,3),2)</f>
      </c>
      <c s="27" t="s">
        <v>56</v>
      </c>
      <c>
        <f>(M38*21)/100</f>
      </c>
      <c t="s">
        <v>27</v>
      </c>
    </row>
    <row r="39" spans="1:5" ht="12.75" customHeight="1">
      <c r="A39" s="30" t="s">
        <v>57</v>
      </c>
      <c r="E39" s="31" t="s">
        <v>3701</v>
      </c>
    </row>
    <row r="40" spans="1:5" ht="12.75" customHeight="1">
      <c r="A40" s="30" t="s">
        <v>58</v>
      </c>
      <c r="E40" s="32" t="s">
        <v>1462</v>
      </c>
    </row>
    <row r="41" spans="5:5" ht="76.5" customHeight="1">
      <c r="E41" s="31" t="s">
        <v>3702</v>
      </c>
    </row>
    <row r="42" spans="1:16" ht="12.75" customHeight="1">
      <c r="A42" t="s">
        <v>51</v>
      </c>
      <c s="6" t="s">
        <v>126</v>
      </c>
      <c s="6" t="s">
        <v>3703</v>
      </c>
      <c t="s">
        <v>5</v>
      </c>
      <c s="26" t="s">
        <v>3704</v>
      </c>
      <c s="27" t="s">
        <v>99</v>
      </c>
      <c s="28">
        <v>7</v>
      </c>
      <c s="27">
        <v>0</v>
      </c>
      <c s="27">
        <f>ROUND(G42*H42,6)</f>
      </c>
      <c r="L42" s="29">
        <v>0</v>
      </c>
      <c s="24">
        <f>ROUND(ROUND(L42,2)*ROUND(G42,3),2)</f>
      </c>
      <c s="27" t="s">
        <v>56</v>
      </c>
      <c>
        <f>(M42*21)/100</f>
      </c>
      <c t="s">
        <v>27</v>
      </c>
    </row>
    <row r="43" spans="1:5" ht="12.75" customHeight="1">
      <c r="A43" s="30" t="s">
        <v>57</v>
      </c>
      <c r="E43" s="31" t="s">
        <v>3705</v>
      </c>
    </row>
    <row r="44" spans="1:5" ht="12.75" customHeight="1">
      <c r="A44" s="30" t="s">
        <v>58</v>
      </c>
      <c r="E44" s="32" t="s">
        <v>3706</v>
      </c>
    </row>
    <row r="45" spans="5:5" ht="102" customHeight="1">
      <c r="E45" s="31" t="s">
        <v>3678</v>
      </c>
    </row>
    <row r="46" spans="1:16" ht="12.75" customHeight="1">
      <c r="A46" t="s">
        <v>51</v>
      </c>
      <c s="6" t="s">
        <v>132</v>
      </c>
      <c s="6" t="s">
        <v>3707</v>
      </c>
      <c t="s">
        <v>5</v>
      </c>
      <c s="26" t="s">
        <v>3708</v>
      </c>
      <c s="27" t="s">
        <v>99</v>
      </c>
      <c s="28">
        <v>5</v>
      </c>
      <c s="27">
        <v>0</v>
      </c>
      <c s="27">
        <f>ROUND(G46*H46,6)</f>
      </c>
      <c r="L46" s="29">
        <v>0</v>
      </c>
      <c s="24">
        <f>ROUND(ROUND(L46,2)*ROUND(G46,3),2)</f>
      </c>
      <c s="27" t="s">
        <v>56</v>
      </c>
      <c>
        <f>(M46*21)/100</f>
      </c>
      <c t="s">
        <v>27</v>
      </c>
    </row>
    <row r="47" spans="1:5" ht="12.75" customHeight="1">
      <c r="A47" s="30" t="s">
        <v>57</v>
      </c>
      <c r="E47" s="31" t="s">
        <v>3709</v>
      </c>
    </row>
    <row r="48" spans="1:5" ht="12.75" customHeight="1">
      <c r="A48" s="30" t="s">
        <v>58</v>
      </c>
      <c r="E48" s="32" t="s">
        <v>3710</v>
      </c>
    </row>
    <row r="49" spans="5:5" ht="102" customHeight="1">
      <c r="E49" s="31" t="s">
        <v>3678</v>
      </c>
    </row>
    <row r="50" spans="1:16" ht="12.75" customHeight="1">
      <c r="A50" t="s">
        <v>51</v>
      </c>
      <c s="6" t="s">
        <v>136</v>
      </c>
      <c s="6" t="s">
        <v>3711</v>
      </c>
      <c t="s">
        <v>5</v>
      </c>
      <c s="26" t="s">
        <v>3712</v>
      </c>
      <c s="27" t="s">
        <v>99</v>
      </c>
      <c s="28">
        <v>38</v>
      </c>
      <c s="27">
        <v>0</v>
      </c>
      <c s="27">
        <f>ROUND(G50*H50,6)</f>
      </c>
      <c r="L50" s="29">
        <v>0</v>
      </c>
      <c s="24">
        <f>ROUND(ROUND(L50,2)*ROUND(G50,3),2)</f>
      </c>
      <c s="27" t="s">
        <v>56</v>
      </c>
      <c>
        <f>(M50*21)/100</f>
      </c>
      <c t="s">
        <v>27</v>
      </c>
    </row>
    <row r="51" spans="1:5" ht="12.75" customHeight="1">
      <c r="A51" s="30" t="s">
        <v>57</v>
      </c>
      <c r="E51" s="31" t="s">
        <v>3713</v>
      </c>
    </row>
    <row r="52" spans="1:5" ht="12.75" customHeight="1">
      <c r="A52" s="30" t="s">
        <v>58</v>
      </c>
      <c r="E52" s="32" t="s">
        <v>3714</v>
      </c>
    </row>
    <row r="53" spans="5:5" ht="102" customHeight="1">
      <c r="E53" s="31" t="s">
        <v>3678</v>
      </c>
    </row>
    <row r="54" spans="1:16" ht="12.75" customHeight="1">
      <c r="A54" t="s">
        <v>51</v>
      </c>
      <c s="6" t="s">
        <v>140</v>
      </c>
      <c s="6" t="s">
        <v>3715</v>
      </c>
      <c t="s">
        <v>5</v>
      </c>
      <c s="26" t="s">
        <v>3716</v>
      </c>
      <c s="27" t="s">
        <v>99</v>
      </c>
      <c s="28">
        <v>3</v>
      </c>
      <c s="27">
        <v>0</v>
      </c>
      <c s="27">
        <f>ROUND(G54*H54,6)</f>
      </c>
      <c r="L54" s="29">
        <v>0</v>
      </c>
      <c s="24">
        <f>ROUND(ROUND(L54,2)*ROUND(G54,3),2)</f>
      </c>
      <c s="27" t="s">
        <v>56</v>
      </c>
      <c>
        <f>(M54*21)/100</f>
      </c>
      <c t="s">
        <v>27</v>
      </c>
    </row>
    <row r="55" spans="1:5" ht="12.75" customHeight="1">
      <c r="A55" s="30" t="s">
        <v>57</v>
      </c>
      <c r="E55" s="31" t="s">
        <v>3717</v>
      </c>
    </row>
    <row r="56" spans="1:5" ht="12.75" customHeight="1">
      <c r="A56" s="30" t="s">
        <v>58</v>
      </c>
      <c r="E56" s="32" t="s">
        <v>3718</v>
      </c>
    </row>
    <row r="57" spans="5:5" ht="102" customHeight="1">
      <c r="E57" s="31" t="s">
        <v>3678</v>
      </c>
    </row>
    <row r="58" spans="1:16" ht="12.75" customHeight="1">
      <c r="A58" t="s">
        <v>51</v>
      </c>
      <c s="6" t="s">
        <v>144</v>
      </c>
      <c s="6" t="s">
        <v>3719</v>
      </c>
      <c t="s">
        <v>5</v>
      </c>
      <c s="26" t="s">
        <v>3720</v>
      </c>
      <c s="27" t="s">
        <v>99</v>
      </c>
      <c s="28">
        <v>2</v>
      </c>
      <c s="27">
        <v>0</v>
      </c>
      <c s="27">
        <f>ROUND(G58*H58,6)</f>
      </c>
      <c r="L58" s="29">
        <v>0</v>
      </c>
      <c s="24">
        <f>ROUND(ROUND(L58,2)*ROUND(G58,3),2)</f>
      </c>
      <c s="27" t="s">
        <v>56</v>
      </c>
      <c>
        <f>(M58*21)/100</f>
      </c>
      <c t="s">
        <v>27</v>
      </c>
    </row>
    <row r="59" spans="1:5" ht="12.75" customHeight="1">
      <c r="A59" s="30" t="s">
        <v>57</v>
      </c>
      <c r="E59" s="31" t="s">
        <v>3721</v>
      </c>
    </row>
    <row r="60" spans="1:5" ht="12.75" customHeight="1">
      <c r="A60" s="30" t="s">
        <v>58</v>
      </c>
      <c r="E60" s="32" t="s">
        <v>3722</v>
      </c>
    </row>
    <row r="61" spans="5:5" ht="102" customHeight="1">
      <c r="E61" s="31" t="s">
        <v>3678</v>
      </c>
    </row>
    <row r="62" spans="1:16" ht="12.75" customHeight="1">
      <c r="A62" t="s">
        <v>51</v>
      </c>
      <c s="6" t="s">
        <v>148</v>
      </c>
      <c s="6" t="s">
        <v>3723</v>
      </c>
      <c t="s">
        <v>5</v>
      </c>
      <c s="26" t="s">
        <v>3720</v>
      </c>
      <c s="27" t="s">
        <v>99</v>
      </c>
      <c s="28">
        <v>3</v>
      </c>
      <c s="27">
        <v>0</v>
      </c>
      <c s="27">
        <f>ROUND(G62*H62,6)</f>
      </c>
      <c r="L62" s="29">
        <v>0</v>
      </c>
      <c s="24">
        <f>ROUND(ROUND(L62,2)*ROUND(G62,3),2)</f>
      </c>
      <c s="27" t="s">
        <v>56</v>
      </c>
      <c>
        <f>(M62*21)/100</f>
      </c>
      <c t="s">
        <v>27</v>
      </c>
    </row>
    <row r="63" spans="1:5" ht="12.75" customHeight="1">
      <c r="A63" s="30" t="s">
        <v>57</v>
      </c>
      <c r="E63" s="31" t="s">
        <v>3724</v>
      </c>
    </row>
    <row r="64" spans="1:5" ht="12.75" customHeight="1">
      <c r="A64" s="30" t="s">
        <v>58</v>
      </c>
      <c r="E64" s="32" t="s">
        <v>3718</v>
      </c>
    </row>
    <row r="65" spans="5:5" ht="102" customHeight="1">
      <c r="E65" s="31" t="s">
        <v>3678</v>
      </c>
    </row>
    <row r="66" spans="1:16" ht="12.75" customHeight="1">
      <c r="A66" t="s">
        <v>51</v>
      </c>
      <c s="6" t="s">
        <v>152</v>
      </c>
      <c s="6" t="s">
        <v>3725</v>
      </c>
      <c t="s">
        <v>5</v>
      </c>
      <c s="26" t="s">
        <v>3726</v>
      </c>
      <c s="27" t="s">
        <v>99</v>
      </c>
      <c s="28">
        <v>2</v>
      </c>
      <c s="27">
        <v>0</v>
      </c>
      <c s="27">
        <f>ROUND(G66*H66,6)</f>
      </c>
      <c r="L66" s="29">
        <v>0</v>
      </c>
      <c s="24">
        <f>ROUND(ROUND(L66,2)*ROUND(G66,3),2)</f>
      </c>
      <c s="27" t="s">
        <v>56</v>
      </c>
      <c>
        <f>(M66*21)/100</f>
      </c>
      <c t="s">
        <v>27</v>
      </c>
    </row>
    <row r="67" spans="1:5" ht="12.75" customHeight="1">
      <c r="A67" s="30" t="s">
        <v>57</v>
      </c>
      <c r="E67" s="31" t="s">
        <v>3727</v>
      </c>
    </row>
    <row r="68" spans="1:5" ht="12.75" customHeight="1">
      <c r="A68" s="30" t="s">
        <v>58</v>
      </c>
      <c r="E68" s="32" t="s">
        <v>2522</v>
      </c>
    </row>
    <row r="69" spans="5:5" ht="102" customHeight="1">
      <c r="E69" s="31" t="s">
        <v>3678</v>
      </c>
    </row>
    <row r="70" spans="1:16" ht="12.75" customHeight="1">
      <c r="A70" t="s">
        <v>51</v>
      </c>
      <c s="6" t="s">
        <v>156</v>
      </c>
      <c s="6" t="s">
        <v>3728</v>
      </c>
      <c t="s">
        <v>5</v>
      </c>
      <c s="26" t="s">
        <v>3726</v>
      </c>
      <c s="27" t="s">
        <v>99</v>
      </c>
      <c s="28">
        <v>2</v>
      </c>
      <c s="27">
        <v>0</v>
      </c>
      <c s="27">
        <f>ROUND(G70*H70,6)</f>
      </c>
      <c r="L70" s="29">
        <v>0</v>
      </c>
      <c s="24">
        <f>ROUND(ROUND(L70,2)*ROUND(G70,3),2)</f>
      </c>
      <c s="27" t="s">
        <v>56</v>
      </c>
      <c>
        <f>(M70*21)/100</f>
      </c>
      <c t="s">
        <v>27</v>
      </c>
    </row>
    <row r="71" spans="1:5" ht="12.75" customHeight="1">
      <c r="A71" s="30" t="s">
        <v>57</v>
      </c>
      <c r="E71" s="31" t="s">
        <v>3729</v>
      </c>
    </row>
    <row r="72" spans="1:5" ht="12.75" customHeight="1">
      <c r="A72" s="30" t="s">
        <v>58</v>
      </c>
      <c r="E72" s="32" t="s">
        <v>3722</v>
      </c>
    </row>
    <row r="73" spans="5:5" ht="102" customHeight="1">
      <c r="E73" s="31" t="s">
        <v>3678</v>
      </c>
    </row>
    <row r="74" spans="1:16" ht="12.75" customHeight="1">
      <c r="A74" t="s">
        <v>51</v>
      </c>
      <c s="6" t="s">
        <v>160</v>
      </c>
      <c s="6" t="s">
        <v>3730</v>
      </c>
      <c t="s">
        <v>5</v>
      </c>
      <c s="26" t="s">
        <v>3726</v>
      </c>
      <c s="27" t="s">
        <v>99</v>
      </c>
      <c s="28">
        <v>2</v>
      </c>
      <c s="27">
        <v>0</v>
      </c>
      <c s="27">
        <f>ROUND(G74*H74,6)</f>
      </c>
      <c r="L74" s="29">
        <v>0</v>
      </c>
      <c s="24">
        <f>ROUND(ROUND(L74,2)*ROUND(G74,3),2)</f>
      </c>
      <c s="27" t="s">
        <v>56</v>
      </c>
      <c>
        <f>(M74*21)/100</f>
      </c>
      <c t="s">
        <v>27</v>
      </c>
    </row>
    <row r="75" spans="1:5" ht="12.75" customHeight="1">
      <c r="A75" s="30" t="s">
        <v>57</v>
      </c>
      <c r="E75" s="31" t="s">
        <v>3731</v>
      </c>
    </row>
    <row r="76" spans="1:5" ht="12.75" customHeight="1">
      <c r="A76" s="30" t="s">
        <v>58</v>
      </c>
      <c r="E76" s="32" t="s">
        <v>3732</v>
      </c>
    </row>
    <row r="77" spans="5:5" ht="102" customHeight="1">
      <c r="E77" s="31" t="s">
        <v>3678</v>
      </c>
    </row>
    <row r="78" spans="1:16" ht="12.75" customHeight="1">
      <c r="A78" t="s">
        <v>51</v>
      </c>
      <c s="6" t="s">
        <v>164</v>
      </c>
      <c s="6" t="s">
        <v>3733</v>
      </c>
      <c t="s">
        <v>5</v>
      </c>
      <c s="26" t="s">
        <v>3726</v>
      </c>
      <c s="27" t="s">
        <v>99</v>
      </c>
      <c s="28">
        <v>3</v>
      </c>
      <c s="27">
        <v>0</v>
      </c>
      <c s="27">
        <f>ROUND(G78*H78,6)</f>
      </c>
      <c r="L78" s="29">
        <v>0</v>
      </c>
      <c s="24">
        <f>ROUND(ROUND(L78,2)*ROUND(G78,3),2)</f>
      </c>
      <c s="27" t="s">
        <v>56</v>
      </c>
      <c>
        <f>(M78*21)/100</f>
      </c>
      <c t="s">
        <v>27</v>
      </c>
    </row>
    <row r="79" spans="1:5" ht="12.75" customHeight="1">
      <c r="A79" s="30" t="s">
        <v>57</v>
      </c>
      <c r="E79" s="31" t="s">
        <v>3734</v>
      </c>
    </row>
    <row r="80" spans="1:5" ht="12.75" customHeight="1">
      <c r="A80" s="30" t="s">
        <v>58</v>
      </c>
      <c r="E80" s="32" t="s">
        <v>3718</v>
      </c>
    </row>
    <row r="81" spans="5:5" ht="102" customHeight="1">
      <c r="E81" s="31" t="s">
        <v>3678</v>
      </c>
    </row>
    <row r="82" spans="1:16" ht="12.75" customHeight="1">
      <c r="A82" t="s">
        <v>51</v>
      </c>
      <c s="6" t="s">
        <v>168</v>
      </c>
      <c s="6" t="s">
        <v>3735</v>
      </c>
      <c t="s">
        <v>5</v>
      </c>
      <c s="26" t="s">
        <v>3736</v>
      </c>
      <c s="27" t="s">
        <v>99</v>
      </c>
      <c s="28">
        <v>1</v>
      </c>
      <c s="27">
        <v>0</v>
      </c>
      <c s="27">
        <f>ROUND(G82*H82,6)</f>
      </c>
      <c r="L82" s="29">
        <v>0</v>
      </c>
      <c s="24">
        <f>ROUND(ROUND(L82,2)*ROUND(G82,3),2)</f>
      </c>
      <c s="27" t="s">
        <v>56</v>
      </c>
      <c>
        <f>(M82*21)/100</f>
      </c>
      <c t="s">
        <v>27</v>
      </c>
    </row>
    <row r="83" spans="1:5" ht="12.75" customHeight="1">
      <c r="A83" s="30" t="s">
        <v>57</v>
      </c>
      <c r="E83" s="31" t="s">
        <v>3737</v>
      </c>
    </row>
    <row r="84" spans="1:5" ht="12.75" customHeight="1">
      <c r="A84" s="30" t="s">
        <v>58</v>
      </c>
      <c r="E84" s="32" t="s">
        <v>1544</v>
      </c>
    </row>
    <row r="85" spans="5:5" ht="102" customHeight="1">
      <c r="E85" s="31" t="s">
        <v>3678</v>
      </c>
    </row>
    <row r="86" spans="1:16" ht="12.75" customHeight="1">
      <c r="A86" t="s">
        <v>51</v>
      </c>
      <c s="6" t="s">
        <v>172</v>
      </c>
      <c s="6" t="s">
        <v>3738</v>
      </c>
      <c t="s">
        <v>5</v>
      </c>
      <c s="26" t="s">
        <v>3736</v>
      </c>
      <c s="27" t="s">
        <v>99</v>
      </c>
      <c s="28">
        <v>3</v>
      </c>
      <c s="27">
        <v>0</v>
      </c>
      <c s="27">
        <f>ROUND(G86*H86,6)</f>
      </c>
      <c r="L86" s="29">
        <v>0</v>
      </c>
      <c s="24">
        <f>ROUND(ROUND(L86,2)*ROUND(G86,3),2)</f>
      </c>
      <c s="27" t="s">
        <v>56</v>
      </c>
      <c>
        <f>(M86*21)/100</f>
      </c>
      <c t="s">
        <v>27</v>
      </c>
    </row>
    <row r="87" spans="1:5" ht="12.75" customHeight="1">
      <c r="A87" s="30" t="s">
        <v>57</v>
      </c>
      <c r="E87" s="31" t="s">
        <v>3739</v>
      </c>
    </row>
    <row r="88" spans="1:5" ht="12.75" customHeight="1">
      <c r="A88" s="30" t="s">
        <v>58</v>
      </c>
      <c r="E88" s="32" t="s">
        <v>3740</v>
      </c>
    </row>
    <row r="89" spans="5:5" ht="102" customHeight="1">
      <c r="E89" s="31" t="s">
        <v>3678</v>
      </c>
    </row>
    <row r="90" spans="1:16" ht="12.75" customHeight="1">
      <c r="A90" t="s">
        <v>51</v>
      </c>
      <c s="6" t="s">
        <v>176</v>
      </c>
      <c s="6" t="s">
        <v>3741</v>
      </c>
      <c t="s">
        <v>5</v>
      </c>
      <c s="26" t="s">
        <v>3736</v>
      </c>
      <c s="27" t="s">
        <v>99</v>
      </c>
      <c s="28">
        <v>2</v>
      </c>
      <c s="27">
        <v>0</v>
      </c>
      <c s="27">
        <f>ROUND(G90*H90,6)</f>
      </c>
      <c r="L90" s="29">
        <v>0</v>
      </c>
      <c s="24">
        <f>ROUND(ROUND(L90,2)*ROUND(G90,3),2)</f>
      </c>
      <c s="27" t="s">
        <v>56</v>
      </c>
      <c>
        <f>(M90*21)/100</f>
      </c>
      <c t="s">
        <v>27</v>
      </c>
    </row>
    <row r="91" spans="1:5" ht="12.75" customHeight="1">
      <c r="A91" s="30" t="s">
        <v>57</v>
      </c>
      <c r="E91" s="31" t="s">
        <v>3742</v>
      </c>
    </row>
    <row r="92" spans="1:5" ht="12.75" customHeight="1">
      <c r="A92" s="30" t="s">
        <v>58</v>
      </c>
      <c r="E92" s="32" t="s">
        <v>3722</v>
      </c>
    </row>
    <row r="93" spans="5:5" ht="102" customHeight="1">
      <c r="E93" s="31" t="s">
        <v>3678</v>
      </c>
    </row>
    <row r="94" spans="1:16" ht="12.75" customHeight="1">
      <c r="A94" t="s">
        <v>51</v>
      </c>
      <c s="6" t="s">
        <v>181</v>
      </c>
      <c s="6" t="s">
        <v>3743</v>
      </c>
      <c t="s">
        <v>5</v>
      </c>
      <c s="26" t="s">
        <v>3744</v>
      </c>
      <c s="27" t="s">
        <v>99</v>
      </c>
      <c s="28">
        <v>5</v>
      </c>
      <c s="27">
        <v>0</v>
      </c>
      <c s="27">
        <f>ROUND(G94*H94,6)</f>
      </c>
      <c r="L94" s="29">
        <v>0</v>
      </c>
      <c s="24">
        <f>ROUND(ROUND(L94,2)*ROUND(G94,3),2)</f>
      </c>
      <c s="27" t="s">
        <v>56</v>
      </c>
      <c>
        <f>(M94*21)/100</f>
      </c>
      <c t="s">
        <v>27</v>
      </c>
    </row>
    <row r="95" spans="1:5" ht="12.75" customHeight="1">
      <c r="A95" s="30" t="s">
        <v>57</v>
      </c>
      <c r="E95" s="31" t="s">
        <v>3745</v>
      </c>
    </row>
    <row r="96" spans="1:5" ht="12.75" customHeight="1">
      <c r="A96" s="30" t="s">
        <v>58</v>
      </c>
      <c r="E96" s="32" t="s">
        <v>3746</v>
      </c>
    </row>
    <row r="97" spans="5:5" ht="102" customHeight="1">
      <c r="E97" s="31" t="s">
        <v>3678</v>
      </c>
    </row>
    <row r="98" spans="1:16" ht="12.75" customHeight="1">
      <c r="A98" t="s">
        <v>51</v>
      </c>
      <c s="6" t="s">
        <v>185</v>
      </c>
      <c s="6" t="s">
        <v>3747</v>
      </c>
      <c t="s">
        <v>5</v>
      </c>
      <c s="26" t="s">
        <v>3748</v>
      </c>
      <c s="27" t="s">
        <v>99</v>
      </c>
      <c s="28">
        <v>9</v>
      </c>
      <c s="27">
        <v>0</v>
      </c>
      <c s="27">
        <f>ROUND(G98*H98,6)</f>
      </c>
      <c r="L98" s="29">
        <v>0</v>
      </c>
      <c s="24">
        <f>ROUND(ROUND(L98,2)*ROUND(G98,3),2)</f>
      </c>
      <c s="27" t="s">
        <v>56</v>
      </c>
      <c>
        <f>(M98*21)/100</f>
      </c>
      <c t="s">
        <v>27</v>
      </c>
    </row>
    <row r="99" spans="1:5" ht="12.75" customHeight="1">
      <c r="A99" s="30" t="s">
        <v>57</v>
      </c>
      <c r="E99" s="31" t="s">
        <v>3749</v>
      </c>
    </row>
    <row r="100" spans="1:5" ht="12.75" customHeight="1">
      <c r="A100" s="30" t="s">
        <v>58</v>
      </c>
      <c r="E100" s="32" t="s">
        <v>3750</v>
      </c>
    </row>
    <row r="101" spans="5:5" ht="102" customHeight="1">
      <c r="E101" s="31" t="s">
        <v>3678</v>
      </c>
    </row>
    <row r="102" spans="1:16" ht="12.75" customHeight="1">
      <c r="A102" t="s">
        <v>51</v>
      </c>
      <c s="6" t="s">
        <v>190</v>
      </c>
      <c s="6" t="s">
        <v>3751</v>
      </c>
      <c t="s">
        <v>5</v>
      </c>
      <c s="26" t="s">
        <v>3752</v>
      </c>
      <c s="27" t="s">
        <v>99</v>
      </c>
      <c s="28">
        <v>8</v>
      </c>
      <c s="27">
        <v>0</v>
      </c>
      <c s="27">
        <f>ROUND(G102*H102,6)</f>
      </c>
      <c r="L102" s="29">
        <v>0</v>
      </c>
      <c s="24">
        <f>ROUND(ROUND(L102,2)*ROUND(G102,3),2)</f>
      </c>
      <c s="27" t="s">
        <v>56</v>
      </c>
      <c>
        <f>(M102*21)/100</f>
      </c>
      <c t="s">
        <v>27</v>
      </c>
    </row>
    <row r="103" spans="1:5" ht="12.75" customHeight="1">
      <c r="A103" s="30" t="s">
        <v>57</v>
      </c>
      <c r="E103" s="31" t="s">
        <v>3753</v>
      </c>
    </row>
    <row r="104" spans="1:5" ht="12.75" customHeight="1">
      <c r="A104" s="30" t="s">
        <v>58</v>
      </c>
      <c r="E104" s="32" t="s">
        <v>3754</v>
      </c>
    </row>
    <row r="105" spans="5:5" ht="102" customHeight="1">
      <c r="E105" s="31" t="s">
        <v>3678</v>
      </c>
    </row>
    <row r="106" spans="1:16" ht="12.75" customHeight="1">
      <c r="A106" t="s">
        <v>51</v>
      </c>
      <c s="6" t="s">
        <v>194</v>
      </c>
      <c s="6" t="s">
        <v>3755</v>
      </c>
      <c t="s">
        <v>5</v>
      </c>
      <c s="26" t="s">
        <v>3756</v>
      </c>
      <c s="27" t="s">
        <v>99</v>
      </c>
      <c s="28">
        <v>5</v>
      </c>
      <c s="27">
        <v>0</v>
      </c>
      <c s="27">
        <f>ROUND(G106*H106,6)</f>
      </c>
      <c r="L106" s="29">
        <v>0</v>
      </c>
      <c s="24">
        <f>ROUND(ROUND(L106,2)*ROUND(G106,3),2)</f>
      </c>
      <c s="27" t="s">
        <v>56</v>
      </c>
      <c>
        <f>(M106*21)/100</f>
      </c>
      <c t="s">
        <v>27</v>
      </c>
    </row>
    <row r="107" spans="1:5" ht="12.75" customHeight="1">
      <c r="A107" s="30" t="s">
        <v>57</v>
      </c>
      <c r="E107" s="31" t="s">
        <v>3757</v>
      </c>
    </row>
    <row r="108" spans="1:5" ht="12.75" customHeight="1">
      <c r="A108" s="30" t="s">
        <v>58</v>
      </c>
      <c r="E108" s="32" t="s">
        <v>3758</v>
      </c>
    </row>
    <row r="109" spans="5:5" ht="102" customHeight="1">
      <c r="E109" s="31" t="s">
        <v>3678</v>
      </c>
    </row>
    <row r="110" spans="1:16" ht="12.75" customHeight="1">
      <c r="A110" t="s">
        <v>51</v>
      </c>
      <c s="6" t="s">
        <v>198</v>
      </c>
      <c s="6" t="s">
        <v>3759</v>
      </c>
      <c t="s">
        <v>5</v>
      </c>
      <c s="26" t="s">
        <v>3760</v>
      </c>
      <c s="27" t="s">
        <v>99</v>
      </c>
      <c s="28">
        <v>16</v>
      </c>
      <c s="27">
        <v>0</v>
      </c>
      <c s="27">
        <f>ROUND(G110*H110,6)</f>
      </c>
      <c r="L110" s="29">
        <v>0</v>
      </c>
      <c s="24">
        <f>ROUND(ROUND(L110,2)*ROUND(G110,3),2)</f>
      </c>
      <c s="27" t="s">
        <v>56</v>
      </c>
      <c>
        <f>(M110*21)/100</f>
      </c>
      <c t="s">
        <v>27</v>
      </c>
    </row>
    <row r="111" spans="1:5" ht="12.75" customHeight="1">
      <c r="A111" s="30" t="s">
        <v>57</v>
      </c>
      <c r="E111" s="31" t="s">
        <v>3761</v>
      </c>
    </row>
    <row r="112" spans="1:5" ht="12.75" customHeight="1">
      <c r="A112" s="30" t="s">
        <v>58</v>
      </c>
      <c r="E112" s="32" t="s">
        <v>3762</v>
      </c>
    </row>
    <row r="113" spans="5:5" ht="89.25" customHeight="1">
      <c r="E113" s="31" t="s">
        <v>3691</v>
      </c>
    </row>
    <row r="114" spans="1:16" ht="12.75" customHeight="1">
      <c r="A114" t="s">
        <v>51</v>
      </c>
      <c s="6" t="s">
        <v>202</v>
      </c>
      <c s="6" t="s">
        <v>3763</v>
      </c>
      <c t="s">
        <v>5</v>
      </c>
      <c s="26" t="s">
        <v>3764</v>
      </c>
      <c s="27" t="s">
        <v>99</v>
      </c>
      <c s="28">
        <v>3</v>
      </c>
      <c s="27">
        <v>0</v>
      </c>
      <c s="27">
        <f>ROUND(G114*H114,6)</f>
      </c>
      <c r="L114" s="29">
        <v>0</v>
      </c>
      <c s="24">
        <f>ROUND(ROUND(L114,2)*ROUND(G114,3),2)</f>
      </c>
      <c s="27" t="s">
        <v>56</v>
      </c>
      <c>
        <f>(M114*21)/100</f>
      </c>
      <c t="s">
        <v>27</v>
      </c>
    </row>
    <row r="115" spans="1:5" ht="12.75" customHeight="1">
      <c r="A115" s="30" t="s">
        <v>57</v>
      </c>
      <c r="E115" s="31" t="s">
        <v>3765</v>
      </c>
    </row>
    <row r="116" spans="1:5" ht="12.75" customHeight="1">
      <c r="A116" s="30" t="s">
        <v>58</v>
      </c>
      <c r="E116" s="32" t="s">
        <v>3718</v>
      </c>
    </row>
    <row r="117" spans="5:5" ht="102" customHeight="1">
      <c r="E117" s="31" t="s">
        <v>3678</v>
      </c>
    </row>
    <row r="118" spans="1:16" ht="12.75" customHeight="1">
      <c r="A118" t="s">
        <v>51</v>
      </c>
      <c s="6" t="s">
        <v>206</v>
      </c>
      <c s="6" t="s">
        <v>3766</v>
      </c>
      <c t="s">
        <v>5</v>
      </c>
      <c s="26" t="s">
        <v>3767</v>
      </c>
      <c s="27" t="s">
        <v>99</v>
      </c>
      <c s="28">
        <v>3</v>
      </c>
      <c s="27">
        <v>0</v>
      </c>
      <c s="27">
        <f>ROUND(G118*H118,6)</f>
      </c>
      <c r="L118" s="29">
        <v>0</v>
      </c>
      <c s="24">
        <f>ROUND(ROUND(L118,2)*ROUND(G118,3),2)</f>
      </c>
      <c s="27" t="s">
        <v>56</v>
      </c>
      <c>
        <f>(M118*21)/100</f>
      </c>
      <c t="s">
        <v>27</v>
      </c>
    </row>
    <row r="119" spans="1:5" ht="12.75" customHeight="1">
      <c r="A119" s="30" t="s">
        <v>57</v>
      </c>
      <c r="E119" s="31" t="s">
        <v>3768</v>
      </c>
    </row>
    <row r="120" spans="1:5" ht="12.75" customHeight="1">
      <c r="A120" s="30" t="s">
        <v>58</v>
      </c>
      <c r="E120" s="32" t="s">
        <v>3718</v>
      </c>
    </row>
    <row r="121" spans="5:5" ht="102" customHeight="1">
      <c r="E121" s="31" t="s">
        <v>3678</v>
      </c>
    </row>
    <row r="122" spans="1:16" ht="12.75" customHeight="1">
      <c r="A122" t="s">
        <v>51</v>
      </c>
      <c s="6" t="s">
        <v>210</v>
      </c>
      <c s="6" t="s">
        <v>3769</v>
      </c>
      <c t="s">
        <v>5</v>
      </c>
      <c s="26" t="s">
        <v>3770</v>
      </c>
      <c s="27" t="s">
        <v>99</v>
      </c>
      <c s="28">
        <v>3</v>
      </c>
      <c s="27">
        <v>0</v>
      </c>
      <c s="27">
        <f>ROUND(G122*H122,6)</f>
      </c>
      <c r="L122" s="29">
        <v>0</v>
      </c>
      <c s="24">
        <f>ROUND(ROUND(L122,2)*ROUND(G122,3),2)</f>
      </c>
      <c s="27" t="s">
        <v>56</v>
      </c>
      <c>
        <f>(M122*21)/100</f>
      </c>
      <c t="s">
        <v>27</v>
      </c>
    </row>
    <row r="123" spans="1:5" ht="12.75" customHeight="1">
      <c r="A123" s="30" t="s">
        <v>57</v>
      </c>
      <c r="E123" s="31" t="s">
        <v>3771</v>
      </c>
    </row>
    <row r="124" spans="1:5" ht="12.75" customHeight="1">
      <c r="A124" s="30" t="s">
        <v>58</v>
      </c>
      <c r="E124" s="32" t="s">
        <v>3718</v>
      </c>
    </row>
    <row r="125" spans="5:5" ht="102" customHeight="1">
      <c r="E125" s="31" t="s">
        <v>3678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117</v>
      </c>
      <c s="33">
        <f>Rekapitulace!C48</f>
      </c>
      <c s="15" t="s">
        <v>15</v>
      </c>
      <c t="s">
        <v>23</v>
      </c>
      <c t="s">
        <v>27</v>
      </c>
    </row>
    <row r="4" spans="1:16" ht="15" customHeight="1">
      <c r="A4" s="18" t="s">
        <v>20</v>
      </c>
      <c s="19" t="s">
        <v>28</v>
      </c>
      <c s="20" t="s">
        <v>117</v>
      </c>
      <c r="E4" s="19" t="s">
        <v>3772</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COUNTIFS(L8:L15,"=0",A8:A15,"P")+COUNTIFS(L8:L15,"",A8:A15,"P")+SUM(Q8:Q15)</f>
      </c>
    </row>
    <row r="8" spans="1:13" ht="12.75" customHeight="1">
      <c r="A8" t="s">
        <v>45</v>
      </c>
      <c r="C8" s="21" t="s">
        <v>3775</v>
      </c>
      <c r="E8" s="23" t="s">
        <v>3776</v>
      </c>
      <c r="J8" s="22">
        <f>0+J9+J14</f>
      </c>
      <c s="22">
        <f>0+K9+K14</f>
      </c>
      <c s="22">
        <f>0+L9+L14</f>
      </c>
      <c s="22">
        <f>0+M9+M14</f>
      </c>
    </row>
    <row r="9" spans="1:13" ht="12.75" customHeight="1">
      <c r="A9" t="s">
        <v>48</v>
      </c>
      <c r="C9" s="7" t="s">
        <v>49</v>
      </c>
      <c r="E9" s="25" t="s">
        <v>50</v>
      </c>
      <c r="J9" s="24">
        <f>0</f>
      </c>
      <c s="24">
        <f>0</f>
      </c>
      <c s="24">
        <f>0+L10</f>
      </c>
      <c s="24">
        <f>0+M10</f>
      </c>
    </row>
    <row r="10" spans="1:16" ht="12.75" customHeight="1">
      <c r="A10" t="s">
        <v>51</v>
      </c>
      <c s="6" t="s">
        <v>27</v>
      </c>
      <c s="6" t="s">
        <v>3777</v>
      </c>
      <c t="s">
        <v>5</v>
      </c>
      <c s="26" t="s">
        <v>3778</v>
      </c>
      <c s="27" t="s">
        <v>55</v>
      </c>
      <c s="28">
        <v>14.2</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5</v>
      </c>
    </row>
    <row r="13" spans="5:5" ht="76.5" customHeight="1">
      <c r="E13" s="31" t="s">
        <v>852</v>
      </c>
    </row>
    <row r="14" spans="1:13" ht="12.75" customHeight="1">
      <c r="A14" t="s">
        <v>48</v>
      </c>
      <c r="C14" s="7" t="s">
        <v>96</v>
      </c>
      <c r="E14" s="25" t="s">
        <v>454</v>
      </c>
      <c r="J14" s="24">
        <f>0</f>
      </c>
      <c s="24">
        <f>0</f>
      </c>
      <c s="24">
        <f>0+L15</f>
      </c>
      <c s="24">
        <f>0+M15</f>
      </c>
    </row>
    <row r="15" spans="1:16" ht="12.75" customHeight="1">
      <c r="A15" t="s">
        <v>51</v>
      </c>
      <c s="6" t="s">
        <v>52</v>
      </c>
      <c s="6" t="s">
        <v>3779</v>
      </c>
      <c t="s">
        <v>5</v>
      </c>
      <c s="26" t="s">
        <v>3780</v>
      </c>
      <c s="27" t="s">
        <v>3781</v>
      </c>
      <c s="28">
        <v>1150</v>
      </c>
      <c s="27">
        <v>0</v>
      </c>
      <c s="27">
        <f>ROUND(G15*H15,6)</f>
      </c>
      <c r="L15" s="29">
        <v>0</v>
      </c>
      <c s="24">
        <f>ROUND(ROUND(L15,2)*ROUND(G15,3),2)</f>
      </c>
      <c s="27" t="s">
        <v>56</v>
      </c>
      <c>
        <f>(M15*21)/100</f>
      </c>
      <c t="s">
        <v>27</v>
      </c>
    </row>
    <row r="16" spans="1:5" ht="12.75" customHeight="1">
      <c r="A16" s="30" t="s">
        <v>57</v>
      </c>
      <c r="E16" s="31" t="s">
        <v>5</v>
      </c>
    </row>
    <row r="17" spans="1:5" ht="12.75" customHeight="1">
      <c r="A17" s="30" t="s">
        <v>58</v>
      </c>
      <c r="E17" s="32" t="s">
        <v>5</v>
      </c>
    </row>
    <row r="18" spans="5:5" ht="165.75" customHeight="1">
      <c r="E18" s="31" t="s">
        <v>3782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5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122</v>
      </c>
      <c s="33">
        <f>Rekapitulace!C50</f>
      </c>
      <c s="15" t="s">
        <v>15</v>
      </c>
      <c t="s">
        <v>23</v>
      </c>
      <c t="s">
        <v>27</v>
      </c>
    </row>
    <row r="4" spans="1:16" ht="15" customHeight="1">
      <c r="A4" s="18" t="s">
        <v>20</v>
      </c>
      <c s="19" t="s">
        <v>28</v>
      </c>
      <c s="20" t="s">
        <v>122</v>
      </c>
      <c r="E4" s="19" t="s">
        <v>3783</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COUNTIFS(L8:L516,"=0",A8:A516,"P")+COUNTIFS(L8:L516,"",A8:A516,"P")+SUM(Q8:Q516)</f>
      </c>
    </row>
    <row r="8" spans="1:13" ht="12.75" customHeight="1">
      <c r="A8" t="s">
        <v>45</v>
      </c>
      <c r="C8" s="21" t="s">
        <v>3786</v>
      </c>
      <c r="E8" s="23" t="s">
        <v>3787</v>
      </c>
      <c r="J8" s="22">
        <f>0+J9+J22+J27</f>
      </c>
      <c s="22">
        <f>0+K9+K22+K27</f>
      </c>
      <c s="22">
        <f>0+L9+L22+L27</f>
      </c>
      <c s="22">
        <f>0+M9+M22+M27</f>
      </c>
    </row>
    <row r="9" spans="1:13" ht="12.75" customHeight="1">
      <c r="A9" t="s">
        <v>48</v>
      </c>
      <c r="C9" s="7" t="s">
        <v>49</v>
      </c>
      <c r="E9" s="25" t="s">
        <v>50</v>
      </c>
      <c r="J9" s="24">
        <f>0</f>
      </c>
      <c s="24">
        <f>0</f>
      </c>
      <c s="24">
        <f>0+L10+L14+L18</f>
      </c>
      <c s="24">
        <f>0+M10+M14+M18</f>
      </c>
    </row>
    <row r="10" spans="1:16" ht="12.75" customHeight="1">
      <c r="A10" t="s">
        <v>51</v>
      </c>
      <c s="6" t="s">
        <v>52</v>
      </c>
      <c s="6" t="s">
        <v>871</v>
      </c>
      <c t="s">
        <v>5</v>
      </c>
      <c s="26" t="s">
        <v>872</v>
      </c>
      <c s="27" t="s">
        <v>55</v>
      </c>
      <c s="28">
        <v>124.362</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3788</v>
      </c>
    </row>
    <row r="13" spans="5:5" ht="76.5" customHeight="1">
      <c r="E13" s="31" t="s">
        <v>2243</v>
      </c>
    </row>
    <row r="14" spans="1:16" ht="12.75" customHeight="1">
      <c r="A14" t="s">
        <v>51</v>
      </c>
      <c s="6" t="s">
        <v>27</v>
      </c>
      <c s="6" t="s">
        <v>862</v>
      </c>
      <c t="s">
        <v>5</v>
      </c>
      <c s="26" t="s">
        <v>863</v>
      </c>
      <c s="27" t="s">
        <v>55</v>
      </c>
      <c s="28">
        <v>105.3</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3789</v>
      </c>
    </row>
    <row r="17" spans="5:5" ht="76.5" customHeight="1">
      <c r="E17" s="31" t="s">
        <v>2243</v>
      </c>
    </row>
    <row r="18" spans="1:16" ht="12.75" customHeight="1">
      <c r="A18" t="s">
        <v>51</v>
      </c>
      <c s="6" t="s">
        <v>26</v>
      </c>
      <c s="6" t="s">
        <v>3790</v>
      </c>
      <c t="s">
        <v>5</v>
      </c>
      <c s="26" t="s">
        <v>3791</v>
      </c>
      <c s="27" t="s">
        <v>55</v>
      </c>
      <c s="28">
        <v>17.836</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3792</v>
      </c>
    </row>
    <row r="21" spans="5:5" ht="76.5" customHeight="1">
      <c r="E21" s="31" t="s">
        <v>2243</v>
      </c>
    </row>
    <row r="22" spans="1:13" ht="12.75" customHeight="1">
      <c r="A22" t="s">
        <v>48</v>
      </c>
      <c r="C22" s="7" t="s">
        <v>52</v>
      </c>
      <c r="E22" s="25" t="s">
        <v>72</v>
      </c>
      <c r="J22" s="24">
        <f>0</f>
      </c>
      <c s="24">
        <f>0</f>
      </c>
      <c s="24">
        <f>0+L23</f>
      </c>
      <c s="24">
        <f>0+M23</f>
      </c>
    </row>
    <row r="23" spans="1:16" ht="12.75" customHeight="1">
      <c r="A23" t="s">
        <v>51</v>
      </c>
      <c s="6" t="s">
        <v>67</v>
      </c>
      <c s="6" t="s">
        <v>81</v>
      </c>
      <c t="s">
        <v>5</v>
      </c>
      <c s="26" t="s">
        <v>82</v>
      </c>
      <c s="27" t="s">
        <v>76</v>
      </c>
      <c s="28">
        <v>1.62</v>
      </c>
      <c s="27">
        <v>0</v>
      </c>
      <c s="27">
        <f>ROUND(G23*H23,6)</f>
      </c>
      <c r="L23" s="29">
        <v>0</v>
      </c>
      <c s="24">
        <f>ROUND(ROUND(L23,2)*ROUND(G23,3),2)</f>
      </c>
      <c s="27" t="s">
        <v>56</v>
      </c>
      <c>
        <f>(M23*21)/100</f>
      </c>
      <c t="s">
        <v>27</v>
      </c>
    </row>
    <row r="24" spans="1:5" ht="12.75" customHeight="1">
      <c r="A24" s="30" t="s">
        <v>57</v>
      </c>
      <c r="E24" s="31" t="s">
        <v>5</v>
      </c>
    </row>
    <row r="25" spans="1:5" ht="12.75" customHeight="1">
      <c r="A25" s="30" t="s">
        <v>58</v>
      </c>
      <c r="E25" s="32" t="s">
        <v>3793</v>
      </c>
    </row>
    <row r="26" spans="5:5" ht="255" customHeight="1">
      <c r="E26" s="31" t="s">
        <v>1332</v>
      </c>
    </row>
    <row r="27" spans="1:13" ht="12.75" customHeight="1">
      <c r="A27" t="s">
        <v>48</v>
      </c>
      <c r="C27" s="7" t="s">
        <v>85</v>
      </c>
      <c r="E27" s="25" t="s">
        <v>95</v>
      </c>
      <c r="J27" s="24">
        <f>0</f>
      </c>
      <c s="24">
        <f>0</f>
      </c>
      <c s="24">
        <f>0+L28+L32+L36+L40+L44+L48+L52+L56+L60+L64+L68+L72+L76+L80+L84+L88+L92+L96+L100+L104+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L432+L436+L440+L444+L448+L452+L456+L460+L464+L468+L472+L476+L480+L484+L488+L492+L496+L500+L504+L508+L512+L516</f>
      </c>
      <c s="24">
        <f>0+M28+M32+M36+M40+M44+M48+M52+M56+M60+M64+M68+M72+M76+M80+M84+M88+M92+M96+M100+M104+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M432+M436+M440+M444+M448+M452+M456+M460+M464+M468+M472+M476+M480+M484+M488+M492+M496+M500+M504+M508+M512+M516</f>
      </c>
    </row>
    <row r="28" spans="1:16" ht="12.75" customHeight="1">
      <c r="A28" t="s">
        <v>51</v>
      </c>
      <c s="6" t="s">
        <v>73</v>
      </c>
      <c s="6" t="s">
        <v>3794</v>
      </c>
      <c t="s">
        <v>5</v>
      </c>
      <c s="26" t="s">
        <v>3795</v>
      </c>
      <c s="27" t="s">
        <v>88</v>
      </c>
      <c s="28">
        <v>3</v>
      </c>
      <c s="27">
        <v>0</v>
      </c>
      <c s="27">
        <f>ROUND(G28*H28,6)</f>
      </c>
      <c r="L28" s="29">
        <v>0</v>
      </c>
      <c s="24">
        <f>ROUND(ROUND(L28,2)*ROUND(G28,3),2)</f>
      </c>
      <c s="27" t="s">
        <v>56</v>
      </c>
      <c>
        <f>(M28*21)/100</f>
      </c>
      <c t="s">
        <v>27</v>
      </c>
    </row>
    <row r="29" spans="1:5" ht="12.75" customHeight="1">
      <c r="A29" s="30" t="s">
        <v>57</v>
      </c>
      <c r="E29" s="31" t="s">
        <v>5</v>
      </c>
    </row>
    <row r="30" spans="1:5" ht="25.5" customHeight="1">
      <c r="A30" s="30" t="s">
        <v>58</v>
      </c>
      <c r="E30" s="32" t="s">
        <v>3796</v>
      </c>
    </row>
    <row r="31" spans="5:5" ht="114.75" customHeight="1">
      <c r="E31" s="31" t="s">
        <v>3797</v>
      </c>
    </row>
    <row r="32" spans="1:16" ht="12.75" customHeight="1">
      <c r="A32" t="s">
        <v>51</v>
      </c>
      <c s="6" t="s">
        <v>80</v>
      </c>
      <c s="6" t="s">
        <v>114</v>
      </c>
      <c t="s">
        <v>5</v>
      </c>
      <c s="26" t="s">
        <v>115</v>
      </c>
      <c s="27" t="s">
        <v>88</v>
      </c>
      <c s="28">
        <v>3</v>
      </c>
      <c s="27">
        <v>0</v>
      </c>
      <c s="27">
        <f>ROUND(G32*H32,6)</f>
      </c>
      <c r="L32" s="29">
        <v>0</v>
      </c>
      <c s="24">
        <f>ROUND(ROUND(L32,2)*ROUND(G32,3),2)</f>
      </c>
      <c s="27" t="s">
        <v>56</v>
      </c>
      <c>
        <f>(M32*21)/100</f>
      </c>
      <c t="s">
        <v>27</v>
      </c>
    </row>
    <row r="33" spans="1:5" ht="12.75" customHeight="1">
      <c r="A33" s="30" t="s">
        <v>57</v>
      </c>
      <c r="E33" s="31" t="s">
        <v>5</v>
      </c>
    </row>
    <row r="34" spans="1:5" ht="25.5" customHeight="1">
      <c r="A34" s="30" t="s">
        <v>58</v>
      </c>
      <c r="E34" s="32" t="s">
        <v>3796</v>
      </c>
    </row>
    <row r="35" spans="5:5" ht="114.75" customHeight="1">
      <c r="E35" s="31" t="s">
        <v>3797</v>
      </c>
    </row>
    <row r="36" spans="1:16" ht="12.75" customHeight="1">
      <c r="A36" t="s">
        <v>51</v>
      </c>
      <c s="6" t="s">
        <v>85</v>
      </c>
      <c s="6" t="s">
        <v>3798</v>
      </c>
      <c t="s">
        <v>5</v>
      </c>
      <c s="26" t="s">
        <v>3799</v>
      </c>
      <c s="27" t="s">
        <v>88</v>
      </c>
      <c s="28">
        <v>10</v>
      </c>
      <c s="27">
        <v>0</v>
      </c>
      <c s="27">
        <f>ROUND(G36*H36,6)</f>
      </c>
      <c r="L36" s="29">
        <v>0</v>
      </c>
      <c s="24">
        <f>ROUND(ROUND(L36,2)*ROUND(G36,3),2)</f>
      </c>
      <c s="27" t="s">
        <v>56</v>
      </c>
      <c>
        <f>(M36*21)/100</f>
      </c>
      <c t="s">
        <v>27</v>
      </c>
    </row>
    <row r="37" spans="1:5" ht="12.75" customHeight="1">
      <c r="A37" s="30" t="s">
        <v>57</v>
      </c>
      <c r="E37" s="31" t="s">
        <v>5</v>
      </c>
    </row>
    <row r="38" spans="1:5" ht="25.5" customHeight="1">
      <c r="A38" s="30" t="s">
        <v>58</v>
      </c>
      <c r="E38" s="32" t="s">
        <v>3800</v>
      </c>
    </row>
    <row r="39" spans="5:5" ht="102" customHeight="1">
      <c r="E39" s="31" t="s">
        <v>3801</v>
      </c>
    </row>
    <row r="40" spans="1:16" ht="12.75" customHeight="1">
      <c r="A40" t="s">
        <v>51</v>
      </c>
      <c s="6" t="s">
        <v>90</v>
      </c>
      <c s="6" t="s">
        <v>3802</v>
      </c>
      <c t="s">
        <v>5</v>
      </c>
      <c s="26" t="s">
        <v>3803</v>
      </c>
      <c s="27" t="s">
        <v>76</v>
      </c>
      <c s="28">
        <v>111.09</v>
      </c>
      <c s="27">
        <v>0</v>
      </c>
      <c s="27">
        <f>ROUND(G40*H40,6)</f>
      </c>
      <c r="L40" s="29">
        <v>0</v>
      </c>
      <c s="24">
        <f>ROUND(ROUND(L40,2)*ROUND(G40,3),2)</f>
      </c>
      <c s="27" t="s">
        <v>56</v>
      </c>
      <c>
        <f>(M40*21)/100</f>
      </c>
      <c t="s">
        <v>27</v>
      </c>
    </row>
    <row r="41" spans="1:5" ht="12.75" customHeight="1">
      <c r="A41" s="30" t="s">
        <v>57</v>
      </c>
      <c r="E41" s="31" t="s">
        <v>5</v>
      </c>
    </row>
    <row r="42" spans="1:5" ht="12.75" customHeight="1">
      <c r="A42" s="30" t="s">
        <v>58</v>
      </c>
      <c r="E42" s="32" t="s">
        <v>3804</v>
      </c>
    </row>
    <row r="43" spans="5:5" ht="165.75" customHeight="1">
      <c r="E43" s="31" t="s">
        <v>3805</v>
      </c>
    </row>
    <row r="44" spans="1:16" ht="12.75" customHeight="1">
      <c r="A44" t="s">
        <v>51</v>
      </c>
      <c s="6" t="s">
        <v>96</v>
      </c>
      <c s="6" t="s">
        <v>3806</v>
      </c>
      <c t="s">
        <v>5</v>
      </c>
      <c s="26" t="s">
        <v>3807</v>
      </c>
      <c s="27" t="s">
        <v>1018</v>
      </c>
      <c s="28">
        <v>1564.92</v>
      </c>
      <c s="27">
        <v>0</v>
      </c>
      <c s="27">
        <f>ROUND(G44*H44,6)</f>
      </c>
      <c r="L44" s="29">
        <v>0</v>
      </c>
      <c s="24">
        <f>ROUND(ROUND(L44,2)*ROUND(G44,3),2)</f>
      </c>
      <c s="27" t="s">
        <v>56</v>
      </c>
      <c>
        <f>(M44*21)/100</f>
      </c>
      <c t="s">
        <v>27</v>
      </c>
    </row>
    <row r="45" spans="1:5" ht="12.75" customHeight="1">
      <c r="A45" s="30" t="s">
        <v>57</v>
      </c>
      <c r="E45" s="31" t="s">
        <v>5</v>
      </c>
    </row>
    <row r="46" spans="1:5" ht="12.75" customHeight="1">
      <c r="A46" s="30" t="s">
        <v>58</v>
      </c>
      <c r="E46" s="32" t="s">
        <v>3808</v>
      </c>
    </row>
    <row r="47" spans="5:5" ht="102" customHeight="1">
      <c r="E47" s="31" t="s">
        <v>3809</v>
      </c>
    </row>
    <row r="48" spans="1:16" ht="12.75" customHeight="1">
      <c r="A48" t="s">
        <v>51</v>
      </c>
      <c s="6" t="s">
        <v>101</v>
      </c>
      <c s="6" t="s">
        <v>3810</v>
      </c>
      <c t="s">
        <v>5</v>
      </c>
      <c s="26" t="s">
        <v>3811</v>
      </c>
      <c s="27" t="s">
        <v>99</v>
      </c>
      <c s="28">
        <v>120</v>
      </c>
      <c s="27">
        <v>0</v>
      </c>
      <c s="27">
        <f>ROUND(G48*H48,6)</f>
      </c>
      <c r="L48" s="29">
        <v>0</v>
      </c>
      <c s="24">
        <f>ROUND(ROUND(L48,2)*ROUND(G48,3),2)</f>
      </c>
      <c s="27" t="s">
        <v>56</v>
      </c>
      <c>
        <f>(M48*21)/100</f>
      </c>
      <c t="s">
        <v>27</v>
      </c>
    </row>
    <row r="49" spans="1:5" ht="12.75" customHeight="1">
      <c r="A49" s="30" t="s">
        <v>57</v>
      </c>
      <c r="E49" s="31" t="s">
        <v>5</v>
      </c>
    </row>
    <row r="50" spans="1:5" ht="12.75" customHeight="1">
      <c r="A50" s="30" t="s">
        <v>58</v>
      </c>
      <c r="E50" s="32" t="s">
        <v>3812</v>
      </c>
    </row>
    <row r="51" spans="5:5" ht="76.5" customHeight="1">
      <c r="E51" s="31" t="s">
        <v>3813</v>
      </c>
    </row>
    <row r="52" spans="1:16" ht="12.75" customHeight="1">
      <c r="A52" t="s">
        <v>51</v>
      </c>
      <c s="6" t="s">
        <v>105</v>
      </c>
      <c s="6" t="s">
        <v>3814</v>
      </c>
      <c t="s">
        <v>5</v>
      </c>
      <c s="26" t="s">
        <v>3815</v>
      </c>
      <c s="27" t="s">
        <v>99</v>
      </c>
      <c s="28">
        <v>35</v>
      </c>
      <c s="27">
        <v>0</v>
      </c>
      <c s="27">
        <f>ROUND(G52*H52,6)</f>
      </c>
      <c r="L52" s="29">
        <v>0</v>
      </c>
      <c s="24">
        <f>ROUND(ROUND(L52,2)*ROUND(G52,3),2)</f>
      </c>
      <c s="27" t="s">
        <v>56</v>
      </c>
      <c>
        <f>(M52*21)/100</f>
      </c>
      <c t="s">
        <v>27</v>
      </c>
    </row>
    <row r="53" spans="1:5" ht="12.75" customHeight="1">
      <c r="A53" s="30" t="s">
        <v>57</v>
      </c>
      <c r="E53" s="31" t="s">
        <v>5</v>
      </c>
    </row>
    <row r="54" spans="1:5" ht="12.75" customHeight="1">
      <c r="A54" s="30" t="s">
        <v>58</v>
      </c>
      <c r="E54" s="32" t="s">
        <v>3816</v>
      </c>
    </row>
    <row r="55" spans="5:5" ht="76.5" customHeight="1">
      <c r="E55" s="31" t="s">
        <v>3817</v>
      </c>
    </row>
    <row r="56" spans="1:16" ht="12.75" customHeight="1">
      <c r="A56" t="s">
        <v>51</v>
      </c>
      <c s="6" t="s">
        <v>109</v>
      </c>
      <c s="6" t="s">
        <v>3818</v>
      </c>
      <c t="s">
        <v>5</v>
      </c>
      <c s="26" t="s">
        <v>3819</v>
      </c>
      <c s="27" t="s">
        <v>99</v>
      </c>
      <c s="28">
        <v>10</v>
      </c>
      <c s="27">
        <v>0</v>
      </c>
      <c s="27">
        <f>ROUND(G56*H56,6)</f>
      </c>
      <c r="L56" s="29">
        <v>0</v>
      </c>
      <c s="24">
        <f>ROUND(ROUND(L56,2)*ROUND(G56,3),2)</f>
      </c>
      <c s="27" t="s">
        <v>56</v>
      </c>
      <c>
        <f>(M56*21)/100</f>
      </c>
      <c t="s">
        <v>27</v>
      </c>
    </row>
    <row r="57" spans="1:5" ht="12.75" customHeight="1">
      <c r="A57" s="30" t="s">
        <v>57</v>
      </c>
      <c r="E57" s="31" t="s">
        <v>5</v>
      </c>
    </row>
    <row r="58" spans="1:5" ht="12.75" customHeight="1">
      <c r="A58" s="30" t="s">
        <v>58</v>
      </c>
      <c r="E58" s="32" t="s">
        <v>3820</v>
      </c>
    </row>
    <row r="59" spans="5:5" ht="76.5" customHeight="1">
      <c r="E59" s="31" t="s">
        <v>3821</v>
      </c>
    </row>
    <row r="60" spans="1:16" ht="12.75" customHeight="1">
      <c r="A60" t="s">
        <v>51</v>
      </c>
      <c s="6" t="s">
        <v>113</v>
      </c>
      <c s="6" t="s">
        <v>3822</v>
      </c>
      <c t="s">
        <v>5</v>
      </c>
      <c s="26" t="s">
        <v>3823</v>
      </c>
      <c s="27" t="s">
        <v>460</v>
      </c>
      <c s="28">
        <v>3</v>
      </c>
      <c s="27">
        <v>0</v>
      </c>
      <c s="27">
        <f>ROUND(G60*H60,6)</f>
      </c>
      <c r="L60" s="29">
        <v>0</v>
      </c>
      <c s="24">
        <f>ROUND(ROUND(L60,2)*ROUND(G60,3),2)</f>
      </c>
      <c s="27" t="s">
        <v>56</v>
      </c>
      <c>
        <f>(M60*21)/100</f>
      </c>
      <c t="s">
        <v>27</v>
      </c>
    </row>
    <row r="61" spans="1:5" ht="12.75" customHeight="1">
      <c r="A61" s="30" t="s">
        <v>57</v>
      </c>
      <c r="E61" s="31" t="s">
        <v>5</v>
      </c>
    </row>
    <row r="62" spans="1:5" ht="25.5" customHeight="1">
      <c r="A62" s="30" t="s">
        <v>58</v>
      </c>
      <c r="E62" s="32" t="s">
        <v>3824</v>
      </c>
    </row>
    <row r="63" spans="5:5" ht="89.25" customHeight="1">
      <c r="E63" s="31" t="s">
        <v>3825</v>
      </c>
    </row>
    <row r="64" spans="1:16" ht="12.75" customHeight="1">
      <c r="A64" t="s">
        <v>51</v>
      </c>
      <c s="6" t="s">
        <v>117</v>
      </c>
      <c s="6" t="s">
        <v>3826</v>
      </c>
      <c t="s">
        <v>5</v>
      </c>
      <c s="26" t="s">
        <v>3827</v>
      </c>
      <c s="27" t="s">
        <v>99</v>
      </c>
      <c s="28">
        <v>9</v>
      </c>
      <c s="27">
        <v>0</v>
      </c>
      <c s="27">
        <f>ROUND(G64*H64,6)</f>
      </c>
      <c r="L64" s="29">
        <v>0</v>
      </c>
      <c s="24">
        <f>ROUND(ROUND(L64,2)*ROUND(G64,3),2)</f>
      </c>
      <c s="27" t="s">
        <v>56</v>
      </c>
      <c>
        <f>(M64*21)/100</f>
      </c>
      <c t="s">
        <v>27</v>
      </c>
    </row>
    <row r="65" spans="1:5" ht="12.75" customHeight="1">
      <c r="A65" s="30" t="s">
        <v>57</v>
      </c>
      <c r="E65" s="31" t="s">
        <v>5</v>
      </c>
    </row>
    <row r="66" spans="1:5" ht="12.75" customHeight="1">
      <c r="A66" s="30" t="s">
        <v>58</v>
      </c>
      <c r="E66" s="32" t="s">
        <v>3828</v>
      </c>
    </row>
    <row r="67" spans="5:5" ht="114.75" customHeight="1">
      <c r="E67" s="31" t="s">
        <v>3829</v>
      </c>
    </row>
    <row r="68" spans="1:16" ht="12.75" customHeight="1">
      <c r="A68" t="s">
        <v>51</v>
      </c>
      <c s="6" t="s">
        <v>122</v>
      </c>
      <c s="6" t="s">
        <v>3830</v>
      </c>
      <c t="s">
        <v>5</v>
      </c>
      <c s="26" t="s">
        <v>3831</v>
      </c>
      <c s="27" t="s">
        <v>99</v>
      </c>
      <c s="28">
        <v>5</v>
      </c>
      <c s="27">
        <v>0</v>
      </c>
      <c s="27">
        <f>ROUND(G68*H68,6)</f>
      </c>
      <c r="L68" s="29">
        <v>0</v>
      </c>
      <c s="24">
        <f>ROUND(ROUND(L68,2)*ROUND(G68,3),2)</f>
      </c>
      <c s="27" t="s">
        <v>56</v>
      </c>
      <c>
        <f>(M68*21)/100</f>
      </c>
      <c t="s">
        <v>27</v>
      </c>
    </row>
    <row r="69" spans="1:5" ht="12.75" customHeight="1">
      <c r="A69" s="30" t="s">
        <v>57</v>
      </c>
      <c r="E69" s="31" t="s">
        <v>5</v>
      </c>
    </row>
    <row r="70" spans="1:5" ht="12.75" customHeight="1">
      <c r="A70" s="30" t="s">
        <v>58</v>
      </c>
      <c r="E70" s="32" t="s">
        <v>3832</v>
      </c>
    </row>
    <row r="71" spans="5:5" ht="89.25" customHeight="1">
      <c r="E71" s="31" t="s">
        <v>3833</v>
      </c>
    </row>
    <row r="72" spans="1:16" ht="12.75" customHeight="1">
      <c r="A72" t="s">
        <v>51</v>
      </c>
      <c s="6" t="s">
        <v>126</v>
      </c>
      <c s="6" t="s">
        <v>3834</v>
      </c>
      <c t="s">
        <v>5</v>
      </c>
      <c s="26" t="s">
        <v>3835</v>
      </c>
      <c s="27" t="s">
        <v>329</v>
      </c>
      <c s="28">
        <v>81</v>
      </c>
      <c s="27">
        <v>0</v>
      </c>
      <c s="27">
        <f>ROUND(G72*H72,6)</f>
      </c>
      <c r="L72" s="29">
        <v>0</v>
      </c>
      <c s="24">
        <f>ROUND(ROUND(L72,2)*ROUND(G72,3),2)</f>
      </c>
      <c s="27" t="s">
        <v>56</v>
      </c>
      <c>
        <f>(M72*21)/100</f>
      </c>
      <c t="s">
        <v>27</v>
      </c>
    </row>
    <row r="73" spans="1:5" ht="12.75" customHeight="1">
      <c r="A73" s="30" t="s">
        <v>57</v>
      </c>
      <c r="E73" s="31" t="s">
        <v>5</v>
      </c>
    </row>
    <row r="74" spans="1:5" ht="12.75" customHeight="1">
      <c r="A74" s="30" t="s">
        <v>58</v>
      </c>
      <c r="E74" s="32" t="s">
        <v>3836</v>
      </c>
    </row>
    <row r="75" spans="5:5" ht="89.25" customHeight="1">
      <c r="E75" s="31" t="s">
        <v>3837</v>
      </c>
    </row>
    <row r="76" spans="1:16" ht="12.75" customHeight="1">
      <c r="A76" t="s">
        <v>51</v>
      </c>
      <c s="6" t="s">
        <v>132</v>
      </c>
      <c s="6" t="s">
        <v>3838</v>
      </c>
      <c t="s">
        <v>5</v>
      </c>
      <c s="26" t="s">
        <v>3839</v>
      </c>
      <c s="27" t="s">
        <v>99</v>
      </c>
      <c s="28">
        <v>4</v>
      </c>
      <c s="27">
        <v>0</v>
      </c>
      <c s="27">
        <f>ROUND(G76*H76,6)</f>
      </c>
      <c r="L76" s="29">
        <v>0</v>
      </c>
      <c s="24">
        <f>ROUND(ROUND(L76,2)*ROUND(G76,3),2)</f>
      </c>
      <c s="27" t="s">
        <v>56</v>
      </c>
      <c>
        <f>(M76*21)/100</f>
      </c>
      <c t="s">
        <v>27</v>
      </c>
    </row>
    <row r="77" spans="1:5" ht="12.75" customHeight="1">
      <c r="A77" s="30" t="s">
        <v>57</v>
      </c>
      <c r="E77" s="31" t="s">
        <v>5</v>
      </c>
    </row>
    <row r="78" spans="1:5" ht="12.75" customHeight="1">
      <c r="A78" s="30" t="s">
        <v>58</v>
      </c>
      <c r="E78" s="32" t="s">
        <v>3840</v>
      </c>
    </row>
    <row r="79" spans="5:5" ht="102" customHeight="1">
      <c r="E79" s="31" t="s">
        <v>3841</v>
      </c>
    </row>
    <row r="80" spans="1:16" ht="12.75" customHeight="1">
      <c r="A80" t="s">
        <v>51</v>
      </c>
      <c s="6" t="s">
        <v>136</v>
      </c>
      <c s="6" t="s">
        <v>3842</v>
      </c>
      <c t="s">
        <v>5</v>
      </c>
      <c s="26" t="s">
        <v>3843</v>
      </c>
      <c s="27" t="s">
        <v>99</v>
      </c>
      <c s="28">
        <v>1</v>
      </c>
      <c s="27">
        <v>0</v>
      </c>
      <c s="27">
        <f>ROUND(G80*H80,6)</f>
      </c>
      <c r="L80" s="29">
        <v>0</v>
      </c>
      <c s="24">
        <f>ROUND(ROUND(L80,2)*ROUND(G80,3),2)</f>
      </c>
      <c s="27" t="s">
        <v>56</v>
      </c>
      <c>
        <f>(M80*21)/100</f>
      </c>
      <c t="s">
        <v>27</v>
      </c>
    </row>
    <row r="81" spans="1:5" ht="12.75" customHeight="1">
      <c r="A81" s="30" t="s">
        <v>57</v>
      </c>
      <c r="E81" s="31" t="s">
        <v>5</v>
      </c>
    </row>
    <row r="82" spans="1:5" ht="12.75" customHeight="1">
      <c r="A82" s="30" t="s">
        <v>58</v>
      </c>
      <c r="E82" s="32" t="s">
        <v>3844</v>
      </c>
    </row>
    <row r="83" spans="5:5" ht="102" customHeight="1">
      <c r="E83" s="31" t="s">
        <v>3841</v>
      </c>
    </row>
    <row r="84" spans="1:16" ht="12.75" customHeight="1">
      <c r="A84" t="s">
        <v>51</v>
      </c>
      <c s="6" t="s">
        <v>140</v>
      </c>
      <c s="6" t="s">
        <v>3845</v>
      </c>
      <c t="s">
        <v>5</v>
      </c>
      <c s="26" t="s">
        <v>3846</v>
      </c>
      <c s="27" t="s">
        <v>99</v>
      </c>
      <c s="28">
        <v>2</v>
      </c>
      <c s="27">
        <v>0</v>
      </c>
      <c s="27">
        <f>ROUND(G84*H84,6)</f>
      </c>
      <c r="L84" s="29">
        <v>0</v>
      </c>
      <c s="24">
        <f>ROUND(ROUND(L84,2)*ROUND(G84,3),2)</f>
      </c>
      <c s="27" t="s">
        <v>56</v>
      </c>
      <c>
        <f>(M84*21)/100</f>
      </c>
      <c t="s">
        <v>27</v>
      </c>
    </row>
    <row r="85" spans="1:5" ht="12.75" customHeight="1">
      <c r="A85" s="30" t="s">
        <v>57</v>
      </c>
      <c r="E85" s="31" t="s">
        <v>5</v>
      </c>
    </row>
    <row r="86" spans="1:5" ht="12.75" customHeight="1">
      <c r="A86" s="30" t="s">
        <v>58</v>
      </c>
      <c r="E86" s="32" t="s">
        <v>3847</v>
      </c>
    </row>
    <row r="87" spans="5:5" ht="102" customHeight="1">
      <c r="E87" s="31" t="s">
        <v>3841</v>
      </c>
    </row>
    <row r="88" spans="1:16" ht="12.75" customHeight="1">
      <c r="A88" t="s">
        <v>51</v>
      </c>
      <c s="6" t="s">
        <v>144</v>
      </c>
      <c s="6" t="s">
        <v>3848</v>
      </c>
      <c t="s">
        <v>5</v>
      </c>
      <c s="26" t="s">
        <v>3849</v>
      </c>
      <c s="27" t="s">
        <v>99</v>
      </c>
      <c s="28">
        <v>2</v>
      </c>
      <c s="27">
        <v>0</v>
      </c>
      <c s="27">
        <f>ROUND(G88*H88,6)</f>
      </c>
      <c r="L88" s="29">
        <v>0</v>
      </c>
      <c s="24">
        <f>ROUND(ROUND(L88,2)*ROUND(G88,3),2)</f>
      </c>
      <c s="27" t="s">
        <v>56</v>
      </c>
      <c>
        <f>(M88*21)/100</f>
      </c>
      <c t="s">
        <v>27</v>
      </c>
    </row>
    <row r="89" spans="1:5" ht="12.75" customHeight="1">
      <c r="A89" s="30" t="s">
        <v>57</v>
      </c>
      <c r="E89" s="31" t="s">
        <v>5</v>
      </c>
    </row>
    <row r="90" spans="1:5" ht="12.75" customHeight="1">
      <c r="A90" s="30" t="s">
        <v>58</v>
      </c>
      <c r="E90" s="32" t="s">
        <v>3850</v>
      </c>
    </row>
    <row r="91" spans="5:5" ht="102" customHeight="1">
      <c r="E91" s="31" t="s">
        <v>3841</v>
      </c>
    </row>
    <row r="92" spans="1:16" ht="12.75" customHeight="1">
      <c r="A92" t="s">
        <v>51</v>
      </c>
      <c s="6" t="s">
        <v>148</v>
      </c>
      <c s="6" t="s">
        <v>3851</v>
      </c>
      <c t="s">
        <v>5</v>
      </c>
      <c s="26" t="s">
        <v>3852</v>
      </c>
      <c s="27" t="s">
        <v>99</v>
      </c>
      <c s="28">
        <v>1</v>
      </c>
      <c s="27">
        <v>0</v>
      </c>
      <c s="27">
        <f>ROUND(G92*H92,6)</f>
      </c>
      <c r="L92" s="29">
        <v>0</v>
      </c>
      <c s="24">
        <f>ROUND(ROUND(L92,2)*ROUND(G92,3),2)</f>
      </c>
      <c s="27" t="s">
        <v>56</v>
      </c>
      <c>
        <f>(M92*21)/100</f>
      </c>
      <c t="s">
        <v>27</v>
      </c>
    </row>
    <row r="93" spans="1:5" ht="12.75" customHeight="1">
      <c r="A93" s="30" t="s">
        <v>57</v>
      </c>
      <c r="E93" s="31" t="s">
        <v>5</v>
      </c>
    </row>
    <row r="94" spans="1:5" ht="12.75" customHeight="1">
      <c r="A94" s="30" t="s">
        <v>58</v>
      </c>
      <c r="E94" s="32" t="s">
        <v>3853</v>
      </c>
    </row>
    <row r="95" spans="5:5" ht="102" customHeight="1">
      <c r="E95" s="31" t="s">
        <v>3841</v>
      </c>
    </row>
    <row r="96" spans="1:16" ht="12.75" customHeight="1">
      <c r="A96" t="s">
        <v>51</v>
      </c>
      <c s="6" t="s">
        <v>152</v>
      </c>
      <c s="6" t="s">
        <v>3854</v>
      </c>
      <c t="s">
        <v>5</v>
      </c>
      <c s="26" t="s">
        <v>3855</v>
      </c>
      <c s="27" t="s">
        <v>99</v>
      </c>
      <c s="28">
        <v>4</v>
      </c>
      <c s="27">
        <v>0</v>
      </c>
      <c s="27">
        <f>ROUND(G96*H96,6)</f>
      </c>
      <c r="L96" s="29">
        <v>0</v>
      </c>
      <c s="24">
        <f>ROUND(ROUND(L96,2)*ROUND(G96,3),2)</f>
      </c>
      <c s="27" t="s">
        <v>56</v>
      </c>
      <c>
        <f>(M96*21)/100</f>
      </c>
      <c t="s">
        <v>27</v>
      </c>
    </row>
    <row r="97" spans="1:5" ht="12.75" customHeight="1">
      <c r="A97" s="30" t="s">
        <v>57</v>
      </c>
      <c r="E97" s="31" t="s">
        <v>5</v>
      </c>
    </row>
    <row r="98" spans="1:5" ht="12.75" customHeight="1">
      <c r="A98" s="30" t="s">
        <v>58</v>
      </c>
      <c r="E98" s="32" t="s">
        <v>3856</v>
      </c>
    </row>
    <row r="99" spans="5:5" ht="102" customHeight="1">
      <c r="E99" s="31" t="s">
        <v>3857</v>
      </c>
    </row>
    <row r="100" spans="1:16" ht="12.75" customHeight="1">
      <c r="A100" t="s">
        <v>51</v>
      </c>
      <c s="6" t="s">
        <v>156</v>
      </c>
      <c s="6" t="s">
        <v>3858</v>
      </c>
      <c t="s">
        <v>5</v>
      </c>
      <c s="26" t="s">
        <v>3859</v>
      </c>
      <c s="27" t="s">
        <v>99</v>
      </c>
      <c s="28">
        <v>1</v>
      </c>
      <c s="27">
        <v>0</v>
      </c>
      <c s="27">
        <f>ROUND(G100*H100,6)</f>
      </c>
      <c r="L100" s="29">
        <v>0</v>
      </c>
      <c s="24">
        <f>ROUND(ROUND(L100,2)*ROUND(G100,3),2)</f>
      </c>
      <c s="27" t="s">
        <v>56</v>
      </c>
      <c>
        <f>(M100*21)/100</f>
      </c>
      <c t="s">
        <v>27</v>
      </c>
    </row>
    <row r="101" spans="1:5" ht="12.75" customHeight="1">
      <c r="A101" s="30" t="s">
        <v>57</v>
      </c>
      <c r="E101" s="31" t="s">
        <v>5</v>
      </c>
    </row>
    <row r="102" spans="1:5" ht="12.75" customHeight="1">
      <c r="A102" s="30" t="s">
        <v>58</v>
      </c>
      <c r="E102" s="32" t="s">
        <v>3853</v>
      </c>
    </row>
    <row r="103" spans="5:5" ht="102" customHeight="1">
      <c r="E103" s="31" t="s">
        <v>3857</v>
      </c>
    </row>
    <row r="104" spans="1:16" ht="12.75" customHeight="1">
      <c r="A104" t="s">
        <v>51</v>
      </c>
      <c s="6" t="s">
        <v>160</v>
      </c>
      <c s="6" t="s">
        <v>3860</v>
      </c>
      <c t="s">
        <v>5</v>
      </c>
      <c s="26" t="s">
        <v>3861</v>
      </c>
      <c s="27" t="s">
        <v>99</v>
      </c>
      <c s="28">
        <v>1</v>
      </c>
      <c s="27">
        <v>0</v>
      </c>
      <c s="27">
        <f>ROUND(G104*H104,6)</f>
      </c>
      <c r="L104" s="29">
        <v>0</v>
      </c>
      <c s="24">
        <f>ROUND(ROUND(L104,2)*ROUND(G104,3),2)</f>
      </c>
      <c s="27" t="s">
        <v>56</v>
      </c>
      <c>
        <f>(M104*21)/100</f>
      </c>
      <c t="s">
        <v>27</v>
      </c>
    </row>
    <row r="105" spans="1:5" ht="12.75" customHeight="1">
      <c r="A105" s="30" t="s">
        <v>57</v>
      </c>
      <c r="E105" s="31" t="s">
        <v>5</v>
      </c>
    </row>
    <row r="106" spans="1:5" ht="12.75" customHeight="1">
      <c r="A106" s="30" t="s">
        <v>58</v>
      </c>
      <c r="E106" s="32" t="s">
        <v>3853</v>
      </c>
    </row>
    <row r="107" spans="5:5" ht="102" customHeight="1">
      <c r="E107" s="31" t="s">
        <v>3857</v>
      </c>
    </row>
    <row r="108" spans="1:16" ht="12.75" customHeight="1">
      <c r="A108" t="s">
        <v>51</v>
      </c>
      <c s="6" t="s">
        <v>164</v>
      </c>
      <c s="6" t="s">
        <v>3862</v>
      </c>
      <c t="s">
        <v>5</v>
      </c>
      <c s="26" t="s">
        <v>3863</v>
      </c>
      <c s="27" t="s">
        <v>88</v>
      </c>
      <c s="28">
        <v>104.28</v>
      </c>
      <c s="27">
        <v>0</v>
      </c>
      <c s="27">
        <f>ROUND(G108*H108,6)</f>
      </c>
      <c r="L108" s="29">
        <v>0</v>
      </c>
      <c s="24">
        <f>ROUND(ROUND(L108,2)*ROUND(G108,3),2)</f>
      </c>
      <c s="27" t="s">
        <v>56</v>
      </c>
      <c>
        <f>(M108*21)/100</f>
      </c>
      <c t="s">
        <v>27</v>
      </c>
    </row>
    <row r="109" spans="1:5" ht="12.75" customHeight="1">
      <c r="A109" s="30" t="s">
        <v>57</v>
      </c>
      <c r="E109" s="31" t="s">
        <v>5</v>
      </c>
    </row>
    <row r="110" spans="1:5" ht="12.75" customHeight="1">
      <c r="A110" s="30" t="s">
        <v>58</v>
      </c>
      <c r="E110" s="32" t="s">
        <v>3864</v>
      </c>
    </row>
    <row r="111" spans="5:5" ht="89.25" customHeight="1">
      <c r="E111" s="31" t="s">
        <v>3865</v>
      </c>
    </row>
    <row r="112" spans="1:16" ht="12.75" customHeight="1">
      <c r="A112" t="s">
        <v>51</v>
      </c>
      <c s="6" t="s">
        <v>168</v>
      </c>
      <c s="6" t="s">
        <v>3866</v>
      </c>
      <c t="s">
        <v>5</v>
      </c>
      <c s="26" t="s">
        <v>3867</v>
      </c>
      <c s="27" t="s">
        <v>99</v>
      </c>
      <c s="28">
        <v>4</v>
      </c>
      <c s="27">
        <v>0</v>
      </c>
      <c s="27">
        <f>ROUND(G112*H112,6)</f>
      </c>
      <c r="L112" s="29">
        <v>0</v>
      </c>
      <c s="24">
        <f>ROUND(ROUND(L112,2)*ROUND(G112,3),2)</f>
      </c>
      <c s="27" t="s">
        <v>56</v>
      </c>
      <c>
        <f>(M112*21)/100</f>
      </c>
      <c t="s">
        <v>27</v>
      </c>
    </row>
    <row r="113" spans="1:5" ht="12.75" customHeight="1">
      <c r="A113" s="30" t="s">
        <v>57</v>
      </c>
      <c r="E113" s="31" t="s">
        <v>5</v>
      </c>
    </row>
    <row r="114" spans="1:5" ht="12.75" customHeight="1">
      <c r="A114" s="30" t="s">
        <v>58</v>
      </c>
      <c r="E114" s="32" t="s">
        <v>3868</v>
      </c>
    </row>
    <row r="115" spans="5:5" ht="102" customHeight="1">
      <c r="E115" s="31" t="s">
        <v>3869</v>
      </c>
    </row>
    <row r="116" spans="1:16" ht="12.75" customHeight="1">
      <c r="A116" t="s">
        <v>51</v>
      </c>
      <c s="6" t="s">
        <v>172</v>
      </c>
      <c s="6" t="s">
        <v>3870</v>
      </c>
      <c t="s">
        <v>5</v>
      </c>
      <c s="26" t="s">
        <v>3871</v>
      </c>
      <c s="27" t="s">
        <v>99</v>
      </c>
      <c s="28">
        <v>1</v>
      </c>
      <c s="27">
        <v>0</v>
      </c>
      <c s="27">
        <f>ROUND(G116*H116,6)</f>
      </c>
      <c r="L116" s="29">
        <v>0</v>
      </c>
      <c s="24">
        <f>ROUND(ROUND(L116,2)*ROUND(G116,3),2)</f>
      </c>
      <c s="27" t="s">
        <v>56</v>
      </c>
      <c>
        <f>(M116*21)/100</f>
      </c>
      <c t="s">
        <v>27</v>
      </c>
    </row>
    <row r="117" spans="1:5" ht="12.75" customHeight="1">
      <c r="A117" s="30" t="s">
        <v>57</v>
      </c>
      <c r="E117" s="31" t="s">
        <v>5</v>
      </c>
    </row>
    <row r="118" spans="1:5" ht="12.75" customHeight="1">
      <c r="A118" s="30" t="s">
        <v>58</v>
      </c>
      <c r="E118" s="32" t="s">
        <v>3853</v>
      </c>
    </row>
    <row r="119" spans="5:5" ht="102" customHeight="1">
      <c r="E119" s="31" t="s">
        <v>3869</v>
      </c>
    </row>
    <row r="120" spans="1:16" ht="12.75" customHeight="1">
      <c r="A120" t="s">
        <v>51</v>
      </c>
      <c s="6" t="s">
        <v>176</v>
      </c>
      <c s="6" t="s">
        <v>3872</v>
      </c>
      <c t="s">
        <v>5</v>
      </c>
      <c s="26" t="s">
        <v>3873</v>
      </c>
      <c s="27" t="s">
        <v>99</v>
      </c>
      <c s="28">
        <v>2</v>
      </c>
      <c s="27">
        <v>0</v>
      </c>
      <c s="27">
        <f>ROUND(G120*H120,6)</f>
      </c>
      <c r="L120" s="29">
        <v>0</v>
      </c>
      <c s="24">
        <f>ROUND(ROUND(L120,2)*ROUND(G120,3),2)</f>
      </c>
      <c s="27" t="s">
        <v>56</v>
      </c>
      <c>
        <f>(M120*21)/100</f>
      </c>
      <c t="s">
        <v>27</v>
      </c>
    </row>
    <row r="121" spans="1:5" ht="12.75" customHeight="1">
      <c r="A121" s="30" t="s">
        <v>57</v>
      </c>
      <c r="E121" s="31" t="s">
        <v>5</v>
      </c>
    </row>
    <row r="122" spans="1:5" ht="12.75" customHeight="1">
      <c r="A122" s="30" t="s">
        <v>58</v>
      </c>
      <c r="E122" s="32" t="s">
        <v>3850</v>
      </c>
    </row>
    <row r="123" spans="5:5" ht="102" customHeight="1">
      <c r="E123" s="31" t="s">
        <v>3869</v>
      </c>
    </row>
    <row r="124" spans="1:16" ht="12.75" customHeight="1">
      <c r="A124" t="s">
        <v>51</v>
      </c>
      <c s="6" t="s">
        <v>181</v>
      </c>
      <c s="6" t="s">
        <v>3874</v>
      </c>
      <c t="s">
        <v>5</v>
      </c>
      <c s="26" t="s">
        <v>3875</v>
      </c>
      <c s="27" t="s">
        <v>99</v>
      </c>
      <c s="28">
        <v>1</v>
      </c>
      <c s="27">
        <v>0</v>
      </c>
      <c s="27">
        <f>ROUND(G124*H124,6)</f>
      </c>
      <c r="L124" s="29">
        <v>0</v>
      </c>
      <c s="24">
        <f>ROUND(ROUND(L124,2)*ROUND(G124,3),2)</f>
      </c>
      <c s="27" t="s">
        <v>56</v>
      </c>
      <c>
        <f>(M124*21)/100</f>
      </c>
      <c t="s">
        <v>27</v>
      </c>
    </row>
    <row r="125" spans="1:5" ht="12.75" customHeight="1">
      <c r="A125" s="30" t="s">
        <v>57</v>
      </c>
      <c r="E125" s="31" t="s">
        <v>5</v>
      </c>
    </row>
    <row r="126" spans="1:5" ht="12.75" customHeight="1">
      <c r="A126" s="30" t="s">
        <v>58</v>
      </c>
      <c r="E126" s="32" t="s">
        <v>3853</v>
      </c>
    </row>
    <row r="127" spans="5:5" ht="102" customHeight="1">
      <c r="E127" s="31" t="s">
        <v>3869</v>
      </c>
    </row>
    <row r="128" spans="1:16" ht="12.75" customHeight="1">
      <c r="A128" t="s">
        <v>51</v>
      </c>
      <c s="6" t="s">
        <v>185</v>
      </c>
      <c s="6" t="s">
        <v>3876</v>
      </c>
      <c t="s">
        <v>5</v>
      </c>
      <c s="26" t="s">
        <v>3877</v>
      </c>
      <c s="27" t="s">
        <v>99</v>
      </c>
      <c s="28">
        <v>4</v>
      </c>
      <c s="27">
        <v>0</v>
      </c>
      <c s="27">
        <f>ROUND(G128*H128,6)</f>
      </c>
      <c r="L128" s="29">
        <v>0</v>
      </c>
      <c s="24">
        <f>ROUND(ROUND(L128,2)*ROUND(G128,3),2)</f>
      </c>
      <c s="27" t="s">
        <v>56</v>
      </c>
      <c>
        <f>(M128*21)/100</f>
      </c>
      <c t="s">
        <v>27</v>
      </c>
    </row>
    <row r="129" spans="1:5" ht="12.75" customHeight="1">
      <c r="A129" s="30" t="s">
        <v>57</v>
      </c>
      <c r="E129" s="31" t="s">
        <v>5</v>
      </c>
    </row>
    <row r="130" spans="1:5" ht="12.75" customHeight="1">
      <c r="A130" s="30" t="s">
        <v>58</v>
      </c>
      <c r="E130" s="32" t="s">
        <v>3856</v>
      </c>
    </row>
    <row r="131" spans="5:5" ht="102" customHeight="1">
      <c r="E131" s="31" t="s">
        <v>3878</v>
      </c>
    </row>
    <row r="132" spans="1:16" ht="12.75" customHeight="1">
      <c r="A132" t="s">
        <v>51</v>
      </c>
      <c s="6" t="s">
        <v>190</v>
      </c>
      <c s="6" t="s">
        <v>3879</v>
      </c>
      <c t="s">
        <v>5</v>
      </c>
      <c s="26" t="s">
        <v>3880</v>
      </c>
      <c s="27" t="s">
        <v>99</v>
      </c>
      <c s="28">
        <v>1</v>
      </c>
      <c s="27">
        <v>0</v>
      </c>
      <c s="27">
        <f>ROUND(G132*H132,6)</f>
      </c>
      <c r="L132" s="29">
        <v>0</v>
      </c>
      <c s="24">
        <f>ROUND(ROUND(L132,2)*ROUND(G132,3),2)</f>
      </c>
      <c s="27" t="s">
        <v>56</v>
      </c>
      <c>
        <f>(M132*21)/100</f>
      </c>
      <c t="s">
        <v>27</v>
      </c>
    </row>
    <row r="133" spans="1:5" ht="12.75" customHeight="1">
      <c r="A133" s="30" t="s">
        <v>57</v>
      </c>
      <c r="E133" s="31" t="s">
        <v>5</v>
      </c>
    </row>
    <row r="134" spans="1:5" ht="12.75" customHeight="1">
      <c r="A134" s="30" t="s">
        <v>58</v>
      </c>
      <c r="E134" s="32" t="s">
        <v>3853</v>
      </c>
    </row>
    <row r="135" spans="5:5" ht="102" customHeight="1">
      <c r="E135" s="31" t="s">
        <v>3878</v>
      </c>
    </row>
    <row r="136" spans="1:16" ht="12.75" customHeight="1">
      <c r="A136" t="s">
        <v>51</v>
      </c>
      <c s="6" t="s">
        <v>194</v>
      </c>
      <c s="6" t="s">
        <v>3881</v>
      </c>
      <c t="s">
        <v>5</v>
      </c>
      <c s="26" t="s">
        <v>3882</v>
      </c>
      <c s="27" t="s">
        <v>99</v>
      </c>
      <c s="28">
        <v>2</v>
      </c>
      <c s="27">
        <v>0</v>
      </c>
      <c s="27">
        <f>ROUND(G136*H136,6)</f>
      </c>
      <c r="L136" s="29">
        <v>0</v>
      </c>
      <c s="24">
        <f>ROUND(ROUND(L136,2)*ROUND(G136,3),2)</f>
      </c>
      <c s="27" t="s">
        <v>56</v>
      </c>
      <c>
        <f>(M136*21)/100</f>
      </c>
      <c t="s">
        <v>27</v>
      </c>
    </row>
    <row r="137" spans="1:5" ht="12.75" customHeight="1">
      <c r="A137" s="30" t="s">
        <v>57</v>
      </c>
      <c r="E137" s="31" t="s">
        <v>5</v>
      </c>
    </row>
    <row r="138" spans="1:5" ht="12.75" customHeight="1">
      <c r="A138" s="30" t="s">
        <v>58</v>
      </c>
      <c r="E138" s="32" t="s">
        <v>3850</v>
      </c>
    </row>
    <row r="139" spans="5:5" ht="102" customHeight="1">
      <c r="E139" s="31" t="s">
        <v>3878</v>
      </c>
    </row>
    <row r="140" spans="1:16" ht="12.75" customHeight="1">
      <c r="A140" t="s">
        <v>51</v>
      </c>
      <c s="6" t="s">
        <v>198</v>
      </c>
      <c s="6" t="s">
        <v>3883</v>
      </c>
      <c t="s">
        <v>5</v>
      </c>
      <c s="26" t="s">
        <v>3884</v>
      </c>
      <c s="27" t="s">
        <v>99</v>
      </c>
      <c s="28">
        <v>2</v>
      </c>
      <c s="27">
        <v>0</v>
      </c>
      <c s="27">
        <f>ROUND(G140*H140,6)</f>
      </c>
      <c r="L140" s="29">
        <v>0</v>
      </c>
      <c s="24">
        <f>ROUND(ROUND(L140,2)*ROUND(G140,3),2)</f>
      </c>
      <c s="27" t="s">
        <v>56</v>
      </c>
      <c>
        <f>(M140*21)/100</f>
      </c>
      <c t="s">
        <v>27</v>
      </c>
    </row>
    <row r="141" spans="1:5" ht="12.75" customHeight="1">
      <c r="A141" s="30" t="s">
        <v>57</v>
      </c>
      <c r="E141" s="31" t="s">
        <v>5</v>
      </c>
    </row>
    <row r="142" spans="1:5" ht="12.75" customHeight="1">
      <c r="A142" s="30" t="s">
        <v>58</v>
      </c>
      <c r="E142" s="32" t="s">
        <v>3850</v>
      </c>
    </row>
    <row r="143" spans="5:5" ht="102" customHeight="1">
      <c r="E143" s="31" t="s">
        <v>3885</v>
      </c>
    </row>
    <row r="144" spans="1:16" ht="12.75" customHeight="1">
      <c r="A144" t="s">
        <v>51</v>
      </c>
      <c s="6" t="s">
        <v>202</v>
      </c>
      <c s="6" t="s">
        <v>3886</v>
      </c>
      <c t="s">
        <v>5</v>
      </c>
      <c s="26" t="s">
        <v>3887</v>
      </c>
      <c s="27" t="s">
        <v>99</v>
      </c>
      <c s="28">
        <v>5</v>
      </c>
      <c s="27">
        <v>0</v>
      </c>
      <c s="27">
        <f>ROUND(G144*H144,6)</f>
      </c>
      <c r="L144" s="29">
        <v>0</v>
      </c>
      <c s="24">
        <f>ROUND(ROUND(L144,2)*ROUND(G144,3),2)</f>
      </c>
      <c s="27" t="s">
        <v>56</v>
      </c>
      <c>
        <f>(M144*21)/100</f>
      </c>
      <c t="s">
        <v>27</v>
      </c>
    </row>
    <row r="145" spans="1:5" ht="12.75" customHeight="1">
      <c r="A145" s="30" t="s">
        <v>57</v>
      </c>
      <c r="E145" s="31" t="s">
        <v>5</v>
      </c>
    </row>
    <row r="146" spans="1:5" ht="12.75" customHeight="1">
      <c r="A146" s="30" t="s">
        <v>58</v>
      </c>
      <c r="E146" s="32" t="s">
        <v>3888</v>
      </c>
    </row>
    <row r="147" spans="5:5" ht="76.5" customHeight="1">
      <c r="E147" s="31" t="s">
        <v>3889</v>
      </c>
    </row>
    <row r="148" spans="1:16" ht="12.75" customHeight="1">
      <c r="A148" t="s">
        <v>51</v>
      </c>
      <c s="6" t="s">
        <v>206</v>
      </c>
      <c s="6" t="s">
        <v>3890</v>
      </c>
      <c t="s">
        <v>5</v>
      </c>
      <c s="26" t="s">
        <v>3891</v>
      </c>
      <c s="27" t="s">
        <v>329</v>
      </c>
      <c s="28">
        <v>57</v>
      </c>
      <c s="27">
        <v>0</v>
      </c>
      <c s="27">
        <f>ROUND(G148*H148,6)</f>
      </c>
      <c r="L148" s="29">
        <v>0</v>
      </c>
      <c s="24">
        <f>ROUND(ROUND(L148,2)*ROUND(G148,3),2)</f>
      </c>
      <c s="27" t="s">
        <v>56</v>
      </c>
      <c>
        <f>(M148*21)/100</f>
      </c>
      <c t="s">
        <v>27</v>
      </c>
    </row>
    <row r="149" spans="1:5" ht="12.75" customHeight="1">
      <c r="A149" s="30" t="s">
        <v>57</v>
      </c>
      <c r="E149" s="31" t="s">
        <v>5</v>
      </c>
    </row>
    <row r="150" spans="1:5" ht="12.75" customHeight="1">
      <c r="A150" s="30" t="s">
        <v>58</v>
      </c>
      <c r="E150" s="32" t="s">
        <v>3892</v>
      </c>
    </row>
    <row r="151" spans="5:5" ht="89.25" customHeight="1">
      <c r="E151" s="31" t="s">
        <v>3893</v>
      </c>
    </row>
    <row r="152" spans="1:16" ht="12.75" customHeight="1">
      <c r="A152" t="s">
        <v>51</v>
      </c>
      <c s="6" t="s">
        <v>210</v>
      </c>
      <c s="6" t="s">
        <v>3894</v>
      </c>
      <c t="s">
        <v>5</v>
      </c>
      <c s="26" t="s">
        <v>3895</v>
      </c>
      <c s="27" t="s">
        <v>99</v>
      </c>
      <c s="28">
        <v>5</v>
      </c>
      <c s="27">
        <v>0</v>
      </c>
      <c s="27">
        <f>ROUND(G152*H152,6)</f>
      </c>
      <c r="L152" s="29">
        <v>0</v>
      </c>
      <c s="24">
        <f>ROUND(ROUND(L152,2)*ROUND(G152,3),2)</f>
      </c>
      <c s="27" t="s">
        <v>56</v>
      </c>
      <c>
        <f>(M152*21)/100</f>
      </c>
      <c t="s">
        <v>27</v>
      </c>
    </row>
    <row r="153" spans="1:5" ht="12.75" customHeight="1">
      <c r="A153" s="30" t="s">
        <v>57</v>
      </c>
      <c r="E153" s="31" t="s">
        <v>5</v>
      </c>
    </row>
    <row r="154" spans="1:5" ht="12.75" customHeight="1">
      <c r="A154" s="30" t="s">
        <v>58</v>
      </c>
      <c r="E154" s="32" t="s">
        <v>3896</v>
      </c>
    </row>
    <row r="155" spans="5:5" ht="89.25" customHeight="1">
      <c r="E155" s="31" t="s">
        <v>3897</v>
      </c>
    </row>
    <row r="156" spans="1:16" ht="12.75" customHeight="1">
      <c r="A156" t="s">
        <v>51</v>
      </c>
      <c s="6" t="s">
        <v>214</v>
      </c>
      <c s="6" t="s">
        <v>3898</v>
      </c>
      <c t="s">
        <v>5</v>
      </c>
      <c s="26" t="s">
        <v>3899</v>
      </c>
      <c s="27" t="s">
        <v>99</v>
      </c>
      <c s="28">
        <v>1</v>
      </c>
      <c s="27">
        <v>0</v>
      </c>
      <c s="27">
        <f>ROUND(G156*H156,6)</f>
      </c>
      <c r="L156" s="29">
        <v>0</v>
      </c>
      <c s="24">
        <f>ROUND(ROUND(L156,2)*ROUND(G156,3),2)</f>
      </c>
      <c s="27" t="s">
        <v>56</v>
      </c>
      <c>
        <f>(M156*21)/100</f>
      </c>
      <c t="s">
        <v>27</v>
      </c>
    </row>
    <row r="157" spans="1:5" ht="12.75" customHeight="1">
      <c r="A157" s="30" t="s">
        <v>57</v>
      </c>
      <c r="E157" s="31" t="s">
        <v>5</v>
      </c>
    </row>
    <row r="158" spans="1:5" ht="12.75" customHeight="1">
      <c r="A158" s="30" t="s">
        <v>58</v>
      </c>
      <c r="E158" s="32" t="s">
        <v>3900</v>
      </c>
    </row>
    <row r="159" spans="5:5" ht="89.25" customHeight="1">
      <c r="E159" s="31" t="s">
        <v>3897</v>
      </c>
    </row>
    <row r="160" spans="1:16" ht="12.75" customHeight="1">
      <c r="A160" t="s">
        <v>51</v>
      </c>
      <c s="6" t="s">
        <v>218</v>
      </c>
      <c s="6" t="s">
        <v>3901</v>
      </c>
      <c t="s">
        <v>5</v>
      </c>
      <c s="26" t="s">
        <v>3902</v>
      </c>
      <c s="27" t="s">
        <v>99</v>
      </c>
      <c s="28">
        <v>51</v>
      </c>
      <c s="27">
        <v>0</v>
      </c>
      <c s="27">
        <f>ROUND(G160*H160,6)</f>
      </c>
      <c r="L160" s="29">
        <v>0</v>
      </c>
      <c s="24">
        <f>ROUND(ROUND(L160,2)*ROUND(G160,3),2)</f>
      </c>
      <c s="27" t="s">
        <v>56</v>
      </c>
      <c>
        <f>(M160*21)/100</f>
      </c>
      <c t="s">
        <v>27</v>
      </c>
    </row>
    <row r="161" spans="1:5" ht="12.75" customHeight="1">
      <c r="A161" s="30" t="s">
        <v>57</v>
      </c>
      <c r="E161" s="31" t="s">
        <v>5</v>
      </c>
    </row>
    <row r="162" spans="1:5" ht="12.75" customHeight="1">
      <c r="A162" s="30" t="s">
        <v>58</v>
      </c>
      <c r="E162" s="32" t="s">
        <v>3903</v>
      </c>
    </row>
    <row r="163" spans="5:5" ht="76.5" customHeight="1">
      <c r="E163" s="31" t="s">
        <v>3904</v>
      </c>
    </row>
    <row r="164" spans="1:16" ht="12.75" customHeight="1">
      <c r="A164" t="s">
        <v>51</v>
      </c>
      <c s="6" t="s">
        <v>222</v>
      </c>
      <c s="6" t="s">
        <v>3905</v>
      </c>
      <c t="s">
        <v>5</v>
      </c>
      <c s="26" t="s">
        <v>3906</v>
      </c>
      <c s="27" t="s">
        <v>99</v>
      </c>
      <c s="28">
        <v>30</v>
      </c>
      <c s="27">
        <v>0</v>
      </c>
      <c s="27">
        <f>ROUND(G164*H164,6)</f>
      </c>
      <c r="L164" s="29">
        <v>0</v>
      </c>
      <c s="24">
        <f>ROUND(ROUND(L164,2)*ROUND(G164,3),2)</f>
      </c>
      <c s="27" t="s">
        <v>56</v>
      </c>
      <c>
        <f>(M164*21)/100</f>
      </c>
      <c t="s">
        <v>27</v>
      </c>
    </row>
    <row r="165" spans="1:5" ht="12.75" customHeight="1">
      <c r="A165" s="30" t="s">
        <v>57</v>
      </c>
      <c r="E165" s="31" t="s">
        <v>5</v>
      </c>
    </row>
    <row r="166" spans="1:5" ht="12.75" customHeight="1">
      <c r="A166" s="30" t="s">
        <v>58</v>
      </c>
      <c r="E166" s="32" t="s">
        <v>3907</v>
      </c>
    </row>
    <row r="167" spans="5:5" ht="76.5" customHeight="1">
      <c r="E167" s="31" t="s">
        <v>3908</v>
      </c>
    </row>
    <row r="168" spans="1:16" ht="12.75" customHeight="1">
      <c r="A168" t="s">
        <v>51</v>
      </c>
      <c s="6" t="s">
        <v>226</v>
      </c>
      <c s="6" t="s">
        <v>3909</v>
      </c>
      <c t="s">
        <v>5</v>
      </c>
      <c s="26" t="s">
        <v>3910</v>
      </c>
      <c s="27" t="s">
        <v>99</v>
      </c>
      <c s="28">
        <v>30</v>
      </c>
      <c s="27">
        <v>0</v>
      </c>
      <c s="27">
        <f>ROUND(G168*H168,6)</f>
      </c>
      <c r="L168" s="29">
        <v>0</v>
      </c>
      <c s="24">
        <f>ROUND(ROUND(L168,2)*ROUND(G168,3),2)</f>
      </c>
      <c s="27" t="s">
        <v>56</v>
      </c>
      <c>
        <f>(M168*21)/100</f>
      </c>
      <c t="s">
        <v>27</v>
      </c>
    </row>
    <row r="169" spans="1:5" ht="12.75" customHeight="1">
      <c r="A169" s="30" t="s">
        <v>57</v>
      </c>
      <c r="E169" s="31" t="s">
        <v>5</v>
      </c>
    </row>
    <row r="170" spans="1:5" ht="12.75" customHeight="1">
      <c r="A170" s="30" t="s">
        <v>58</v>
      </c>
      <c r="E170" s="32" t="s">
        <v>3911</v>
      </c>
    </row>
    <row r="171" spans="5:5" ht="76.5" customHeight="1">
      <c r="E171" s="31" t="s">
        <v>3912</v>
      </c>
    </row>
    <row r="172" spans="1:16" ht="12.75" customHeight="1">
      <c r="A172" t="s">
        <v>51</v>
      </c>
      <c s="6" t="s">
        <v>230</v>
      </c>
      <c s="6" t="s">
        <v>3913</v>
      </c>
      <c t="s">
        <v>5</v>
      </c>
      <c s="26" t="s">
        <v>3914</v>
      </c>
      <c s="27" t="s">
        <v>99</v>
      </c>
      <c s="28">
        <v>8</v>
      </c>
      <c s="27">
        <v>0</v>
      </c>
      <c s="27">
        <f>ROUND(G172*H172,6)</f>
      </c>
      <c r="L172" s="29">
        <v>0</v>
      </c>
      <c s="24">
        <f>ROUND(ROUND(L172,2)*ROUND(G172,3),2)</f>
      </c>
      <c s="27" t="s">
        <v>56</v>
      </c>
      <c>
        <f>(M172*21)/100</f>
      </c>
      <c t="s">
        <v>27</v>
      </c>
    </row>
    <row r="173" spans="1:5" ht="12.75" customHeight="1">
      <c r="A173" s="30" t="s">
        <v>57</v>
      </c>
      <c r="E173" s="31" t="s">
        <v>5</v>
      </c>
    </row>
    <row r="174" spans="1:5" ht="12.75" customHeight="1">
      <c r="A174" s="30" t="s">
        <v>58</v>
      </c>
      <c r="E174" s="32" t="s">
        <v>3915</v>
      </c>
    </row>
    <row r="175" spans="5:5" ht="76.5" customHeight="1">
      <c r="E175" s="31" t="s">
        <v>3916</v>
      </c>
    </row>
    <row r="176" spans="1:16" ht="12.75" customHeight="1">
      <c r="A176" t="s">
        <v>51</v>
      </c>
      <c s="6" t="s">
        <v>234</v>
      </c>
      <c s="6" t="s">
        <v>3917</v>
      </c>
      <c t="s">
        <v>5</v>
      </c>
      <c s="26" t="s">
        <v>3918</v>
      </c>
      <c s="27" t="s">
        <v>99</v>
      </c>
      <c s="28">
        <v>7</v>
      </c>
      <c s="27">
        <v>0</v>
      </c>
      <c s="27">
        <f>ROUND(G176*H176,6)</f>
      </c>
      <c r="L176" s="29">
        <v>0</v>
      </c>
      <c s="24">
        <f>ROUND(ROUND(L176,2)*ROUND(G176,3),2)</f>
      </c>
      <c s="27" t="s">
        <v>56</v>
      </c>
      <c>
        <f>(M176*21)/100</f>
      </c>
      <c t="s">
        <v>27</v>
      </c>
    </row>
    <row r="177" spans="1:5" ht="12.75" customHeight="1">
      <c r="A177" s="30" t="s">
        <v>57</v>
      </c>
      <c r="E177" s="31" t="s">
        <v>5</v>
      </c>
    </row>
    <row r="178" spans="1:5" ht="12.75" customHeight="1">
      <c r="A178" s="30" t="s">
        <v>58</v>
      </c>
      <c r="E178" s="32" t="s">
        <v>3919</v>
      </c>
    </row>
    <row r="179" spans="5:5" ht="76.5" customHeight="1">
      <c r="E179" s="31" t="s">
        <v>3920</v>
      </c>
    </row>
    <row r="180" spans="1:16" ht="12.75" customHeight="1">
      <c r="A180" t="s">
        <v>51</v>
      </c>
      <c s="6" t="s">
        <v>238</v>
      </c>
      <c s="6" t="s">
        <v>3921</v>
      </c>
      <c t="s">
        <v>5</v>
      </c>
      <c s="26" t="s">
        <v>3922</v>
      </c>
      <c s="27" t="s">
        <v>99</v>
      </c>
      <c s="28">
        <v>2</v>
      </c>
      <c s="27">
        <v>0</v>
      </c>
      <c s="27">
        <f>ROUND(G180*H180,6)</f>
      </c>
      <c r="L180" s="29">
        <v>0</v>
      </c>
      <c s="24">
        <f>ROUND(ROUND(L180,2)*ROUND(G180,3),2)</f>
      </c>
      <c s="27" t="s">
        <v>56</v>
      </c>
      <c>
        <f>(M180*21)/100</f>
      </c>
      <c t="s">
        <v>27</v>
      </c>
    </row>
    <row r="181" spans="1:5" ht="12.75" customHeight="1">
      <c r="A181" s="30" t="s">
        <v>57</v>
      </c>
      <c r="E181" s="31" t="s">
        <v>5</v>
      </c>
    </row>
    <row r="182" spans="1:5" ht="12.75" customHeight="1">
      <c r="A182" s="30" t="s">
        <v>58</v>
      </c>
      <c r="E182" s="32" t="s">
        <v>3923</v>
      </c>
    </row>
    <row r="183" spans="5:5" ht="76.5" customHeight="1">
      <c r="E183" s="31" t="s">
        <v>3920</v>
      </c>
    </row>
    <row r="184" spans="1:16" ht="12.75" customHeight="1">
      <c r="A184" t="s">
        <v>51</v>
      </c>
      <c s="6" t="s">
        <v>242</v>
      </c>
      <c s="6" t="s">
        <v>3924</v>
      </c>
      <c t="s">
        <v>5</v>
      </c>
      <c s="26" t="s">
        <v>3925</v>
      </c>
      <c s="27" t="s">
        <v>99</v>
      </c>
      <c s="28">
        <v>11</v>
      </c>
      <c s="27">
        <v>0</v>
      </c>
      <c s="27">
        <f>ROUND(G184*H184,6)</f>
      </c>
      <c r="L184" s="29">
        <v>0</v>
      </c>
      <c s="24">
        <f>ROUND(ROUND(L184,2)*ROUND(G184,3),2)</f>
      </c>
      <c s="27" t="s">
        <v>56</v>
      </c>
      <c>
        <f>(M184*21)/100</f>
      </c>
      <c t="s">
        <v>27</v>
      </c>
    </row>
    <row r="185" spans="1:5" ht="12.75" customHeight="1">
      <c r="A185" s="30" t="s">
        <v>57</v>
      </c>
      <c r="E185" s="31" t="s">
        <v>5</v>
      </c>
    </row>
    <row r="186" spans="1:5" ht="12.75" customHeight="1">
      <c r="A186" s="30" t="s">
        <v>58</v>
      </c>
      <c r="E186" s="32" t="s">
        <v>3926</v>
      </c>
    </row>
    <row r="187" spans="5:5" ht="76.5" customHeight="1">
      <c r="E187" s="31" t="s">
        <v>3920</v>
      </c>
    </row>
    <row r="188" spans="1:16" ht="12.75" customHeight="1">
      <c r="A188" t="s">
        <v>51</v>
      </c>
      <c s="6" t="s">
        <v>246</v>
      </c>
      <c s="6" t="s">
        <v>3927</v>
      </c>
      <c t="s">
        <v>5</v>
      </c>
      <c s="26" t="s">
        <v>3928</v>
      </c>
      <c s="27" t="s">
        <v>99</v>
      </c>
      <c s="28">
        <v>2</v>
      </c>
      <c s="27">
        <v>0</v>
      </c>
      <c s="27">
        <f>ROUND(G188*H188,6)</f>
      </c>
      <c r="L188" s="29">
        <v>0</v>
      </c>
      <c s="24">
        <f>ROUND(ROUND(L188,2)*ROUND(G188,3),2)</f>
      </c>
      <c s="27" t="s">
        <v>56</v>
      </c>
      <c>
        <f>(M188*21)/100</f>
      </c>
      <c t="s">
        <v>27</v>
      </c>
    </row>
    <row r="189" spans="1:5" ht="12.75" customHeight="1">
      <c r="A189" s="30" t="s">
        <v>57</v>
      </c>
      <c r="E189" s="31" t="s">
        <v>5</v>
      </c>
    </row>
    <row r="190" spans="1:5" ht="12.75" customHeight="1">
      <c r="A190" s="30" t="s">
        <v>58</v>
      </c>
      <c r="E190" s="32" t="s">
        <v>3923</v>
      </c>
    </row>
    <row r="191" spans="5:5" ht="76.5" customHeight="1">
      <c r="E191" s="31" t="s">
        <v>3920</v>
      </c>
    </row>
    <row r="192" spans="1:16" ht="12.75" customHeight="1">
      <c r="A192" t="s">
        <v>51</v>
      </c>
      <c s="6" t="s">
        <v>250</v>
      </c>
      <c s="6" t="s">
        <v>3929</v>
      </c>
      <c t="s">
        <v>5</v>
      </c>
      <c s="26" t="s">
        <v>3930</v>
      </c>
      <c s="27" t="s">
        <v>99</v>
      </c>
      <c s="28">
        <v>1</v>
      </c>
      <c s="27">
        <v>0</v>
      </c>
      <c s="27">
        <f>ROUND(G192*H192,6)</f>
      </c>
      <c r="L192" s="29">
        <v>0</v>
      </c>
      <c s="24">
        <f>ROUND(ROUND(L192,2)*ROUND(G192,3),2)</f>
      </c>
      <c s="27" t="s">
        <v>56</v>
      </c>
      <c>
        <f>(M192*21)/100</f>
      </c>
      <c t="s">
        <v>27</v>
      </c>
    </row>
    <row r="193" spans="1:5" ht="12.75" customHeight="1">
      <c r="A193" s="30" t="s">
        <v>57</v>
      </c>
      <c r="E193" s="31" t="s">
        <v>5</v>
      </c>
    </row>
    <row r="194" spans="1:5" ht="12.75" customHeight="1">
      <c r="A194" s="30" t="s">
        <v>58</v>
      </c>
      <c r="E194" s="32" t="s">
        <v>3931</v>
      </c>
    </row>
    <row r="195" spans="5:5" ht="76.5" customHeight="1">
      <c r="E195" s="31" t="s">
        <v>3920</v>
      </c>
    </row>
    <row r="196" spans="1:16" ht="12.75" customHeight="1">
      <c r="A196" t="s">
        <v>51</v>
      </c>
      <c s="6" t="s">
        <v>254</v>
      </c>
      <c s="6" t="s">
        <v>3932</v>
      </c>
      <c t="s">
        <v>5</v>
      </c>
      <c s="26" t="s">
        <v>3933</v>
      </c>
      <c s="27" t="s">
        <v>99</v>
      </c>
      <c s="28">
        <v>6</v>
      </c>
      <c s="27">
        <v>0</v>
      </c>
      <c s="27">
        <f>ROUND(G196*H196,6)</f>
      </c>
      <c r="L196" s="29">
        <v>0</v>
      </c>
      <c s="24">
        <f>ROUND(ROUND(L196,2)*ROUND(G196,3),2)</f>
      </c>
      <c s="27" t="s">
        <v>56</v>
      </c>
      <c>
        <f>(M196*21)/100</f>
      </c>
      <c t="s">
        <v>27</v>
      </c>
    </row>
    <row r="197" spans="1:5" ht="12.75" customHeight="1">
      <c r="A197" s="30" t="s">
        <v>57</v>
      </c>
      <c r="E197" s="31" t="s">
        <v>5</v>
      </c>
    </row>
    <row r="198" spans="1:5" ht="12.75" customHeight="1">
      <c r="A198" s="30" t="s">
        <v>58</v>
      </c>
      <c r="E198" s="32" t="s">
        <v>3934</v>
      </c>
    </row>
    <row r="199" spans="5:5" ht="76.5" customHeight="1">
      <c r="E199" s="31" t="s">
        <v>3920</v>
      </c>
    </row>
    <row r="200" spans="1:16" ht="12.75" customHeight="1">
      <c r="A200" t="s">
        <v>51</v>
      </c>
      <c s="6" t="s">
        <v>258</v>
      </c>
      <c s="6" t="s">
        <v>3935</v>
      </c>
      <c t="s">
        <v>5</v>
      </c>
      <c s="26" t="s">
        <v>3936</v>
      </c>
      <c s="27" t="s">
        <v>99</v>
      </c>
      <c s="28">
        <v>382</v>
      </c>
      <c s="27">
        <v>0</v>
      </c>
      <c s="27">
        <f>ROUND(G200*H200,6)</f>
      </c>
      <c r="L200" s="29">
        <v>0</v>
      </c>
      <c s="24">
        <f>ROUND(ROUND(L200,2)*ROUND(G200,3),2)</f>
      </c>
      <c s="27" t="s">
        <v>56</v>
      </c>
      <c>
        <f>(M200*21)/100</f>
      </c>
      <c t="s">
        <v>27</v>
      </c>
    </row>
    <row r="201" spans="1:5" ht="12.75" customHeight="1">
      <c r="A201" s="30" t="s">
        <v>57</v>
      </c>
      <c r="E201" s="31" t="s">
        <v>5</v>
      </c>
    </row>
    <row r="202" spans="1:5" ht="12.75" customHeight="1">
      <c r="A202" s="30" t="s">
        <v>58</v>
      </c>
      <c r="E202" s="32" t="s">
        <v>3937</v>
      </c>
    </row>
    <row r="203" spans="5:5" ht="76.5" customHeight="1">
      <c r="E203" s="31" t="s">
        <v>3920</v>
      </c>
    </row>
    <row r="204" spans="1:16" ht="12.75" customHeight="1">
      <c r="A204" t="s">
        <v>51</v>
      </c>
      <c s="6" t="s">
        <v>262</v>
      </c>
      <c s="6" t="s">
        <v>3938</v>
      </c>
      <c t="s">
        <v>5</v>
      </c>
      <c s="26" t="s">
        <v>3939</v>
      </c>
      <c s="27" t="s">
        <v>99</v>
      </c>
      <c s="28">
        <v>7</v>
      </c>
      <c s="27">
        <v>0</v>
      </c>
      <c s="27">
        <f>ROUND(G204*H204,6)</f>
      </c>
      <c r="L204" s="29">
        <v>0</v>
      </c>
      <c s="24">
        <f>ROUND(ROUND(L204,2)*ROUND(G204,3),2)</f>
      </c>
      <c s="27" t="s">
        <v>56</v>
      </c>
      <c>
        <f>(M204*21)/100</f>
      </c>
      <c t="s">
        <v>27</v>
      </c>
    </row>
    <row r="205" spans="1:5" ht="12.75" customHeight="1">
      <c r="A205" s="30" t="s">
        <v>57</v>
      </c>
      <c r="E205" s="31" t="s">
        <v>5</v>
      </c>
    </row>
    <row r="206" spans="1:5" ht="12.75" customHeight="1">
      <c r="A206" s="30" t="s">
        <v>58</v>
      </c>
      <c r="E206" s="32" t="s">
        <v>3940</v>
      </c>
    </row>
    <row r="207" spans="5:5" ht="76.5" customHeight="1">
      <c r="E207" s="31" t="s">
        <v>3920</v>
      </c>
    </row>
    <row r="208" spans="1:16" ht="12.75" customHeight="1">
      <c r="A208" t="s">
        <v>51</v>
      </c>
      <c s="6" t="s">
        <v>266</v>
      </c>
      <c s="6" t="s">
        <v>3941</v>
      </c>
      <c t="s">
        <v>5</v>
      </c>
      <c s="26" t="s">
        <v>3942</v>
      </c>
      <c s="27" t="s">
        <v>99</v>
      </c>
      <c s="28">
        <v>4</v>
      </c>
      <c s="27">
        <v>0</v>
      </c>
      <c s="27">
        <f>ROUND(G208*H208,6)</f>
      </c>
      <c r="L208" s="29">
        <v>0</v>
      </c>
      <c s="24">
        <f>ROUND(ROUND(L208,2)*ROUND(G208,3),2)</f>
      </c>
      <c s="27" t="s">
        <v>56</v>
      </c>
      <c>
        <f>(M208*21)/100</f>
      </c>
      <c t="s">
        <v>27</v>
      </c>
    </row>
    <row r="209" spans="1:5" ht="12.75" customHeight="1">
      <c r="A209" s="30" t="s">
        <v>57</v>
      </c>
      <c r="E209" s="31" t="s">
        <v>5</v>
      </c>
    </row>
    <row r="210" spans="1:5" ht="12.75" customHeight="1">
      <c r="A210" s="30" t="s">
        <v>58</v>
      </c>
      <c r="E210" s="32" t="s">
        <v>3943</v>
      </c>
    </row>
    <row r="211" spans="5:5" ht="76.5" customHeight="1">
      <c r="E211" s="31" t="s">
        <v>3920</v>
      </c>
    </row>
    <row r="212" spans="1:16" ht="12.75" customHeight="1">
      <c r="A212" t="s">
        <v>51</v>
      </c>
      <c s="6" t="s">
        <v>270</v>
      </c>
      <c s="6" t="s">
        <v>3944</v>
      </c>
      <c t="s">
        <v>5</v>
      </c>
      <c s="26" t="s">
        <v>3945</v>
      </c>
      <c s="27" t="s">
        <v>99</v>
      </c>
      <c s="28">
        <v>18</v>
      </c>
      <c s="27">
        <v>0</v>
      </c>
      <c s="27">
        <f>ROUND(G212*H212,6)</f>
      </c>
      <c r="L212" s="29">
        <v>0</v>
      </c>
      <c s="24">
        <f>ROUND(ROUND(L212,2)*ROUND(G212,3),2)</f>
      </c>
      <c s="27" t="s">
        <v>56</v>
      </c>
      <c>
        <f>(M212*21)/100</f>
      </c>
      <c t="s">
        <v>27</v>
      </c>
    </row>
    <row r="213" spans="1:5" ht="12.75" customHeight="1">
      <c r="A213" s="30" t="s">
        <v>57</v>
      </c>
      <c r="E213" s="31" t="s">
        <v>5</v>
      </c>
    </row>
    <row r="214" spans="1:5" ht="12.75" customHeight="1">
      <c r="A214" s="30" t="s">
        <v>58</v>
      </c>
      <c r="E214" s="32" t="s">
        <v>3946</v>
      </c>
    </row>
    <row r="215" spans="5:5" ht="76.5" customHeight="1">
      <c r="E215" s="31" t="s">
        <v>3920</v>
      </c>
    </row>
    <row r="216" spans="1:16" ht="12.75" customHeight="1">
      <c r="A216" t="s">
        <v>51</v>
      </c>
      <c s="6" t="s">
        <v>274</v>
      </c>
      <c s="6" t="s">
        <v>3947</v>
      </c>
      <c t="s">
        <v>5</v>
      </c>
      <c s="26" t="s">
        <v>3948</v>
      </c>
      <c s="27" t="s">
        <v>99</v>
      </c>
      <c s="28">
        <v>1</v>
      </c>
      <c s="27">
        <v>0</v>
      </c>
      <c s="27">
        <f>ROUND(G216*H216,6)</f>
      </c>
      <c r="L216" s="29">
        <v>0</v>
      </c>
      <c s="24">
        <f>ROUND(ROUND(L216,2)*ROUND(G216,3),2)</f>
      </c>
      <c s="27" t="s">
        <v>56</v>
      </c>
      <c>
        <f>(M216*21)/100</f>
      </c>
      <c t="s">
        <v>27</v>
      </c>
    </row>
    <row r="217" spans="1:5" ht="12.75" customHeight="1">
      <c r="A217" s="30" t="s">
        <v>57</v>
      </c>
      <c r="E217" s="31" t="s">
        <v>5</v>
      </c>
    </row>
    <row r="218" spans="1:5" ht="12.75" customHeight="1">
      <c r="A218" s="30" t="s">
        <v>58</v>
      </c>
      <c r="E218" s="32" t="s">
        <v>3931</v>
      </c>
    </row>
    <row r="219" spans="5:5" ht="76.5" customHeight="1">
      <c r="E219" s="31" t="s">
        <v>3920</v>
      </c>
    </row>
    <row r="220" spans="1:16" ht="12.75" customHeight="1">
      <c r="A220" t="s">
        <v>51</v>
      </c>
      <c s="6" t="s">
        <v>278</v>
      </c>
      <c s="6" t="s">
        <v>3949</v>
      </c>
      <c t="s">
        <v>5</v>
      </c>
      <c s="26" t="s">
        <v>3950</v>
      </c>
      <c s="27" t="s">
        <v>99</v>
      </c>
      <c s="28">
        <v>2</v>
      </c>
      <c s="27">
        <v>0</v>
      </c>
      <c s="27">
        <f>ROUND(G220*H220,6)</f>
      </c>
      <c r="L220" s="29">
        <v>0</v>
      </c>
      <c s="24">
        <f>ROUND(ROUND(L220,2)*ROUND(G220,3),2)</f>
      </c>
      <c s="27" t="s">
        <v>56</v>
      </c>
      <c>
        <f>(M220*21)/100</f>
      </c>
      <c t="s">
        <v>27</v>
      </c>
    </row>
    <row r="221" spans="1:5" ht="12.75" customHeight="1">
      <c r="A221" s="30" t="s">
        <v>57</v>
      </c>
      <c r="E221" s="31" t="s">
        <v>5</v>
      </c>
    </row>
    <row r="222" spans="1:5" ht="12.75" customHeight="1">
      <c r="A222" s="30" t="s">
        <v>58</v>
      </c>
      <c r="E222" s="32" t="s">
        <v>3923</v>
      </c>
    </row>
    <row r="223" spans="5:5" ht="76.5" customHeight="1">
      <c r="E223" s="31" t="s">
        <v>3920</v>
      </c>
    </row>
    <row r="224" spans="1:16" ht="12.75" customHeight="1">
      <c r="A224" t="s">
        <v>51</v>
      </c>
      <c s="6" t="s">
        <v>282</v>
      </c>
      <c s="6" t="s">
        <v>3951</v>
      </c>
      <c t="s">
        <v>5</v>
      </c>
      <c s="26" t="s">
        <v>3952</v>
      </c>
      <c s="27" t="s">
        <v>99</v>
      </c>
      <c s="28">
        <v>2</v>
      </c>
      <c s="27">
        <v>0</v>
      </c>
      <c s="27">
        <f>ROUND(G224*H224,6)</f>
      </c>
      <c r="L224" s="29">
        <v>0</v>
      </c>
      <c s="24">
        <f>ROUND(ROUND(L224,2)*ROUND(G224,3),2)</f>
      </c>
      <c s="27" t="s">
        <v>56</v>
      </c>
      <c>
        <f>(M224*21)/100</f>
      </c>
      <c t="s">
        <v>27</v>
      </c>
    </row>
    <row r="225" spans="1:5" ht="12.75" customHeight="1">
      <c r="A225" s="30" t="s">
        <v>57</v>
      </c>
      <c r="E225" s="31" t="s">
        <v>5</v>
      </c>
    </row>
    <row r="226" spans="1:5" ht="12.75" customHeight="1">
      <c r="A226" s="30" t="s">
        <v>58</v>
      </c>
      <c r="E226" s="32" t="s">
        <v>3923</v>
      </c>
    </row>
    <row r="227" spans="5:5" ht="76.5" customHeight="1">
      <c r="E227" s="31" t="s">
        <v>3920</v>
      </c>
    </row>
    <row r="228" spans="1:16" ht="12.75" customHeight="1">
      <c r="A228" t="s">
        <v>51</v>
      </c>
      <c s="6" t="s">
        <v>286</v>
      </c>
      <c s="6" t="s">
        <v>3953</v>
      </c>
      <c t="s">
        <v>5</v>
      </c>
      <c s="26" t="s">
        <v>3954</v>
      </c>
      <c s="27" t="s">
        <v>99</v>
      </c>
      <c s="28">
        <v>2</v>
      </c>
      <c s="27">
        <v>0</v>
      </c>
      <c s="27">
        <f>ROUND(G228*H228,6)</f>
      </c>
      <c r="L228" s="29">
        <v>0</v>
      </c>
      <c s="24">
        <f>ROUND(ROUND(L228,2)*ROUND(G228,3),2)</f>
      </c>
      <c s="27" t="s">
        <v>56</v>
      </c>
      <c>
        <f>(M228*21)/100</f>
      </c>
      <c t="s">
        <v>27</v>
      </c>
    </row>
    <row r="229" spans="1:5" ht="12.75" customHeight="1">
      <c r="A229" s="30" t="s">
        <v>57</v>
      </c>
      <c r="E229" s="31" t="s">
        <v>5</v>
      </c>
    </row>
    <row r="230" spans="1:5" ht="12.75" customHeight="1">
      <c r="A230" s="30" t="s">
        <v>58</v>
      </c>
      <c r="E230" s="32" t="s">
        <v>3955</v>
      </c>
    </row>
    <row r="231" spans="5:5" ht="89.25" customHeight="1">
      <c r="E231" s="31" t="s">
        <v>3956</v>
      </c>
    </row>
    <row r="232" spans="1:16" ht="12.75" customHeight="1">
      <c r="A232" t="s">
        <v>51</v>
      </c>
      <c s="6" t="s">
        <v>290</v>
      </c>
      <c s="6" t="s">
        <v>3957</v>
      </c>
      <c t="s">
        <v>5</v>
      </c>
      <c s="26" t="s">
        <v>3958</v>
      </c>
      <c s="27" t="s">
        <v>99</v>
      </c>
      <c s="28">
        <v>5</v>
      </c>
      <c s="27">
        <v>0</v>
      </c>
      <c s="27">
        <f>ROUND(G232*H232,6)</f>
      </c>
      <c r="L232" s="29">
        <v>0</v>
      </c>
      <c s="24">
        <f>ROUND(ROUND(L232,2)*ROUND(G232,3),2)</f>
      </c>
      <c s="27" t="s">
        <v>56</v>
      </c>
      <c>
        <f>(M232*21)/100</f>
      </c>
      <c t="s">
        <v>27</v>
      </c>
    </row>
    <row r="233" spans="1:5" ht="12.75" customHeight="1">
      <c r="A233" s="30" t="s">
        <v>57</v>
      </c>
      <c r="E233" s="31" t="s">
        <v>5</v>
      </c>
    </row>
    <row r="234" spans="1:5" ht="12.75" customHeight="1">
      <c r="A234" s="30" t="s">
        <v>58</v>
      </c>
      <c r="E234" s="32" t="s">
        <v>3959</v>
      </c>
    </row>
    <row r="235" spans="5:5" ht="89.25" customHeight="1">
      <c r="E235" s="31" t="s">
        <v>3956</v>
      </c>
    </row>
    <row r="236" spans="1:16" ht="12.75" customHeight="1">
      <c r="A236" t="s">
        <v>51</v>
      </c>
      <c s="6" t="s">
        <v>294</v>
      </c>
      <c s="6" t="s">
        <v>3960</v>
      </c>
      <c t="s">
        <v>5</v>
      </c>
      <c s="26" t="s">
        <v>3961</v>
      </c>
      <c s="27" t="s">
        <v>99</v>
      </c>
      <c s="28">
        <v>1</v>
      </c>
      <c s="27">
        <v>0</v>
      </c>
      <c s="27">
        <f>ROUND(G236*H236,6)</f>
      </c>
      <c r="L236" s="29">
        <v>0</v>
      </c>
      <c s="24">
        <f>ROUND(ROUND(L236,2)*ROUND(G236,3),2)</f>
      </c>
      <c s="27" t="s">
        <v>56</v>
      </c>
      <c>
        <f>(M236*21)/100</f>
      </c>
      <c t="s">
        <v>27</v>
      </c>
    </row>
    <row r="237" spans="1:5" ht="12.75" customHeight="1">
      <c r="A237" s="30" t="s">
        <v>57</v>
      </c>
      <c r="E237" s="31" t="s">
        <v>5</v>
      </c>
    </row>
    <row r="238" spans="1:5" ht="12.75" customHeight="1">
      <c r="A238" s="30" t="s">
        <v>58</v>
      </c>
      <c r="E238" s="32" t="s">
        <v>3962</v>
      </c>
    </row>
    <row r="239" spans="5:5" ht="89.25" customHeight="1">
      <c r="E239" s="31" t="s">
        <v>3956</v>
      </c>
    </row>
    <row r="240" spans="1:16" ht="12.75" customHeight="1">
      <c r="A240" t="s">
        <v>51</v>
      </c>
      <c s="6" t="s">
        <v>298</v>
      </c>
      <c s="6" t="s">
        <v>3963</v>
      </c>
      <c t="s">
        <v>5</v>
      </c>
      <c s="26" t="s">
        <v>3964</v>
      </c>
      <c s="27" t="s">
        <v>99</v>
      </c>
      <c s="28">
        <v>3</v>
      </c>
      <c s="27">
        <v>0</v>
      </c>
      <c s="27">
        <f>ROUND(G240*H240,6)</f>
      </c>
      <c r="L240" s="29">
        <v>0</v>
      </c>
      <c s="24">
        <f>ROUND(ROUND(L240,2)*ROUND(G240,3),2)</f>
      </c>
      <c s="27" t="s">
        <v>56</v>
      </c>
      <c>
        <f>(M240*21)/100</f>
      </c>
      <c t="s">
        <v>27</v>
      </c>
    </row>
    <row r="241" spans="1:5" ht="12.75" customHeight="1">
      <c r="A241" s="30" t="s">
        <v>57</v>
      </c>
      <c r="E241" s="31" t="s">
        <v>5</v>
      </c>
    </row>
    <row r="242" spans="1:5" ht="12.75" customHeight="1">
      <c r="A242" s="30" t="s">
        <v>58</v>
      </c>
      <c r="E242" s="32" t="s">
        <v>3965</v>
      </c>
    </row>
    <row r="243" spans="5:5" ht="89.25" customHeight="1">
      <c r="E243" s="31" t="s">
        <v>3956</v>
      </c>
    </row>
    <row r="244" spans="1:16" ht="12.75" customHeight="1">
      <c r="A244" t="s">
        <v>51</v>
      </c>
      <c s="6" t="s">
        <v>302</v>
      </c>
      <c s="6" t="s">
        <v>3966</v>
      </c>
      <c t="s">
        <v>5</v>
      </c>
      <c s="26" t="s">
        <v>3967</v>
      </c>
      <c s="27" t="s">
        <v>88</v>
      </c>
      <c s="28">
        <v>23</v>
      </c>
      <c s="27">
        <v>0</v>
      </c>
      <c s="27">
        <f>ROUND(G244*H244,6)</f>
      </c>
      <c r="L244" s="29">
        <v>0</v>
      </c>
      <c s="24">
        <f>ROUND(ROUND(L244,2)*ROUND(G244,3),2)</f>
      </c>
      <c s="27" t="s">
        <v>56</v>
      </c>
      <c>
        <f>(M244*21)/100</f>
      </c>
      <c t="s">
        <v>27</v>
      </c>
    </row>
    <row r="245" spans="1:5" ht="12.75" customHeight="1">
      <c r="A245" s="30" t="s">
        <v>57</v>
      </c>
      <c r="E245" s="31" t="s">
        <v>5</v>
      </c>
    </row>
    <row r="246" spans="1:5" ht="12.75" customHeight="1">
      <c r="A246" s="30" t="s">
        <v>58</v>
      </c>
      <c r="E246" s="32" t="s">
        <v>3968</v>
      </c>
    </row>
    <row r="247" spans="5:5" ht="76.5" customHeight="1">
      <c r="E247" s="31" t="s">
        <v>3969</v>
      </c>
    </row>
    <row r="248" spans="1:16" ht="12.75" customHeight="1">
      <c r="A248" t="s">
        <v>51</v>
      </c>
      <c s="6" t="s">
        <v>306</v>
      </c>
      <c s="6" t="s">
        <v>3970</v>
      </c>
      <c t="s">
        <v>5</v>
      </c>
      <c s="26" t="s">
        <v>3971</v>
      </c>
      <c s="27" t="s">
        <v>99</v>
      </c>
      <c s="28">
        <v>2</v>
      </c>
      <c s="27">
        <v>0</v>
      </c>
      <c s="27">
        <f>ROUND(G248*H248,6)</f>
      </c>
      <c r="L248" s="29">
        <v>0</v>
      </c>
      <c s="24">
        <f>ROUND(ROUND(L248,2)*ROUND(G248,3),2)</f>
      </c>
      <c s="27" t="s">
        <v>56</v>
      </c>
      <c>
        <f>(M248*21)/100</f>
      </c>
      <c t="s">
        <v>27</v>
      </c>
    </row>
    <row r="249" spans="1:5" ht="12.75" customHeight="1">
      <c r="A249" s="30" t="s">
        <v>57</v>
      </c>
      <c r="E249" s="31" t="s">
        <v>5</v>
      </c>
    </row>
    <row r="250" spans="1:5" ht="12.75" customHeight="1">
      <c r="A250" s="30" t="s">
        <v>58</v>
      </c>
      <c r="E250" s="32" t="s">
        <v>3972</v>
      </c>
    </row>
    <row r="251" spans="5:5" ht="89.25" customHeight="1">
      <c r="E251" s="31" t="s">
        <v>3956</v>
      </c>
    </row>
    <row r="252" spans="1:16" ht="12.75" customHeight="1">
      <c r="A252" t="s">
        <v>51</v>
      </c>
      <c s="6" t="s">
        <v>310</v>
      </c>
      <c s="6" t="s">
        <v>3973</v>
      </c>
      <c t="s">
        <v>5</v>
      </c>
      <c s="26" t="s">
        <v>3974</v>
      </c>
      <c s="27" t="s">
        <v>99</v>
      </c>
      <c s="28">
        <v>4</v>
      </c>
      <c s="27">
        <v>0</v>
      </c>
      <c s="27">
        <f>ROUND(G252*H252,6)</f>
      </c>
      <c r="L252" s="29">
        <v>0</v>
      </c>
      <c s="24">
        <f>ROUND(ROUND(L252,2)*ROUND(G252,3),2)</f>
      </c>
      <c s="27" t="s">
        <v>56</v>
      </c>
      <c>
        <f>(M252*21)/100</f>
      </c>
      <c t="s">
        <v>27</v>
      </c>
    </row>
    <row r="253" spans="1:5" ht="12.75" customHeight="1">
      <c r="A253" s="30" t="s">
        <v>57</v>
      </c>
      <c r="E253" s="31" t="s">
        <v>5</v>
      </c>
    </row>
    <row r="254" spans="1:5" ht="12.75" customHeight="1">
      <c r="A254" s="30" t="s">
        <v>58</v>
      </c>
      <c r="E254" s="32" t="s">
        <v>3975</v>
      </c>
    </row>
    <row r="255" spans="5:5" ht="89.25" customHeight="1">
      <c r="E255" s="31" t="s">
        <v>3956</v>
      </c>
    </row>
    <row r="256" spans="1:16" ht="12.75" customHeight="1">
      <c r="A256" t="s">
        <v>51</v>
      </c>
      <c s="6" t="s">
        <v>314</v>
      </c>
      <c s="6" t="s">
        <v>3976</v>
      </c>
      <c t="s">
        <v>5</v>
      </c>
      <c s="26" t="s">
        <v>3977</v>
      </c>
      <c s="27" t="s">
        <v>99</v>
      </c>
      <c s="28">
        <v>4</v>
      </c>
      <c s="27">
        <v>0</v>
      </c>
      <c s="27">
        <f>ROUND(G256*H256,6)</f>
      </c>
      <c r="L256" s="29">
        <v>0</v>
      </c>
      <c s="24">
        <f>ROUND(ROUND(L256,2)*ROUND(G256,3),2)</f>
      </c>
      <c s="27" t="s">
        <v>56</v>
      </c>
      <c>
        <f>(M256*21)/100</f>
      </c>
      <c t="s">
        <v>27</v>
      </c>
    </row>
    <row r="257" spans="1:5" ht="12.75" customHeight="1">
      <c r="A257" s="30" t="s">
        <v>57</v>
      </c>
      <c r="E257" s="31" t="s">
        <v>5</v>
      </c>
    </row>
    <row r="258" spans="1:5" ht="12.75" customHeight="1">
      <c r="A258" s="30" t="s">
        <v>58</v>
      </c>
      <c r="E258" s="32" t="s">
        <v>3975</v>
      </c>
    </row>
    <row r="259" spans="5:5" ht="89.25" customHeight="1">
      <c r="E259" s="31" t="s">
        <v>3956</v>
      </c>
    </row>
    <row r="260" spans="1:16" ht="12.75" customHeight="1">
      <c r="A260" t="s">
        <v>51</v>
      </c>
      <c s="6" t="s">
        <v>318</v>
      </c>
      <c s="6" t="s">
        <v>3978</v>
      </c>
      <c t="s">
        <v>5</v>
      </c>
      <c s="26" t="s">
        <v>3979</v>
      </c>
      <c s="27" t="s">
        <v>88</v>
      </c>
      <c s="28">
        <v>824</v>
      </c>
      <c s="27">
        <v>0</v>
      </c>
      <c s="27">
        <f>ROUND(G260*H260,6)</f>
      </c>
      <c r="L260" s="29">
        <v>0</v>
      </c>
      <c s="24">
        <f>ROUND(ROUND(L260,2)*ROUND(G260,3),2)</f>
      </c>
      <c s="27" t="s">
        <v>56</v>
      </c>
      <c>
        <f>(M260*21)/100</f>
      </c>
      <c t="s">
        <v>27</v>
      </c>
    </row>
    <row r="261" spans="1:5" ht="12.75" customHeight="1">
      <c r="A261" s="30" t="s">
        <v>57</v>
      </c>
      <c r="E261" s="31" t="s">
        <v>5</v>
      </c>
    </row>
    <row r="262" spans="1:5" ht="12.75" customHeight="1">
      <c r="A262" s="30" t="s">
        <v>58</v>
      </c>
      <c r="E262" s="32" t="s">
        <v>3980</v>
      </c>
    </row>
    <row r="263" spans="5:5" ht="89.25" customHeight="1">
      <c r="E263" s="31" t="s">
        <v>3981</v>
      </c>
    </row>
    <row r="264" spans="1:16" ht="12.75" customHeight="1">
      <c r="A264" t="s">
        <v>51</v>
      </c>
      <c s="6" t="s">
        <v>322</v>
      </c>
      <c s="6" t="s">
        <v>3982</v>
      </c>
      <c t="s">
        <v>5</v>
      </c>
      <c s="26" t="s">
        <v>3983</v>
      </c>
      <c s="27" t="s">
        <v>88</v>
      </c>
      <c s="28">
        <v>770</v>
      </c>
      <c s="27">
        <v>0</v>
      </c>
      <c s="27">
        <f>ROUND(G264*H264,6)</f>
      </c>
      <c r="L264" s="29">
        <v>0</v>
      </c>
      <c s="24">
        <f>ROUND(ROUND(L264,2)*ROUND(G264,3),2)</f>
      </c>
      <c s="27" t="s">
        <v>56</v>
      </c>
      <c>
        <f>(M264*21)/100</f>
      </c>
      <c t="s">
        <v>27</v>
      </c>
    </row>
    <row r="265" spans="1:5" ht="12.75" customHeight="1">
      <c r="A265" s="30" t="s">
        <v>57</v>
      </c>
      <c r="E265" s="31" t="s">
        <v>5</v>
      </c>
    </row>
    <row r="266" spans="1:5" ht="12.75" customHeight="1">
      <c r="A266" s="30" t="s">
        <v>58</v>
      </c>
      <c r="E266" s="32" t="s">
        <v>3984</v>
      </c>
    </row>
    <row r="267" spans="5:5" ht="89.25" customHeight="1">
      <c r="E267" s="31" t="s">
        <v>3985</v>
      </c>
    </row>
    <row r="268" spans="1:16" ht="12.75" customHeight="1">
      <c r="A268" t="s">
        <v>51</v>
      </c>
      <c s="6" t="s">
        <v>326</v>
      </c>
      <c s="6" t="s">
        <v>3986</v>
      </c>
      <c t="s">
        <v>5</v>
      </c>
      <c s="26" t="s">
        <v>3987</v>
      </c>
      <c s="27" t="s">
        <v>88</v>
      </c>
      <c s="28">
        <v>79</v>
      </c>
      <c s="27">
        <v>0</v>
      </c>
      <c s="27">
        <f>ROUND(G268*H268,6)</f>
      </c>
      <c r="L268" s="29">
        <v>0</v>
      </c>
      <c s="24">
        <f>ROUND(ROUND(L268,2)*ROUND(G268,3),2)</f>
      </c>
      <c s="27" t="s">
        <v>56</v>
      </c>
      <c>
        <f>(M268*21)/100</f>
      </c>
      <c t="s">
        <v>27</v>
      </c>
    </row>
    <row r="269" spans="1:5" ht="12.75" customHeight="1">
      <c r="A269" s="30" t="s">
        <v>57</v>
      </c>
      <c r="E269" s="31" t="s">
        <v>5</v>
      </c>
    </row>
    <row r="270" spans="1:5" ht="12.75" customHeight="1">
      <c r="A270" s="30" t="s">
        <v>58</v>
      </c>
      <c r="E270" s="32" t="s">
        <v>3988</v>
      </c>
    </row>
    <row r="271" spans="5:5" ht="89.25" customHeight="1">
      <c r="E271" s="31" t="s">
        <v>3985</v>
      </c>
    </row>
    <row r="272" spans="1:16" ht="12.75" customHeight="1">
      <c r="A272" t="s">
        <v>51</v>
      </c>
      <c s="6" t="s">
        <v>331</v>
      </c>
      <c s="6" t="s">
        <v>3989</v>
      </c>
      <c t="s">
        <v>5</v>
      </c>
      <c s="26" t="s">
        <v>3990</v>
      </c>
      <c s="27" t="s">
        <v>88</v>
      </c>
      <c s="28">
        <v>337</v>
      </c>
      <c s="27">
        <v>0</v>
      </c>
      <c s="27">
        <f>ROUND(G272*H272,6)</f>
      </c>
      <c r="L272" s="29">
        <v>0</v>
      </c>
      <c s="24">
        <f>ROUND(ROUND(L272,2)*ROUND(G272,3),2)</f>
      </c>
      <c s="27" t="s">
        <v>56</v>
      </c>
      <c>
        <f>(M272*21)/100</f>
      </c>
      <c t="s">
        <v>27</v>
      </c>
    </row>
    <row r="273" spans="1:5" ht="12.75" customHeight="1">
      <c r="A273" s="30" t="s">
        <v>57</v>
      </c>
      <c r="E273" s="31" t="s">
        <v>5</v>
      </c>
    </row>
    <row r="274" spans="1:5" ht="12.75" customHeight="1">
      <c r="A274" s="30" t="s">
        <v>58</v>
      </c>
      <c r="E274" s="32" t="s">
        <v>3991</v>
      </c>
    </row>
    <row r="275" spans="5:5" ht="89.25" customHeight="1">
      <c r="E275" s="31" t="s">
        <v>3985</v>
      </c>
    </row>
    <row r="276" spans="1:16" ht="12.75" customHeight="1">
      <c r="A276" t="s">
        <v>51</v>
      </c>
      <c s="6" t="s">
        <v>335</v>
      </c>
      <c s="6" t="s">
        <v>3992</v>
      </c>
      <c t="s">
        <v>5</v>
      </c>
      <c s="26" t="s">
        <v>3993</v>
      </c>
      <c s="27" t="s">
        <v>88</v>
      </c>
      <c s="28">
        <v>1762</v>
      </c>
      <c s="27">
        <v>0</v>
      </c>
      <c s="27">
        <f>ROUND(G276*H276,6)</f>
      </c>
      <c r="L276" s="29">
        <v>0</v>
      </c>
      <c s="24">
        <f>ROUND(ROUND(L276,2)*ROUND(G276,3),2)</f>
      </c>
      <c s="27" t="s">
        <v>56</v>
      </c>
      <c>
        <f>(M276*21)/100</f>
      </c>
      <c t="s">
        <v>27</v>
      </c>
    </row>
    <row r="277" spans="1:5" ht="12.75" customHeight="1">
      <c r="A277" s="30" t="s">
        <v>57</v>
      </c>
      <c r="E277" s="31" t="s">
        <v>5</v>
      </c>
    </row>
    <row r="278" spans="1:5" ht="12.75" customHeight="1">
      <c r="A278" s="30" t="s">
        <v>58</v>
      </c>
      <c r="E278" s="32" t="s">
        <v>3994</v>
      </c>
    </row>
    <row r="279" spans="5:5" ht="89.25" customHeight="1">
      <c r="E279" s="31" t="s">
        <v>3995</v>
      </c>
    </row>
    <row r="280" spans="1:16" ht="12.75" customHeight="1">
      <c r="A280" t="s">
        <v>51</v>
      </c>
      <c s="6" t="s">
        <v>339</v>
      </c>
      <c s="6" t="s">
        <v>3996</v>
      </c>
      <c t="s">
        <v>5</v>
      </c>
      <c s="26" t="s">
        <v>3997</v>
      </c>
      <c s="27" t="s">
        <v>88</v>
      </c>
      <c s="28">
        <v>435</v>
      </c>
      <c s="27">
        <v>0</v>
      </c>
      <c s="27">
        <f>ROUND(G280*H280,6)</f>
      </c>
      <c r="L280" s="29">
        <v>0</v>
      </c>
      <c s="24">
        <f>ROUND(ROUND(L280,2)*ROUND(G280,3),2)</f>
      </c>
      <c s="27" t="s">
        <v>56</v>
      </c>
      <c>
        <f>(M280*21)/100</f>
      </c>
      <c t="s">
        <v>27</v>
      </c>
    </row>
    <row r="281" spans="1:5" ht="12.75" customHeight="1">
      <c r="A281" s="30" t="s">
        <v>57</v>
      </c>
      <c r="E281" s="31" t="s">
        <v>5</v>
      </c>
    </row>
    <row r="282" spans="1:5" ht="12.75" customHeight="1">
      <c r="A282" s="30" t="s">
        <v>58</v>
      </c>
      <c r="E282" s="32" t="s">
        <v>3998</v>
      </c>
    </row>
    <row r="283" spans="5:5" ht="76.5" customHeight="1">
      <c r="E283" s="31" t="s">
        <v>3999</v>
      </c>
    </row>
    <row r="284" spans="1:16" ht="12.75" customHeight="1">
      <c r="A284" t="s">
        <v>51</v>
      </c>
      <c s="6" t="s">
        <v>343</v>
      </c>
      <c s="6" t="s">
        <v>4000</v>
      </c>
      <c t="s">
        <v>5</v>
      </c>
      <c s="26" t="s">
        <v>4001</v>
      </c>
      <c s="27" t="s">
        <v>99</v>
      </c>
      <c s="28">
        <v>9</v>
      </c>
      <c s="27">
        <v>0</v>
      </c>
      <c s="27">
        <f>ROUND(G284*H284,6)</f>
      </c>
      <c r="L284" s="29">
        <v>0</v>
      </c>
      <c s="24">
        <f>ROUND(ROUND(L284,2)*ROUND(G284,3),2)</f>
      </c>
      <c s="27" t="s">
        <v>56</v>
      </c>
      <c>
        <f>(M284*21)/100</f>
      </c>
      <c t="s">
        <v>27</v>
      </c>
    </row>
    <row r="285" spans="1:5" ht="12.75" customHeight="1">
      <c r="A285" s="30" t="s">
        <v>57</v>
      </c>
      <c r="E285" s="31" t="s">
        <v>5</v>
      </c>
    </row>
    <row r="286" spans="1:5" ht="12.75" customHeight="1">
      <c r="A286" s="30" t="s">
        <v>58</v>
      </c>
      <c r="E286" s="32" t="s">
        <v>4002</v>
      </c>
    </row>
    <row r="287" spans="5:5" ht="76.5" customHeight="1">
      <c r="E287" s="31" t="s">
        <v>4003</v>
      </c>
    </row>
    <row r="288" spans="1:16" ht="12.75" customHeight="1">
      <c r="A288" t="s">
        <v>51</v>
      </c>
      <c s="6" t="s">
        <v>347</v>
      </c>
      <c s="6" t="s">
        <v>4004</v>
      </c>
      <c t="s">
        <v>5</v>
      </c>
      <c s="26" t="s">
        <v>4005</v>
      </c>
      <c s="27" t="s">
        <v>99</v>
      </c>
      <c s="28">
        <v>8</v>
      </c>
      <c s="27">
        <v>0</v>
      </c>
      <c s="27">
        <f>ROUND(G288*H288,6)</f>
      </c>
      <c r="L288" s="29">
        <v>0</v>
      </c>
      <c s="24">
        <f>ROUND(ROUND(L288,2)*ROUND(G288,3),2)</f>
      </c>
      <c s="27" t="s">
        <v>56</v>
      </c>
      <c>
        <f>(M288*21)/100</f>
      </c>
      <c t="s">
        <v>27</v>
      </c>
    </row>
    <row r="289" spans="1:5" ht="12.75" customHeight="1">
      <c r="A289" s="30" t="s">
        <v>57</v>
      </c>
      <c r="E289" s="31" t="s">
        <v>5</v>
      </c>
    </row>
    <row r="290" spans="1:5" ht="12.75" customHeight="1">
      <c r="A290" s="30" t="s">
        <v>58</v>
      </c>
      <c r="E290" s="32" t="s">
        <v>4006</v>
      </c>
    </row>
    <row r="291" spans="5:5" ht="76.5" customHeight="1">
      <c r="E291" s="31" t="s">
        <v>4003</v>
      </c>
    </row>
    <row r="292" spans="1:16" ht="12.75" customHeight="1">
      <c r="A292" t="s">
        <v>51</v>
      </c>
      <c s="6" t="s">
        <v>351</v>
      </c>
      <c s="6" t="s">
        <v>4007</v>
      </c>
      <c t="s">
        <v>5</v>
      </c>
      <c s="26" t="s">
        <v>4008</v>
      </c>
      <c s="27" t="s">
        <v>99</v>
      </c>
      <c s="28">
        <v>8</v>
      </c>
      <c s="27">
        <v>0</v>
      </c>
      <c s="27">
        <f>ROUND(G292*H292,6)</f>
      </c>
      <c r="L292" s="29">
        <v>0</v>
      </c>
      <c s="24">
        <f>ROUND(ROUND(L292,2)*ROUND(G292,3),2)</f>
      </c>
      <c s="27" t="s">
        <v>56</v>
      </c>
      <c>
        <f>(M292*21)/100</f>
      </c>
      <c t="s">
        <v>27</v>
      </c>
    </row>
    <row r="293" spans="1:5" ht="12.75" customHeight="1">
      <c r="A293" s="30" t="s">
        <v>57</v>
      </c>
      <c r="E293" s="31" t="s">
        <v>5</v>
      </c>
    </row>
    <row r="294" spans="1:5" ht="12.75" customHeight="1">
      <c r="A294" s="30" t="s">
        <v>58</v>
      </c>
      <c r="E294" s="32" t="s">
        <v>4006</v>
      </c>
    </row>
    <row r="295" spans="5:5" ht="76.5" customHeight="1">
      <c r="E295" s="31" t="s">
        <v>4003</v>
      </c>
    </row>
    <row r="296" spans="1:16" ht="12.75" customHeight="1">
      <c r="A296" t="s">
        <v>51</v>
      </c>
      <c s="6" t="s">
        <v>355</v>
      </c>
      <c s="6" t="s">
        <v>4009</v>
      </c>
      <c t="s">
        <v>5</v>
      </c>
      <c s="26" t="s">
        <v>4010</v>
      </c>
      <c s="27" t="s">
        <v>99</v>
      </c>
      <c s="28">
        <v>2</v>
      </c>
      <c s="27">
        <v>0</v>
      </c>
      <c s="27">
        <f>ROUND(G296*H296,6)</f>
      </c>
      <c r="L296" s="29">
        <v>0</v>
      </c>
      <c s="24">
        <f>ROUND(ROUND(L296,2)*ROUND(G296,3),2)</f>
      </c>
      <c s="27" t="s">
        <v>56</v>
      </c>
      <c>
        <f>(M296*21)/100</f>
      </c>
      <c t="s">
        <v>27</v>
      </c>
    </row>
    <row r="297" spans="1:5" ht="12.75" customHeight="1">
      <c r="A297" s="30" t="s">
        <v>57</v>
      </c>
      <c r="E297" s="31" t="s">
        <v>5</v>
      </c>
    </row>
    <row r="298" spans="1:5" ht="12.75" customHeight="1">
      <c r="A298" s="30" t="s">
        <v>58</v>
      </c>
      <c r="E298" s="32" t="s">
        <v>4011</v>
      </c>
    </row>
    <row r="299" spans="5:5" ht="89.25" customHeight="1">
      <c r="E299" s="31" t="s">
        <v>3956</v>
      </c>
    </row>
    <row r="300" spans="1:16" ht="12.75" customHeight="1">
      <c r="A300" t="s">
        <v>51</v>
      </c>
      <c s="6" t="s">
        <v>1180</v>
      </c>
      <c s="6" t="s">
        <v>4012</v>
      </c>
      <c t="s">
        <v>5</v>
      </c>
      <c s="26" t="s">
        <v>4013</v>
      </c>
      <c s="27" t="s">
        <v>99</v>
      </c>
      <c s="28">
        <v>2</v>
      </c>
      <c s="27">
        <v>0</v>
      </c>
      <c s="27">
        <f>ROUND(G300*H300,6)</f>
      </c>
      <c r="L300" s="29">
        <v>0</v>
      </c>
      <c s="24">
        <f>ROUND(ROUND(L300,2)*ROUND(G300,3),2)</f>
      </c>
      <c s="27" t="s">
        <v>56</v>
      </c>
      <c>
        <f>(M300*21)/100</f>
      </c>
      <c t="s">
        <v>27</v>
      </c>
    </row>
    <row r="301" spans="1:5" ht="12.75" customHeight="1">
      <c r="A301" s="30" t="s">
        <v>57</v>
      </c>
      <c r="E301" s="31" t="s">
        <v>5</v>
      </c>
    </row>
    <row r="302" spans="1:5" ht="12.75" customHeight="1">
      <c r="A302" s="30" t="s">
        <v>58</v>
      </c>
      <c r="E302" s="32" t="s">
        <v>4011</v>
      </c>
    </row>
    <row r="303" spans="5:5" ht="89.25" customHeight="1">
      <c r="E303" s="31" t="s">
        <v>3956</v>
      </c>
    </row>
    <row r="304" spans="1:16" ht="12.75" customHeight="1">
      <c r="A304" t="s">
        <v>51</v>
      </c>
      <c s="6" t="s">
        <v>1103</v>
      </c>
      <c s="6" t="s">
        <v>4014</v>
      </c>
      <c t="s">
        <v>5</v>
      </c>
      <c s="26" t="s">
        <v>4015</v>
      </c>
      <c s="27" t="s">
        <v>99</v>
      </c>
      <c s="28">
        <v>1</v>
      </c>
      <c s="27">
        <v>0</v>
      </c>
      <c s="27">
        <f>ROUND(G304*H304,6)</f>
      </c>
      <c r="L304" s="29">
        <v>0</v>
      </c>
      <c s="24">
        <f>ROUND(ROUND(L304,2)*ROUND(G304,3),2)</f>
      </c>
      <c s="27" t="s">
        <v>56</v>
      </c>
      <c>
        <f>(M304*21)/100</f>
      </c>
      <c t="s">
        <v>27</v>
      </c>
    </row>
    <row r="305" spans="1:5" ht="12.75" customHeight="1">
      <c r="A305" s="30" t="s">
        <v>57</v>
      </c>
      <c r="E305" s="31" t="s">
        <v>5</v>
      </c>
    </row>
    <row r="306" spans="1:5" ht="12.75" customHeight="1">
      <c r="A306" s="30" t="s">
        <v>58</v>
      </c>
      <c r="E306" s="32" t="s">
        <v>4016</v>
      </c>
    </row>
    <row r="307" spans="5:5" ht="89.25" customHeight="1">
      <c r="E307" s="31" t="s">
        <v>3956</v>
      </c>
    </row>
    <row r="308" spans="1:16" ht="12.75" customHeight="1">
      <c r="A308" t="s">
        <v>51</v>
      </c>
      <c s="6" t="s">
        <v>1464</v>
      </c>
      <c s="6" t="s">
        <v>4017</v>
      </c>
      <c t="s">
        <v>5</v>
      </c>
      <c s="26" t="s">
        <v>4018</v>
      </c>
      <c s="27" t="s">
        <v>99</v>
      </c>
      <c s="28">
        <v>6</v>
      </c>
      <c s="27">
        <v>0</v>
      </c>
      <c s="27">
        <f>ROUND(G308*H308,6)</f>
      </c>
      <c r="L308" s="29">
        <v>0</v>
      </c>
      <c s="24">
        <f>ROUND(ROUND(L308,2)*ROUND(G308,3),2)</f>
      </c>
      <c s="27" t="s">
        <v>56</v>
      </c>
      <c>
        <f>(M308*21)/100</f>
      </c>
      <c t="s">
        <v>27</v>
      </c>
    </row>
    <row r="309" spans="1:5" ht="12.75" customHeight="1">
      <c r="A309" s="30" t="s">
        <v>57</v>
      </c>
      <c r="E309" s="31" t="s">
        <v>5</v>
      </c>
    </row>
    <row r="310" spans="1:5" ht="12.75" customHeight="1">
      <c r="A310" s="30" t="s">
        <v>58</v>
      </c>
      <c r="E310" s="32" t="s">
        <v>4019</v>
      </c>
    </row>
    <row r="311" spans="5:5" ht="89.25" customHeight="1">
      <c r="E311" s="31" t="s">
        <v>3956</v>
      </c>
    </row>
    <row r="312" spans="1:16" ht="12.75" customHeight="1">
      <c r="A312" t="s">
        <v>51</v>
      </c>
      <c s="6" t="s">
        <v>1394</v>
      </c>
      <c s="6" t="s">
        <v>4020</v>
      </c>
      <c t="s">
        <v>5</v>
      </c>
      <c s="26" t="s">
        <v>4021</v>
      </c>
      <c s="27" t="s">
        <v>99</v>
      </c>
      <c s="28">
        <v>1</v>
      </c>
      <c s="27">
        <v>0</v>
      </c>
      <c s="27">
        <f>ROUND(G312*H312,6)</f>
      </c>
      <c r="L312" s="29">
        <v>0</v>
      </c>
      <c s="24">
        <f>ROUND(ROUND(L312,2)*ROUND(G312,3),2)</f>
      </c>
      <c s="27" t="s">
        <v>56</v>
      </c>
      <c>
        <f>(M312*21)/100</f>
      </c>
      <c t="s">
        <v>27</v>
      </c>
    </row>
    <row r="313" spans="1:5" ht="12.75" customHeight="1">
      <c r="A313" s="30" t="s">
        <v>57</v>
      </c>
      <c r="E313" s="31" t="s">
        <v>5</v>
      </c>
    </row>
    <row r="314" spans="1:5" ht="12.75" customHeight="1">
      <c r="A314" s="30" t="s">
        <v>58</v>
      </c>
      <c r="E314" s="32" t="s">
        <v>4016</v>
      </c>
    </row>
    <row r="315" spans="5:5" ht="89.25" customHeight="1">
      <c r="E315" s="31" t="s">
        <v>3956</v>
      </c>
    </row>
    <row r="316" spans="1:16" ht="12.75" customHeight="1">
      <c r="A316" t="s">
        <v>51</v>
      </c>
      <c s="6" t="s">
        <v>1399</v>
      </c>
      <c s="6" t="s">
        <v>4022</v>
      </c>
      <c t="s">
        <v>5</v>
      </c>
      <c s="26" t="s">
        <v>4023</v>
      </c>
      <c s="27" t="s">
        <v>99</v>
      </c>
      <c s="28">
        <v>7</v>
      </c>
      <c s="27">
        <v>0</v>
      </c>
      <c s="27">
        <f>ROUND(G316*H316,6)</f>
      </c>
      <c r="L316" s="29">
        <v>0</v>
      </c>
      <c s="24">
        <f>ROUND(ROUND(L316,2)*ROUND(G316,3),2)</f>
      </c>
      <c s="27" t="s">
        <v>56</v>
      </c>
      <c>
        <f>(M316*21)/100</f>
      </c>
      <c t="s">
        <v>27</v>
      </c>
    </row>
    <row r="317" spans="1:5" ht="12.75" customHeight="1">
      <c r="A317" s="30" t="s">
        <v>57</v>
      </c>
      <c r="E317" s="31" t="s">
        <v>5</v>
      </c>
    </row>
    <row r="318" spans="1:5" ht="12.75" customHeight="1">
      <c r="A318" s="30" t="s">
        <v>58</v>
      </c>
      <c r="E318" s="32" t="s">
        <v>4024</v>
      </c>
    </row>
    <row r="319" spans="5:5" ht="89.25" customHeight="1">
      <c r="E319" s="31" t="s">
        <v>3956</v>
      </c>
    </row>
    <row r="320" spans="1:16" ht="12.75" customHeight="1">
      <c r="A320" t="s">
        <v>51</v>
      </c>
      <c s="6" t="s">
        <v>1469</v>
      </c>
      <c s="6" t="s">
        <v>4025</v>
      </c>
      <c t="s">
        <v>5</v>
      </c>
      <c s="26" t="s">
        <v>4026</v>
      </c>
      <c s="27" t="s">
        <v>99</v>
      </c>
      <c s="28">
        <v>4</v>
      </c>
      <c s="27">
        <v>0</v>
      </c>
      <c s="27">
        <f>ROUND(G320*H320,6)</f>
      </c>
      <c r="L320" s="29">
        <v>0</v>
      </c>
      <c s="24">
        <f>ROUND(ROUND(L320,2)*ROUND(G320,3),2)</f>
      </c>
      <c s="27" t="s">
        <v>56</v>
      </c>
      <c>
        <f>(M320*21)/100</f>
      </c>
      <c t="s">
        <v>27</v>
      </c>
    </row>
    <row r="321" spans="1:5" ht="12.75" customHeight="1">
      <c r="A321" s="30" t="s">
        <v>57</v>
      </c>
      <c r="E321" s="31" t="s">
        <v>5</v>
      </c>
    </row>
    <row r="322" spans="1:5" ht="12.75" customHeight="1">
      <c r="A322" s="30" t="s">
        <v>58</v>
      </c>
      <c r="E322" s="32" t="s">
        <v>3943</v>
      </c>
    </row>
    <row r="323" spans="5:5" ht="89.25" customHeight="1">
      <c r="E323" s="31" t="s">
        <v>3956</v>
      </c>
    </row>
    <row r="324" spans="1:16" ht="12.75" customHeight="1">
      <c r="A324" t="s">
        <v>51</v>
      </c>
      <c s="6" t="s">
        <v>1475</v>
      </c>
      <c s="6" t="s">
        <v>4027</v>
      </c>
      <c t="s">
        <v>5</v>
      </c>
      <c s="26" t="s">
        <v>4028</v>
      </c>
      <c s="27" t="s">
        <v>99</v>
      </c>
      <c s="28">
        <v>4</v>
      </c>
      <c s="27">
        <v>0</v>
      </c>
      <c s="27">
        <f>ROUND(G324*H324,6)</f>
      </c>
      <c r="L324" s="29">
        <v>0</v>
      </c>
      <c s="24">
        <f>ROUND(ROUND(L324,2)*ROUND(G324,3),2)</f>
      </c>
      <c s="27" t="s">
        <v>56</v>
      </c>
      <c>
        <f>(M324*21)/100</f>
      </c>
      <c t="s">
        <v>27</v>
      </c>
    </row>
    <row r="325" spans="1:5" ht="12.75" customHeight="1">
      <c r="A325" s="30" t="s">
        <v>57</v>
      </c>
      <c r="E325" s="31" t="s">
        <v>5</v>
      </c>
    </row>
    <row r="326" spans="1:5" ht="12.75" customHeight="1">
      <c r="A326" s="30" t="s">
        <v>58</v>
      </c>
      <c r="E326" s="32" t="s">
        <v>3943</v>
      </c>
    </row>
    <row r="327" spans="5:5" ht="89.25" customHeight="1">
      <c r="E327" s="31" t="s">
        <v>3956</v>
      </c>
    </row>
    <row r="328" spans="1:16" ht="12.75" customHeight="1">
      <c r="A328" t="s">
        <v>51</v>
      </c>
      <c s="6" t="s">
        <v>1586</v>
      </c>
      <c s="6" t="s">
        <v>4029</v>
      </c>
      <c t="s">
        <v>5</v>
      </c>
      <c s="26" t="s">
        <v>4030</v>
      </c>
      <c s="27" t="s">
        <v>99</v>
      </c>
      <c s="28">
        <v>3</v>
      </c>
      <c s="27">
        <v>0</v>
      </c>
      <c s="27">
        <f>ROUND(G328*H328,6)</f>
      </c>
      <c r="L328" s="29">
        <v>0</v>
      </c>
      <c s="24">
        <f>ROUND(ROUND(L328,2)*ROUND(G328,3),2)</f>
      </c>
      <c s="27" t="s">
        <v>56</v>
      </c>
      <c>
        <f>(M328*21)/100</f>
      </c>
      <c t="s">
        <v>27</v>
      </c>
    </row>
    <row r="329" spans="1:5" ht="12.75" customHeight="1">
      <c r="A329" s="30" t="s">
        <v>57</v>
      </c>
      <c r="E329" s="31" t="s">
        <v>5</v>
      </c>
    </row>
    <row r="330" spans="1:5" ht="12.75" customHeight="1">
      <c r="A330" s="30" t="s">
        <v>58</v>
      </c>
      <c r="E330" s="32" t="s">
        <v>4031</v>
      </c>
    </row>
    <row r="331" spans="5:5" ht="89.25" customHeight="1">
      <c r="E331" s="31" t="s">
        <v>3956</v>
      </c>
    </row>
    <row r="332" spans="1:16" ht="12.75" customHeight="1">
      <c r="A332" t="s">
        <v>51</v>
      </c>
      <c s="6" t="s">
        <v>1437</v>
      </c>
      <c s="6" t="s">
        <v>4032</v>
      </c>
      <c t="s">
        <v>5</v>
      </c>
      <c s="26" t="s">
        <v>4033</v>
      </c>
      <c s="27" t="s">
        <v>99</v>
      </c>
      <c s="28">
        <v>2</v>
      </c>
      <c s="27">
        <v>0</v>
      </c>
      <c s="27">
        <f>ROUND(G332*H332,6)</f>
      </c>
      <c r="L332" s="29">
        <v>0</v>
      </c>
      <c s="24">
        <f>ROUND(ROUND(L332,2)*ROUND(G332,3),2)</f>
      </c>
      <c s="27" t="s">
        <v>56</v>
      </c>
      <c>
        <f>(M332*21)/100</f>
      </c>
      <c t="s">
        <v>27</v>
      </c>
    </row>
    <row r="333" spans="1:5" ht="12.75" customHeight="1">
      <c r="A333" s="30" t="s">
        <v>57</v>
      </c>
      <c r="E333" s="31" t="s">
        <v>5</v>
      </c>
    </row>
    <row r="334" spans="1:5" ht="12.75" customHeight="1">
      <c r="A334" s="30" t="s">
        <v>58</v>
      </c>
      <c r="E334" s="32" t="s">
        <v>4034</v>
      </c>
    </row>
    <row r="335" spans="5:5" ht="89.25" customHeight="1">
      <c r="E335" s="31" t="s">
        <v>3956</v>
      </c>
    </row>
    <row r="336" spans="1:16" ht="12.75" customHeight="1">
      <c r="A336" t="s">
        <v>51</v>
      </c>
      <c s="6" t="s">
        <v>1481</v>
      </c>
      <c s="6" t="s">
        <v>4035</v>
      </c>
      <c t="s">
        <v>5</v>
      </c>
      <c s="26" t="s">
        <v>4036</v>
      </c>
      <c s="27" t="s">
        <v>99</v>
      </c>
      <c s="28">
        <v>8</v>
      </c>
      <c s="27">
        <v>0</v>
      </c>
      <c s="27">
        <f>ROUND(G336*H336,6)</f>
      </c>
      <c r="L336" s="29">
        <v>0</v>
      </c>
      <c s="24">
        <f>ROUND(ROUND(L336,2)*ROUND(G336,3),2)</f>
      </c>
      <c s="27" t="s">
        <v>56</v>
      </c>
      <c>
        <f>(M336*21)/100</f>
      </c>
      <c t="s">
        <v>27</v>
      </c>
    </row>
    <row r="337" spans="1:5" ht="12.75" customHeight="1">
      <c r="A337" s="30" t="s">
        <v>57</v>
      </c>
      <c r="E337" s="31" t="s">
        <v>5</v>
      </c>
    </row>
    <row r="338" spans="1:5" ht="25.5" customHeight="1">
      <c r="A338" s="30" t="s">
        <v>58</v>
      </c>
      <c r="E338" s="32" t="s">
        <v>4037</v>
      </c>
    </row>
    <row r="339" spans="5:5" ht="89.25" customHeight="1">
      <c r="E339" s="31" t="s">
        <v>3956</v>
      </c>
    </row>
    <row r="340" spans="1:16" ht="12.75" customHeight="1">
      <c r="A340" t="s">
        <v>51</v>
      </c>
      <c s="6" t="s">
        <v>1423</v>
      </c>
      <c s="6" t="s">
        <v>4038</v>
      </c>
      <c t="s">
        <v>5</v>
      </c>
      <c s="26" t="s">
        <v>4039</v>
      </c>
      <c s="27" t="s">
        <v>99</v>
      </c>
      <c s="28">
        <v>2</v>
      </c>
      <c s="27">
        <v>0</v>
      </c>
      <c s="27">
        <f>ROUND(G340*H340,6)</f>
      </c>
      <c r="L340" s="29">
        <v>0</v>
      </c>
      <c s="24">
        <f>ROUND(ROUND(L340,2)*ROUND(G340,3),2)</f>
      </c>
      <c s="27" t="s">
        <v>56</v>
      </c>
      <c>
        <f>(M340*21)/100</f>
      </c>
      <c t="s">
        <v>27</v>
      </c>
    </row>
    <row r="341" spans="1:5" ht="12.75" customHeight="1">
      <c r="A341" s="30" t="s">
        <v>57</v>
      </c>
      <c r="E341" s="31" t="s">
        <v>5</v>
      </c>
    </row>
    <row r="342" spans="1:5" ht="25.5" customHeight="1">
      <c r="A342" s="30" t="s">
        <v>58</v>
      </c>
      <c r="E342" s="32" t="s">
        <v>4040</v>
      </c>
    </row>
    <row r="343" spans="5:5" ht="89.25" customHeight="1">
      <c r="E343" s="31" t="s">
        <v>3956</v>
      </c>
    </row>
    <row r="344" spans="1:16" ht="12.75" customHeight="1">
      <c r="A344" t="s">
        <v>51</v>
      </c>
      <c s="6" t="s">
        <v>1589</v>
      </c>
      <c s="6" t="s">
        <v>4041</v>
      </c>
      <c t="s">
        <v>5</v>
      </c>
      <c s="26" t="s">
        <v>4042</v>
      </c>
      <c s="27" t="s">
        <v>99</v>
      </c>
      <c s="28">
        <v>1</v>
      </c>
      <c s="27">
        <v>0</v>
      </c>
      <c s="27">
        <f>ROUND(G344*H344,6)</f>
      </c>
      <c r="L344" s="29">
        <v>0</v>
      </c>
      <c s="24">
        <f>ROUND(ROUND(L344,2)*ROUND(G344,3),2)</f>
      </c>
      <c s="27" t="s">
        <v>56</v>
      </c>
      <c>
        <f>(M344*21)/100</f>
      </c>
      <c t="s">
        <v>27</v>
      </c>
    </row>
    <row r="345" spans="1:5" ht="12.75" customHeight="1">
      <c r="A345" s="30" t="s">
        <v>57</v>
      </c>
      <c r="E345" s="31" t="s">
        <v>5</v>
      </c>
    </row>
    <row r="346" spans="1:5" ht="12.75" customHeight="1">
      <c r="A346" s="30" t="s">
        <v>58</v>
      </c>
      <c r="E346" s="32" t="s">
        <v>3931</v>
      </c>
    </row>
    <row r="347" spans="5:5" ht="89.25" customHeight="1">
      <c r="E347" s="31" t="s">
        <v>3956</v>
      </c>
    </row>
    <row r="348" spans="1:16" ht="12.75" customHeight="1">
      <c r="A348" t="s">
        <v>51</v>
      </c>
      <c s="6" t="s">
        <v>1323</v>
      </c>
      <c s="6" t="s">
        <v>4043</v>
      </c>
      <c t="s">
        <v>5</v>
      </c>
      <c s="26" t="s">
        <v>4044</v>
      </c>
      <c s="27" t="s">
        <v>99</v>
      </c>
      <c s="28">
        <v>8</v>
      </c>
      <c s="27">
        <v>0</v>
      </c>
      <c s="27">
        <f>ROUND(G348*H348,6)</f>
      </c>
      <c r="L348" s="29">
        <v>0</v>
      </c>
      <c s="24">
        <f>ROUND(ROUND(L348,2)*ROUND(G348,3),2)</f>
      </c>
      <c s="27" t="s">
        <v>56</v>
      </c>
      <c>
        <f>(M348*21)/100</f>
      </c>
      <c t="s">
        <v>27</v>
      </c>
    </row>
    <row r="349" spans="1:5" ht="12.75" customHeight="1">
      <c r="A349" s="30" t="s">
        <v>57</v>
      </c>
      <c r="E349" s="31" t="s">
        <v>5</v>
      </c>
    </row>
    <row r="350" spans="1:5" ht="12.75" customHeight="1">
      <c r="A350" s="30" t="s">
        <v>58</v>
      </c>
      <c r="E350" s="32" t="s">
        <v>4045</v>
      </c>
    </row>
    <row r="351" spans="5:5" ht="89.25" customHeight="1">
      <c r="E351" s="31" t="s">
        <v>3956</v>
      </c>
    </row>
    <row r="352" spans="1:16" ht="12.75" customHeight="1">
      <c r="A352" t="s">
        <v>51</v>
      </c>
      <c s="6" t="s">
        <v>1443</v>
      </c>
      <c s="6" t="s">
        <v>4046</v>
      </c>
      <c t="s">
        <v>5</v>
      </c>
      <c s="26" t="s">
        <v>4047</v>
      </c>
      <c s="27" t="s">
        <v>99</v>
      </c>
      <c s="28">
        <v>2</v>
      </c>
      <c s="27">
        <v>0</v>
      </c>
      <c s="27">
        <f>ROUND(G352*H352,6)</f>
      </c>
      <c r="L352" s="29">
        <v>0</v>
      </c>
      <c s="24">
        <f>ROUND(ROUND(L352,2)*ROUND(G352,3),2)</f>
      </c>
      <c s="27" t="s">
        <v>56</v>
      </c>
      <c>
        <f>(M352*21)/100</f>
      </c>
      <c t="s">
        <v>27</v>
      </c>
    </row>
    <row r="353" spans="1:5" ht="12.75" customHeight="1">
      <c r="A353" s="30" t="s">
        <v>57</v>
      </c>
      <c r="E353" s="31" t="s">
        <v>5</v>
      </c>
    </row>
    <row r="354" spans="1:5" ht="12.75" customHeight="1">
      <c r="A354" s="30" t="s">
        <v>58</v>
      </c>
      <c r="E354" s="32" t="s">
        <v>3923</v>
      </c>
    </row>
    <row r="355" spans="5:5" ht="89.25" customHeight="1">
      <c r="E355" s="31" t="s">
        <v>3956</v>
      </c>
    </row>
    <row r="356" spans="1:16" ht="12.75" customHeight="1">
      <c r="A356" t="s">
        <v>51</v>
      </c>
      <c s="6" t="s">
        <v>1429</v>
      </c>
      <c s="6" t="s">
        <v>4048</v>
      </c>
      <c t="s">
        <v>5</v>
      </c>
      <c s="26" t="s">
        <v>4049</v>
      </c>
      <c s="27" t="s">
        <v>99</v>
      </c>
      <c s="28">
        <v>8</v>
      </c>
      <c s="27">
        <v>0</v>
      </c>
      <c s="27">
        <f>ROUND(G356*H356,6)</f>
      </c>
      <c r="L356" s="29">
        <v>0</v>
      </c>
      <c s="24">
        <f>ROUND(ROUND(L356,2)*ROUND(G356,3),2)</f>
      </c>
      <c s="27" t="s">
        <v>56</v>
      </c>
      <c>
        <f>(M356*21)/100</f>
      </c>
      <c t="s">
        <v>27</v>
      </c>
    </row>
    <row r="357" spans="1:5" ht="12.75" customHeight="1">
      <c r="A357" s="30" t="s">
        <v>57</v>
      </c>
      <c r="E357" s="31" t="s">
        <v>5</v>
      </c>
    </row>
    <row r="358" spans="1:5" ht="12.75" customHeight="1">
      <c r="A358" s="30" t="s">
        <v>58</v>
      </c>
      <c r="E358" s="32" t="s">
        <v>3915</v>
      </c>
    </row>
    <row r="359" spans="5:5" ht="89.25" customHeight="1">
      <c r="E359" s="31" t="s">
        <v>3956</v>
      </c>
    </row>
    <row r="360" spans="1:16" ht="12.75" customHeight="1">
      <c r="A360" t="s">
        <v>51</v>
      </c>
      <c s="6" t="s">
        <v>1487</v>
      </c>
      <c s="6" t="s">
        <v>4050</v>
      </c>
      <c t="s">
        <v>5</v>
      </c>
      <c s="26" t="s">
        <v>4051</v>
      </c>
      <c s="27" t="s">
        <v>99</v>
      </c>
      <c s="28">
        <v>13</v>
      </c>
      <c s="27">
        <v>0</v>
      </c>
      <c s="27">
        <f>ROUND(G360*H360,6)</f>
      </c>
      <c r="L360" s="29">
        <v>0</v>
      </c>
      <c s="24">
        <f>ROUND(ROUND(L360,2)*ROUND(G360,3),2)</f>
      </c>
      <c s="27" t="s">
        <v>56</v>
      </c>
      <c>
        <f>(M360*21)/100</f>
      </c>
      <c t="s">
        <v>27</v>
      </c>
    </row>
    <row r="361" spans="1:5" ht="12.75" customHeight="1">
      <c r="A361" s="30" t="s">
        <v>57</v>
      </c>
      <c r="E361" s="31" t="s">
        <v>5</v>
      </c>
    </row>
    <row r="362" spans="1:5" ht="12.75" customHeight="1">
      <c r="A362" s="30" t="s">
        <v>58</v>
      </c>
      <c r="E362" s="32" t="s">
        <v>4052</v>
      </c>
    </row>
    <row r="363" spans="5:5" ht="89.25" customHeight="1">
      <c r="E363" s="31" t="s">
        <v>3956</v>
      </c>
    </row>
    <row r="364" spans="1:16" ht="12.75" customHeight="1">
      <c r="A364" t="s">
        <v>51</v>
      </c>
      <c s="6" t="s">
        <v>2041</v>
      </c>
      <c s="6" t="s">
        <v>4053</v>
      </c>
      <c t="s">
        <v>5</v>
      </c>
      <c s="26" t="s">
        <v>4054</v>
      </c>
      <c s="27" t="s">
        <v>329</v>
      </c>
      <c s="28">
        <v>49</v>
      </c>
      <c s="27">
        <v>0</v>
      </c>
      <c s="27">
        <f>ROUND(G364*H364,6)</f>
      </c>
      <c r="L364" s="29">
        <v>0</v>
      </c>
      <c s="24">
        <f>ROUND(ROUND(L364,2)*ROUND(G364,3),2)</f>
      </c>
      <c s="27" t="s">
        <v>56</v>
      </c>
      <c>
        <f>(M364*21)/100</f>
      </c>
      <c t="s">
        <v>27</v>
      </c>
    </row>
    <row r="365" spans="1:5" ht="12.75" customHeight="1">
      <c r="A365" s="30" t="s">
        <v>57</v>
      </c>
      <c r="E365" s="31" t="s">
        <v>5</v>
      </c>
    </row>
    <row r="366" spans="1:5" ht="12.75" customHeight="1">
      <c r="A366" s="30" t="s">
        <v>58</v>
      </c>
      <c r="E366" s="32" t="s">
        <v>4055</v>
      </c>
    </row>
    <row r="367" spans="5:5" ht="89.25" customHeight="1">
      <c r="E367" s="31" t="s">
        <v>4056</v>
      </c>
    </row>
    <row r="368" spans="1:16" ht="12.75" customHeight="1">
      <c r="A368" t="s">
        <v>51</v>
      </c>
      <c s="6" t="s">
        <v>2046</v>
      </c>
      <c s="6" t="s">
        <v>4057</v>
      </c>
      <c t="s">
        <v>5</v>
      </c>
      <c s="26" t="s">
        <v>4058</v>
      </c>
      <c s="27" t="s">
        <v>99</v>
      </c>
      <c s="28">
        <v>1</v>
      </c>
      <c s="27">
        <v>0</v>
      </c>
      <c s="27">
        <f>ROUND(G368*H368,6)</f>
      </c>
      <c r="L368" s="29">
        <v>0</v>
      </c>
      <c s="24">
        <f>ROUND(ROUND(L368,2)*ROUND(G368,3),2)</f>
      </c>
      <c s="27" t="s">
        <v>56</v>
      </c>
      <c>
        <f>(M368*21)/100</f>
      </c>
      <c t="s">
        <v>27</v>
      </c>
    </row>
    <row r="369" spans="1:5" ht="12.75" customHeight="1">
      <c r="A369" s="30" t="s">
        <v>57</v>
      </c>
      <c r="E369" s="31" t="s">
        <v>5</v>
      </c>
    </row>
    <row r="370" spans="1:5" ht="12.75" customHeight="1">
      <c r="A370" s="30" t="s">
        <v>58</v>
      </c>
      <c r="E370" s="32" t="s">
        <v>4059</v>
      </c>
    </row>
    <row r="371" spans="5:5" ht="89.25" customHeight="1">
      <c r="E371" s="31" t="s">
        <v>3956</v>
      </c>
    </row>
    <row r="372" spans="1:16" ht="12.75" customHeight="1">
      <c r="A372" t="s">
        <v>51</v>
      </c>
      <c s="6" t="s">
        <v>2051</v>
      </c>
      <c s="6" t="s">
        <v>4060</v>
      </c>
      <c t="s">
        <v>5</v>
      </c>
      <c s="26" t="s">
        <v>4061</v>
      </c>
      <c s="27" t="s">
        <v>99</v>
      </c>
      <c s="28">
        <v>1</v>
      </c>
      <c s="27">
        <v>0</v>
      </c>
      <c s="27">
        <f>ROUND(G372*H372,6)</f>
      </c>
      <c r="L372" s="29">
        <v>0</v>
      </c>
      <c s="24">
        <f>ROUND(ROUND(L372,2)*ROUND(G372,3),2)</f>
      </c>
      <c s="27" t="s">
        <v>56</v>
      </c>
      <c>
        <f>(M372*21)/100</f>
      </c>
      <c t="s">
        <v>27</v>
      </c>
    </row>
    <row r="373" spans="1:5" ht="12.75" customHeight="1">
      <c r="A373" s="30" t="s">
        <v>57</v>
      </c>
      <c r="E373" s="31" t="s">
        <v>5</v>
      </c>
    </row>
    <row r="374" spans="1:5" ht="25.5" customHeight="1">
      <c r="A374" s="30" t="s">
        <v>58</v>
      </c>
      <c r="E374" s="32" t="s">
        <v>4062</v>
      </c>
    </row>
    <row r="375" spans="5:5" ht="89.25" customHeight="1">
      <c r="E375" s="31" t="s">
        <v>3956</v>
      </c>
    </row>
    <row r="376" spans="1:16" ht="12.75" customHeight="1">
      <c r="A376" t="s">
        <v>51</v>
      </c>
      <c s="6" t="s">
        <v>2056</v>
      </c>
      <c s="6" t="s">
        <v>4063</v>
      </c>
      <c t="s">
        <v>5</v>
      </c>
      <c s="26" t="s">
        <v>4064</v>
      </c>
      <c s="27" t="s">
        <v>99</v>
      </c>
      <c s="28">
        <v>1</v>
      </c>
      <c s="27">
        <v>0</v>
      </c>
      <c s="27">
        <f>ROUND(G376*H376,6)</f>
      </c>
      <c r="L376" s="29">
        <v>0</v>
      </c>
      <c s="24">
        <f>ROUND(ROUND(L376,2)*ROUND(G376,3),2)</f>
      </c>
      <c s="27" t="s">
        <v>56</v>
      </c>
      <c>
        <f>(M376*21)/100</f>
      </c>
      <c t="s">
        <v>27</v>
      </c>
    </row>
    <row r="377" spans="1:5" ht="12.75" customHeight="1">
      <c r="A377" s="30" t="s">
        <v>57</v>
      </c>
      <c r="E377" s="31" t="s">
        <v>5</v>
      </c>
    </row>
    <row r="378" spans="1:5" ht="12.75" customHeight="1">
      <c r="A378" s="30" t="s">
        <v>58</v>
      </c>
      <c r="E378" s="32" t="s">
        <v>4065</v>
      </c>
    </row>
    <row r="379" spans="5:5" ht="89.25" customHeight="1">
      <c r="E379" s="31" t="s">
        <v>4066</v>
      </c>
    </row>
    <row r="380" spans="1:16" ht="12.75" customHeight="1">
      <c r="A380" t="s">
        <v>51</v>
      </c>
      <c s="6" t="s">
        <v>2061</v>
      </c>
      <c s="6" t="s">
        <v>4067</v>
      </c>
      <c t="s">
        <v>5</v>
      </c>
      <c s="26" t="s">
        <v>4068</v>
      </c>
      <c s="27" t="s">
        <v>99</v>
      </c>
      <c s="28">
        <v>6</v>
      </c>
      <c s="27">
        <v>0</v>
      </c>
      <c s="27">
        <f>ROUND(G380*H380,6)</f>
      </c>
      <c r="L380" s="29">
        <v>0</v>
      </c>
      <c s="24">
        <f>ROUND(ROUND(L380,2)*ROUND(G380,3),2)</f>
      </c>
      <c s="27" t="s">
        <v>56</v>
      </c>
      <c>
        <f>(M380*21)/100</f>
      </c>
      <c t="s">
        <v>27</v>
      </c>
    </row>
    <row r="381" spans="1:5" ht="12.75" customHeight="1">
      <c r="A381" s="30" t="s">
        <v>57</v>
      </c>
      <c r="E381" s="31" t="s">
        <v>5</v>
      </c>
    </row>
    <row r="382" spans="1:5" ht="12.75" customHeight="1">
      <c r="A382" s="30" t="s">
        <v>58</v>
      </c>
      <c r="E382" s="32" t="s">
        <v>4069</v>
      </c>
    </row>
    <row r="383" spans="5:5" ht="89.25" customHeight="1">
      <c r="E383" s="31" t="s">
        <v>4070</v>
      </c>
    </row>
    <row r="384" spans="1:16" ht="12.75" customHeight="1">
      <c r="A384" t="s">
        <v>51</v>
      </c>
      <c s="6" t="s">
        <v>2066</v>
      </c>
      <c s="6" t="s">
        <v>4071</v>
      </c>
      <c t="s">
        <v>5</v>
      </c>
      <c s="26" t="s">
        <v>4072</v>
      </c>
      <c s="27" t="s">
        <v>99</v>
      </c>
      <c s="28">
        <v>6</v>
      </c>
      <c s="27">
        <v>0</v>
      </c>
      <c s="27">
        <f>ROUND(G384*H384,6)</f>
      </c>
      <c r="L384" s="29">
        <v>0</v>
      </c>
      <c s="24">
        <f>ROUND(ROUND(L384,2)*ROUND(G384,3),2)</f>
      </c>
      <c s="27" t="s">
        <v>56</v>
      </c>
      <c>
        <f>(M384*21)/100</f>
      </c>
      <c t="s">
        <v>27</v>
      </c>
    </row>
    <row r="385" spans="1:5" ht="12.75" customHeight="1">
      <c r="A385" s="30" t="s">
        <v>57</v>
      </c>
      <c r="E385" s="31" t="s">
        <v>5</v>
      </c>
    </row>
    <row r="386" spans="1:5" ht="12.75" customHeight="1">
      <c r="A386" s="30" t="s">
        <v>58</v>
      </c>
      <c r="E386" s="32" t="s">
        <v>4069</v>
      </c>
    </row>
    <row r="387" spans="5:5" ht="89.25" customHeight="1">
      <c r="E387" s="31" t="s">
        <v>4070</v>
      </c>
    </row>
    <row r="388" spans="1:16" ht="12.75" customHeight="1">
      <c r="A388" t="s">
        <v>51</v>
      </c>
      <c s="6" t="s">
        <v>2071</v>
      </c>
      <c s="6" t="s">
        <v>4073</v>
      </c>
      <c t="s">
        <v>5</v>
      </c>
      <c s="26" t="s">
        <v>4074</v>
      </c>
      <c s="27" t="s">
        <v>88</v>
      </c>
      <c s="28">
        <v>6</v>
      </c>
      <c s="27">
        <v>0</v>
      </c>
      <c s="27">
        <f>ROUND(G388*H388,6)</f>
      </c>
      <c r="L388" s="29">
        <v>0</v>
      </c>
      <c s="24">
        <f>ROUND(ROUND(L388,2)*ROUND(G388,3),2)</f>
      </c>
      <c s="27" t="s">
        <v>56</v>
      </c>
      <c>
        <f>(M388*21)/100</f>
      </c>
      <c t="s">
        <v>27</v>
      </c>
    </row>
    <row r="389" spans="1:5" ht="12.75" customHeight="1">
      <c r="A389" s="30" t="s">
        <v>57</v>
      </c>
      <c r="E389" s="31" t="s">
        <v>5</v>
      </c>
    </row>
    <row r="390" spans="1:5" ht="12.75" customHeight="1">
      <c r="A390" s="30" t="s">
        <v>58</v>
      </c>
      <c r="E390" s="32" t="s">
        <v>4069</v>
      </c>
    </row>
    <row r="391" spans="5:5" ht="89.25" customHeight="1">
      <c r="E391" s="31" t="s">
        <v>4075</v>
      </c>
    </row>
    <row r="392" spans="1:16" ht="12.75" customHeight="1">
      <c r="A392" t="s">
        <v>51</v>
      </c>
      <c s="6" t="s">
        <v>2073</v>
      </c>
      <c s="6" t="s">
        <v>4076</v>
      </c>
      <c t="s">
        <v>5</v>
      </c>
      <c s="26" t="s">
        <v>4077</v>
      </c>
      <c s="27" t="s">
        <v>99</v>
      </c>
      <c s="28">
        <v>1</v>
      </c>
      <c s="27">
        <v>0</v>
      </c>
      <c s="27">
        <f>ROUND(G392*H392,6)</f>
      </c>
      <c r="L392" s="29">
        <v>0</v>
      </c>
      <c s="24">
        <f>ROUND(ROUND(L392,2)*ROUND(G392,3),2)</f>
      </c>
      <c s="27" t="s">
        <v>56</v>
      </c>
      <c>
        <f>(M392*21)/100</f>
      </c>
      <c t="s">
        <v>27</v>
      </c>
    </row>
    <row r="393" spans="1:5" ht="12.75" customHeight="1">
      <c r="A393" s="30" t="s">
        <v>57</v>
      </c>
      <c r="E393" s="31" t="s">
        <v>5</v>
      </c>
    </row>
    <row r="394" spans="1:5" ht="12.75" customHeight="1">
      <c r="A394" s="30" t="s">
        <v>58</v>
      </c>
      <c r="E394" s="32" t="s">
        <v>4078</v>
      </c>
    </row>
    <row r="395" spans="5:5" ht="76.5" customHeight="1">
      <c r="E395" s="31" t="s">
        <v>4079</v>
      </c>
    </row>
    <row r="396" spans="1:16" ht="12.75" customHeight="1">
      <c r="A396" t="s">
        <v>51</v>
      </c>
      <c s="6" t="s">
        <v>2075</v>
      </c>
      <c s="6" t="s">
        <v>4080</v>
      </c>
      <c t="s">
        <v>5</v>
      </c>
      <c s="26" t="s">
        <v>4081</v>
      </c>
      <c s="27" t="s">
        <v>99</v>
      </c>
      <c s="28">
        <v>4</v>
      </c>
      <c s="27">
        <v>0</v>
      </c>
      <c s="27">
        <f>ROUND(G396*H396,6)</f>
      </c>
      <c r="L396" s="29">
        <v>0</v>
      </c>
      <c s="24">
        <f>ROUND(ROUND(L396,2)*ROUND(G396,3),2)</f>
      </c>
      <c s="27" t="s">
        <v>56</v>
      </c>
      <c>
        <f>(M396*21)/100</f>
      </c>
      <c t="s">
        <v>27</v>
      </c>
    </row>
    <row r="397" spans="1:5" ht="12.75" customHeight="1">
      <c r="A397" s="30" t="s">
        <v>57</v>
      </c>
      <c r="E397" s="31" t="s">
        <v>5</v>
      </c>
    </row>
    <row r="398" spans="1:5" ht="12.75" customHeight="1">
      <c r="A398" s="30" t="s">
        <v>58</v>
      </c>
      <c r="E398" s="32" t="s">
        <v>3943</v>
      </c>
    </row>
    <row r="399" spans="5:5" ht="76.5" customHeight="1">
      <c r="E399" s="31" t="s">
        <v>4079</v>
      </c>
    </row>
    <row r="400" spans="1:16" ht="12.75" customHeight="1">
      <c r="A400" t="s">
        <v>51</v>
      </c>
      <c s="6" t="s">
        <v>2077</v>
      </c>
      <c s="6" t="s">
        <v>4082</v>
      </c>
      <c t="s">
        <v>5</v>
      </c>
      <c s="26" t="s">
        <v>4083</v>
      </c>
      <c s="27" t="s">
        <v>443</v>
      </c>
      <c s="28">
        <v>2</v>
      </c>
      <c s="27">
        <v>0</v>
      </c>
      <c s="27">
        <f>ROUND(G400*H400,6)</f>
      </c>
      <c r="L400" s="29">
        <v>0</v>
      </c>
      <c s="24">
        <f>ROUND(ROUND(L400,2)*ROUND(G400,3),2)</f>
      </c>
      <c s="27" t="s">
        <v>56</v>
      </c>
      <c>
        <f>(M400*21)/100</f>
      </c>
      <c t="s">
        <v>27</v>
      </c>
    </row>
    <row r="401" spans="1:5" ht="12.75" customHeight="1">
      <c r="A401" s="30" t="s">
        <v>57</v>
      </c>
      <c r="E401" s="31" t="s">
        <v>5</v>
      </c>
    </row>
    <row r="402" spans="1:5" ht="12.75" customHeight="1">
      <c r="A402" s="30" t="s">
        <v>58</v>
      </c>
      <c r="E402" s="32" t="s">
        <v>4084</v>
      </c>
    </row>
    <row r="403" spans="5:5" ht="89.25" customHeight="1">
      <c r="E403" s="31" t="s">
        <v>4085</v>
      </c>
    </row>
    <row r="404" spans="1:16" ht="12.75" customHeight="1">
      <c r="A404" t="s">
        <v>51</v>
      </c>
      <c s="6" t="s">
        <v>2082</v>
      </c>
      <c s="6" t="s">
        <v>4086</v>
      </c>
      <c t="s">
        <v>5</v>
      </c>
      <c s="26" t="s">
        <v>4087</v>
      </c>
      <c s="27" t="s">
        <v>443</v>
      </c>
      <c s="28">
        <v>1</v>
      </c>
      <c s="27">
        <v>0</v>
      </c>
      <c s="27">
        <f>ROUND(G404*H404,6)</f>
      </c>
      <c r="L404" s="29">
        <v>0</v>
      </c>
      <c s="24">
        <f>ROUND(ROUND(L404,2)*ROUND(G404,3),2)</f>
      </c>
      <c s="27" t="s">
        <v>56</v>
      </c>
      <c>
        <f>(M404*21)/100</f>
      </c>
      <c t="s">
        <v>27</v>
      </c>
    </row>
    <row r="405" spans="1:5" ht="12.75" customHeight="1">
      <c r="A405" s="30" t="s">
        <v>57</v>
      </c>
      <c r="E405" s="31" t="s">
        <v>5</v>
      </c>
    </row>
    <row r="406" spans="1:5" ht="12.75" customHeight="1">
      <c r="A406" s="30" t="s">
        <v>58</v>
      </c>
      <c r="E406" s="32" t="s">
        <v>4088</v>
      </c>
    </row>
    <row r="407" spans="5:5" ht="89.25" customHeight="1">
      <c r="E407" s="31" t="s">
        <v>4089</v>
      </c>
    </row>
    <row r="408" spans="1:16" ht="12.75" customHeight="1">
      <c r="A408" t="s">
        <v>51</v>
      </c>
      <c s="6" t="s">
        <v>2086</v>
      </c>
      <c s="6" t="s">
        <v>4090</v>
      </c>
      <c t="s">
        <v>5</v>
      </c>
      <c s="26" t="s">
        <v>4091</v>
      </c>
      <c s="27" t="s">
        <v>99</v>
      </c>
      <c s="28">
        <v>1</v>
      </c>
      <c s="27">
        <v>0</v>
      </c>
      <c s="27">
        <f>ROUND(G408*H408,6)</f>
      </c>
      <c r="L408" s="29">
        <v>0</v>
      </c>
      <c s="24">
        <f>ROUND(ROUND(L408,2)*ROUND(G408,3),2)</f>
      </c>
      <c s="27" t="s">
        <v>56</v>
      </c>
      <c>
        <f>(M408*21)/100</f>
      </c>
      <c t="s">
        <v>27</v>
      </c>
    </row>
    <row r="409" spans="1:5" ht="12.75" customHeight="1">
      <c r="A409" s="30" t="s">
        <v>57</v>
      </c>
      <c r="E409" s="31" t="s">
        <v>5</v>
      </c>
    </row>
    <row r="410" spans="1:5" ht="12.75" customHeight="1">
      <c r="A410" s="30" t="s">
        <v>58</v>
      </c>
      <c r="E410" s="32" t="s">
        <v>4088</v>
      </c>
    </row>
    <row r="411" spans="5:5" ht="89.25" customHeight="1">
      <c r="E411" s="31" t="s">
        <v>4092</v>
      </c>
    </row>
    <row r="412" spans="1:16" ht="12.75" customHeight="1">
      <c r="A412" t="s">
        <v>51</v>
      </c>
      <c s="6" t="s">
        <v>2091</v>
      </c>
      <c s="6" t="s">
        <v>4093</v>
      </c>
      <c t="s">
        <v>5</v>
      </c>
      <c s="26" t="s">
        <v>4094</v>
      </c>
      <c s="27" t="s">
        <v>99</v>
      </c>
      <c s="28">
        <v>1</v>
      </c>
      <c s="27">
        <v>0</v>
      </c>
      <c s="27">
        <f>ROUND(G412*H412,6)</f>
      </c>
      <c r="L412" s="29">
        <v>0</v>
      </c>
      <c s="24">
        <f>ROUND(ROUND(L412,2)*ROUND(G412,3),2)</f>
      </c>
      <c s="27" t="s">
        <v>56</v>
      </c>
      <c>
        <f>(M412*21)/100</f>
      </c>
      <c t="s">
        <v>27</v>
      </c>
    </row>
    <row r="413" spans="1:5" ht="12.75" customHeight="1">
      <c r="A413" s="30" t="s">
        <v>57</v>
      </c>
      <c r="E413" s="31" t="s">
        <v>5</v>
      </c>
    </row>
    <row r="414" spans="1:5" ht="12.75" customHeight="1">
      <c r="A414" s="30" t="s">
        <v>58</v>
      </c>
      <c r="E414" s="32" t="s">
        <v>4088</v>
      </c>
    </row>
    <row r="415" spans="5:5" ht="76.5" customHeight="1">
      <c r="E415" s="31" t="s">
        <v>4095</v>
      </c>
    </row>
    <row r="416" spans="1:16" ht="12.75" customHeight="1">
      <c r="A416" t="s">
        <v>51</v>
      </c>
      <c s="6" t="s">
        <v>2095</v>
      </c>
      <c s="6" t="s">
        <v>4096</v>
      </c>
      <c t="s">
        <v>5</v>
      </c>
      <c s="26" t="s">
        <v>4097</v>
      </c>
      <c s="27" t="s">
        <v>99</v>
      </c>
      <c s="28">
        <v>1</v>
      </c>
      <c s="27">
        <v>0</v>
      </c>
      <c s="27">
        <f>ROUND(G416*H416,6)</f>
      </c>
      <c r="L416" s="29">
        <v>0</v>
      </c>
      <c s="24">
        <f>ROUND(ROUND(L416,2)*ROUND(G416,3),2)</f>
      </c>
      <c s="27" t="s">
        <v>56</v>
      </c>
      <c>
        <f>(M416*21)/100</f>
      </c>
      <c t="s">
        <v>27</v>
      </c>
    </row>
    <row r="417" spans="1:5" ht="12.75" customHeight="1">
      <c r="A417" s="30" t="s">
        <v>57</v>
      </c>
      <c r="E417" s="31" t="s">
        <v>5</v>
      </c>
    </row>
    <row r="418" spans="1:5" ht="12.75" customHeight="1">
      <c r="A418" s="30" t="s">
        <v>58</v>
      </c>
      <c r="E418" s="32" t="s">
        <v>4088</v>
      </c>
    </row>
    <row r="419" spans="5:5" ht="76.5" customHeight="1">
      <c r="E419" s="31" t="s">
        <v>4098</v>
      </c>
    </row>
    <row r="420" spans="1:16" ht="12.75" customHeight="1">
      <c r="A420" t="s">
        <v>51</v>
      </c>
      <c s="6" t="s">
        <v>2098</v>
      </c>
      <c s="6" t="s">
        <v>4099</v>
      </c>
      <c t="s">
        <v>5</v>
      </c>
      <c s="26" t="s">
        <v>4100</v>
      </c>
      <c s="27" t="s">
        <v>99</v>
      </c>
      <c s="28">
        <v>1</v>
      </c>
      <c s="27">
        <v>0</v>
      </c>
      <c s="27">
        <f>ROUND(G420*H420,6)</f>
      </c>
      <c r="L420" s="29">
        <v>0</v>
      </c>
      <c s="24">
        <f>ROUND(ROUND(L420,2)*ROUND(G420,3),2)</f>
      </c>
      <c s="27" t="s">
        <v>56</v>
      </c>
      <c>
        <f>(M420*21)/100</f>
      </c>
      <c t="s">
        <v>27</v>
      </c>
    </row>
    <row r="421" spans="1:5" ht="12.75" customHeight="1">
      <c r="A421" s="30" t="s">
        <v>57</v>
      </c>
      <c r="E421" s="31" t="s">
        <v>5</v>
      </c>
    </row>
    <row r="422" spans="1:5" ht="12.75" customHeight="1">
      <c r="A422" s="30" t="s">
        <v>58</v>
      </c>
      <c r="E422" s="32" t="s">
        <v>4088</v>
      </c>
    </row>
    <row r="423" spans="5:5" ht="76.5" customHeight="1">
      <c r="E423" s="31" t="s">
        <v>4101</v>
      </c>
    </row>
    <row r="424" spans="1:16" ht="12.75" customHeight="1">
      <c r="A424" t="s">
        <v>51</v>
      </c>
      <c s="6" t="s">
        <v>2100</v>
      </c>
      <c s="6" t="s">
        <v>4102</v>
      </c>
      <c t="s">
        <v>5</v>
      </c>
      <c s="26" t="s">
        <v>4103</v>
      </c>
      <c s="27" t="s">
        <v>329</v>
      </c>
      <c s="28">
        <v>24</v>
      </c>
      <c s="27">
        <v>0</v>
      </c>
      <c s="27">
        <f>ROUND(G424*H424,6)</f>
      </c>
      <c r="L424" s="29">
        <v>0</v>
      </c>
      <c s="24">
        <f>ROUND(ROUND(L424,2)*ROUND(G424,3),2)</f>
      </c>
      <c s="27" t="s">
        <v>56</v>
      </c>
      <c>
        <f>(M424*21)/100</f>
      </c>
      <c t="s">
        <v>27</v>
      </c>
    </row>
    <row r="425" spans="1:5" ht="12.75" customHeight="1">
      <c r="A425" s="30" t="s">
        <v>57</v>
      </c>
      <c r="E425" s="31" t="s">
        <v>5</v>
      </c>
    </row>
    <row r="426" spans="1:5" ht="12.75" customHeight="1">
      <c r="A426" s="30" t="s">
        <v>58</v>
      </c>
      <c r="E426" s="32" t="s">
        <v>4104</v>
      </c>
    </row>
    <row r="427" spans="5:5" ht="76.5" customHeight="1">
      <c r="E427" s="31" t="s">
        <v>4105</v>
      </c>
    </row>
    <row r="428" spans="1:16" ht="12.75" customHeight="1">
      <c r="A428" t="s">
        <v>51</v>
      </c>
      <c s="6" t="s">
        <v>2104</v>
      </c>
      <c s="6" t="s">
        <v>4106</v>
      </c>
      <c t="s">
        <v>5</v>
      </c>
      <c s="26" t="s">
        <v>4107</v>
      </c>
      <c s="27" t="s">
        <v>76</v>
      </c>
      <c s="28">
        <v>42</v>
      </c>
      <c s="27">
        <v>0</v>
      </c>
      <c s="27">
        <f>ROUND(G428*H428,6)</f>
      </c>
      <c r="L428" s="29">
        <v>0</v>
      </c>
      <c s="24">
        <f>ROUND(ROUND(L428,2)*ROUND(G428,3),2)</f>
      </c>
      <c s="27" t="s">
        <v>56</v>
      </c>
      <c>
        <f>(M428*21)/100</f>
      </c>
      <c t="s">
        <v>27</v>
      </c>
    </row>
    <row r="429" spans="1:5" ht="12.75" customHeight="1">
      <c r="A429" s="30" t="s">
        <v>57</v>
      </c>
      <c r="E429" s="31" t="s">
        <v>5</v>
      </c>
    </row>
    <row r="430" spans="1:5" ht="12.75" customHeight="1">
      <c r="A430" s="30" t="s">
        <v>58</v>
      </c>
      <c r="E430" s="32" t="s">
        <v>4108</v>
      </c>
    </row>
    <row r="431" spans="5:5" ht="102" customHeight="1">
      <c r="E431" s="31" t="s">
        <v>4109</v>
      </c>
    </row>
    <row r="432" spans="1:16" ht="12.75" customHeight="1">
      <c r="A432" t="s">
        <v>51</v>
      </c>
      <c s="6" t="s">
        <v>2108</v>
      </c>
      <c s="6" t="s">
        <v>4110</v>
      </c>
      <c t="s">
        <v>5</v>
      </c>
      <c s="26" t="s">
        <v>4111</v>
      </c>
      <c s="27" t="s">
        <v>99</v>
      </c>
      <c s="28">
        <v>6</v>
      </c>
      <c s="27">
        <v>0</v>
      </c>
      <c s="27">
        <f>ROUND(G432*H432,6)</f>
      </c>
      <c r="L432" s="29">
        <v>0</v>
      </c>
      <c s="24">
        <f>ROUND(ROUND(L432,2)*ROUND(G432,3),2)</f>
      </c>
      <c s="27" t="s">
        <v>56</v>
      </c>
      <c>
        <f>(M432*21)/100</f>
      </c>
      <c t="s">
        <v>27</v>
      </c>
    </row>
    <row r="433" spans="1:5" ht="12.75" customHeight="1">
      <c r="A433" s="30" t="s">
        <v>57</v>
      </c>
      <c r="E433" s="31" t="s">
        <v>5</v>
      </c>
    </row>
    <row r="434" spans="1:5" ht="12.75" customHeight="1">
      <c r="A434" s="30" t="s">
        <v>58</v>
      </c>
      <c r="E434" s="32" t="s">
        <v>4112</v>
      </c>
    </row>
    <row r="435" spans="5:5" ht="89.25" customHeight="1">
      <c r="E435" s="31" t="s">
        <v>4113</v>
      </c>
    </row>
    <row r="436" spans="1:16" ht="12.75" customHeight="1">
      <c r="A436" t="s">
        <v>51</v>
      </c>
      <c s="6" t="s">
        <v>2114</v>
      </c>
      <c s="6" t="s">
        <v>4114</v>
      </c>
      <c t="s">
        <v>5</v>
      </c>
      <c s="26" t="s">
        <v>4115</v>
      </c>
      <c s="27" t="s">
        <v>99</v>
      </c>
      <c s="28">
        <v>4</v>
      </c>
      <c s="27">
        <v>0</v>
      </c>
      <c s="27">
        <f>ROUND(G436*H436,6)</f>
      </c>
      <c r="L436" s="29">
        <v>0</v>
      </c>
      <c s="24">
        <f>ROUND(ROUND(L436,2)*ROUND(G436,3),2)</f>
      </c>
      <c s="27" t="s">
        <v>56</v>
      </c>
      <c>
        <f>(M436*21)/100</f>
      </c>
      <c t="s">
        <v>27</v>
      </c>
    </row>
    <row r="437" spans="1:5" ht="12.75" customHeight="1">
      <c r="A437" s="30" t="s">
        <v>57</v>
      </c>
      <c r="E437" s="31" t="s">
        <v>5</v>
      </c>
    </row>
    <row r="438" spans="1:5" ht="12.75" customHeight="1">
      <c r="A438" s="30" t="s">
        <v>58</v>
      </c>
      <c r="E438" s="32" t="s">
        <v>4116</v>
      </c>
    </row>
    <row r="439" spans="5:5" ht="89.25" customHeight="1">
      <c r="E439" s="31" t="s">
        <v>4113</v>
      </c>
    </row>
    <row r="440" spans="1:16" ht="12.75" customHeight="1">
      <c r="A440" t="s">
        <v>51</v>
      </c>
      <c s="6" t="s">
        <v>2118</v>
      </c>
      <c s="6" t="s">
        <v>4117</v>
      </c>
      <c t="s">
        <v>5</v>
      </c>
      <c s="26" t="s">
        <v>4118</v>
      </c>
      <c s="27" t="s">
        <v>99</v>
      </c>
      <c s="28">
        <v>4</v>
      </c>
      <c s="27">
        <v>0</v>
      </c>
      <c s="27">
        <f>ROUND(G440*H440,6)</f>
      </c>
      <c r="L440" s="29">
        <v>0</v>
      </c>
      <c s="24">
        <f>ROUND(ROUND(L440,2)*ROUND(G440,3),2)</f>
      </c>
      <c s="27" t="s">
        <v>56</v>
      </c>
      <c>
        <f>(M440*21)/100</f>
      </c>
      <c t="s">
        <v>27</v>
      </c>
    </row>
    <row r="441" spans="1:5" ht="12.75" customHeight="1">
      <c r="A441" s="30" t="s">
        <v>57</v>
      </c>
      <c r="E441" s="31" t="s">
        <v>5</v>
      </c>
    </row>
    <row r="442" spans="1:5" ht="12.75" customHeight="1">
      <c r="A442" s="30" t="s">
        <v>58</v>
      </c>
      <c r="E442" s="32" t="s">
        <v>4116</v>
      </c>
    </row>
    <row r="443" spans="5:5" ht="89.25" customHeight="1">
      <c r="E443" s="31" t="s">
        <v>4113</v>
      </c>
    </row>
    <row r="444" spans="1:16" ht="12.75" customHeight="1">
      <c r="A444" t="s">
        <v>51</v>
      </c>
      <c s="6" t="s">
        <v>2122</v>
      </c>
      <c s="6" t="s">
        <v>4119</v>
      </c>
      <c t="s">
        <v>5</v>
      </c>
      <c s="26" t="s">
        <v>4120</v>
      </c>
      <c s="27" t="s">
        <v>99</v>
      </c>
      <c s="28">
        <v>2</v>
      </c>
      <c s="27">
        <v>0</v>
      </c>
      <c s="27">
        <f>ROUND(G444*H444,6)</f>
      </c>
      <c r="L444" s="29">
        <v>0</v>
      </c>
      <c s="24">
        <f>ROUND(ROUND(L444,2)*ROUND(G444,3),2)</f>
      </c>
      <c s="27" t="s">
        <v>56</v>
      </c>
      <c>
        <f>(M444*21)/100</f>
      </c>
      <c t="s">
        <v>27</v>
      </c>
    </row>
    <row r="445" spans="1:5" ht="12.75" customHeight="1">
      <c r="A445" s="30" t="s">
        <v>57</v>
      </c>
      <c r="E445" s="31" t="s">
        <v>5</v>
      </c>
    </row>
    <row r="446" spans="1:5" ht="12.75" customHeight="1">
      <c r="A446" s="30" t="s">
        <v>58</v>
      </c>
      <c r="E446" s="32" t="s">
        <v>4121</v>
      </c>
    </row>
    <row r="447" spans="5:5" ht="89.25" customHeight="1">
      <c r="E447" s="31" t="s">
        <v>4113</v>
      </c>
    </row>
    <row r="448" spans="1:16" ht="12.75" customHeight="1">
      <c r="A448" t="s">
        <v>51</v>
      </c>
      <c s="6" t="s">
        <v>2126</v>
      </c>
      <c s="6" t="s">
        <v>4122</v>
      </c>
      <c t="s">
        <v>5</v>
      </c>
      <c s="26" t="s">
        <v>4123</v>
      </c>
      <c s="27" t="s">
        <v>99</v>
      </c>
      <c s="28">
        <v>6</v>
      </c>
      <c s="27">
        <v>0</v>
      </c>
      <c s="27">
        <f>ROUND(G448*H448,6)</f>
      </c>
      <c r="L448" s="29">
        <v>0</v>
      </c>
      <c s="24">
        <f>ROUND(ROUND(L448,2)*ROUND(G448,3),2)</f>
      </c>
      <c s="27" t="s">
        <v>56</v>
      </c>
      <c>
        <f>(M448*21)/100</f>
      </c>
      <c t="s">
        <v>27</v>
      </c>
    </row>
    <row r="449" spans="1:5" ht="12.75" customHeight="1">
      <c r="A449" s="30" t="s">
        <v>57</v>
      </c>
      <c r="E449" s="31" t="s">
        <v>5</v>
      </c>
    </row>
    <row r="450" spans="1:5" ht="12.75" customHeight="1">
      <c r="A450" s="30" t="s">
        <v>58</v>
      </c>
      <c r="E450" s="32" t="s">
        <v>4112</v>
      </c>
    </row>
    <row r="451" spans="5:5" ht="89.25" customHeight="1">
      <c r="E451" s="31" t="s">
        <v>4124</v>
      </c>
    </row>
    <row r="452" spans="1:16" ht="12.75" customHeight="1">
      <c r="A452" t="s">
        <v>51</v>
      </c>
      <c s="6" t="s">
        <v>2128</v>
      </c>
      <c s="6" t="s">
        <v>4125</v>
      </c>
      <c t="s">
        <v>5</v>
      </c>
      <c s="26" t="s">
        <v>4126</v>
      </c>
      <c s="27" t="s">
        <v>99</v>
      </c>
      <c s="28">
        <v>10</v>
      </c>
      <c s="27">
        <v>0</v>
      </c>
      <c s="27">
        <f>ROUND(G452*H452,6)</f>
      </c>
      <c r="L452" s="29">
        <v>0</v>
      </c>
      <c s="24">
        <f>ROUND(ROUND(L452,2)*ROUND(G452,3),2)</f>
      </c>
      <c s="27" t="s">
        <v>56</v>
      </c>
      <c>
        <f>(M452*21)/100</f>
      </c>
      <c t="s">
        <v>27</v>
      </c>
    </row>
    <row r="453" spans="1:5" ht="12.75" customHeight="1">
      <c r="A453" s="30" t="s">
        <v>57</v>
      </c>
      <c r="E453" s="31" t="s">
        <v>5</v>
      </c>
    </row>
    <row r="454" spans="1:5" ht="12.75" customHeight="1">
      <c r="A454" s="30" t="s">
        <v>58</v>
      </c>
      <c r="E454" s="32" t="s">
        <v>4127</v>
      </c>
    </row>
    <row r="455" spans="5:5" ht="89.25" customHeight="1">
      <c r="E455" s="31" t="s">
        <v>4124</v>
      </c>
    </row>
    <row r="456" spans="1:16" ht="12.75" customHeight="1">
      <c r="A456" t="s">
        <v>51</v>
      </c>
      <c s="6" t="s">
        <v>2764</v>
      </c>
      <c s="6" t="s">
        <v>4128</v>
      </c>
      <c t="s">
        <v>5</v>
      </c>
      <c s="26" t="s">
        <v>4129</v>
      </c>
      <c s="27" t="s">
        <v>99</v>
      </c>
      <c s="28">
        <v>3</v>
      </c>
      <c s="27">
        <v>0</v>
      </c>
      <c s="27">
        <f>ROUND(G456*H456,6)</f>
      </c>
      <c r="L456" s="29">
        <v>0</v>
      </c>
      <c s="24">
        <f>ROUND(ROUND(L456,2)*ROUND(G456,3),2)</f>
      </c>
      <c s="27" t="s">
        <v>56</v>
      </c>
      <c>
        <f>(M456*21)/100</f>
      </c>
      <c t="s">
        <v>27</v>
      </c>
    </row>
    <row r="457" spans="1:5" ht="12.75" customHeight="1">
      <c r="A457" s="30" t="s">
        <v>57</v>
      </c>
      <c r="E457" s="31" t="s">
        <v>5</v>
      </c>
    </row>
    <row r="458" spans="1:5" ht="12.75" customHeight="1">
      <c r="A458" s="30" t="s">
        <v>58</v>
      </c>
      <c r="E458" s="32" t="s">
        <v>4130</v>
      </c>
    </row>
    <row r="459" spans="5:5" ht="89.25" customHeight="1">
      <c r="E459" s="31" t="s">
        <v>4124</v>
      </c>
    </row>
    <row r="460" spans="1:16" ht="12.75" customHeight="1">
      <c r="A460" t="s">
        <v>51</v>
      </c>
      <c s="6" t="s">
        <v>2767</v>
      </c>
      <c s="6" t="s">
        <v>4131</v>
      </c>
      <c t="s">
        <v>5</v>
      </c>
      <c s="26" t="s">
        <v>4132</v>
      </c>
      <c s="27" t="s">
        <v>99</v>
      </c>
      <c s="28">
        <v>2</v>
      </c>
      <c s="27">
        <v>0</v>
      </c>
      <c s="27">
        <f>ROUND(G460*H460,6)</f>
      </c>
      <c r="L460" s="29">
        <v>0</v>
      </c>
      <c s="24">
        <f>ROUND(ROUND(L460,2)*ROUND(G460,3),2)</f>
      </c>
      <c s="27" t="s">
        <v>56</v>
      </c>
      <c>
        <f>(M460*21)/100</f>
      </c>
      <c t="s">
        <v>27</v>
      </c>
    </row>
    <row r="461" spans="1:5" ht="12.75" customHeight="1">
      <c r="A461" s="30" t="s">
        <v>57</v>
      </c>
      <c r="E461" s="31" t="s">
        <v>5</v>
      </c>
    </row>
    <row r="462" spans="1:5" ht="12.75" customHeight="1">
      <c r="A462" s="30" t="s">
        <v>58</v>
      </c>
      <c r="E462" s="32" t="s">
        <v>4121</v>
      </c>
    </row>
    <row r="463" spans="5:5" ht="89.25" customHeight="1">
      <c r="E463" s="31" t="s">
        <v>4124</v>
      </c>
    </row>
    <row r="464" spans="1:16" ht="12.75" customHeight="1">
      <c r="A464" t="s">
        <v>51</v>
      </c>
      <c s="6" t="s">
        <v>2770</v>
      </c>
      <c s="6" t="s">
        <v>4133</v>
      </c>
      <c t="s">
        <v>5</v>
      </c>
      <c s="26" t="s">
        <v>4134</v>
      </c>
      <c s="27" t="s">
        <v>99</v>
      </c>
      <c s="28">
        <v>1</v>
      </c>
      <c s="27">
        <v>0</v>
      </c>
      <c s="27">
        <f>ROUND(G464*H464,6)</f>
      </c>
      <c r="L464" s="29">
        <v>0</v>
      </c>
      <c s="24">
        <f>ROUND(ROUND(L464,2)*ROUND(G464,3),2)</f>
      </c>
      <c s="27" t="s">
        <v>56</v>
      </c>
      <c>
        <f>(M464*21)/100</f>
      </c>
      <c t="s">
        <v>27</v>
      </c>
    </row>
    <row r="465" spans="1:5" ht="12.75" customHeight="1">
      <c r="A465" s="30" t="s">
        <v>57</v>
      </c>
      <c r="E465" s="31" t="s">
        <v>5</v>
      </c>
    </row>
    <row r="466" spans="1:5" ht="12.75" customHeight="1">
      <c r="A466" s="30" t="s">
        <v>58</v>
      </c>
      <c r="E466" s="32" t="s">
        <v>4078</v>
      </c>
    </row>
    <row r="467" spans="5:5" ht="89.25" customHeight="1">
      <c r="E467" s="31" t="s">
        <v>4124</v>
      </c>
    </row>
    <row r="468" spans="1:16" ht="12.75" customHeight="1">
      <c r="A468" t="s">
        <v>51</v>
      </c>
      <c s="6" t="s">
        <v>2773</v>
      </c>
      <c s="6" t="s">
        <v>4135</v>
      </c>
      <c t="s">
        <v>5</v>
      </c>
      <c s="26" t="s">
        <v>4136</v>
      </c>
      <c s="27" t="s">
        <v>99</v>
      </c>
      <c s="28">
        <v>2</v>
      </c>
      <c s="27">
        <v>0</v>
      </c>
      <c s="27">
        <f>ROUND(G468*H468,6)</f>
      </c>
      <c r="L468" s="29">
        <v>0</v>
      </c>
      <c s="24">
        <f>ROUND(ROUND(L468,2)*ROUND(G468,3),2)</f>
      </c>
      <c s="27" t="s">
        <v>56</v>
      </c>
      <c>
        <f>(M468*21)/100</f>
      </c>
      <c t="s">
        <v>27</v>
      </c>
    </row>
    <row r="469" spans="1:5" ht="12.75" customHeight="1">
      <c r="A469" s="30" t="s">
        <v>57</v>
      </c>
      <c r="E469" s="31" t="s">
        <v>5</v>
      </c>
    </row>
    <row r="470" spans="1:5" ht="12.75" customHeight="1">
      <c r="A470" s="30" t="s">
        <v>58</v>
      </c>
      <c r="E470" s="32" t="s">
        <v>4121</v>
      </c>
    </row>
    <row r="471" spans="5:5" ht="89.25" customHeight="1">
      <c r="E471" s="31" t="s">
        <v>4124</v>
      </c>
    </row>
    <row r="472" spans="1:16" ht="12.75" customHeight="1">
      <c r="A472" t="s">
        <v>51</v>
      </c>
      <c s="6" t="s">
        <v>2776</v>
      </c>
      <c s="6" t="s">
        <v>4137</v>
      </c>
      <c t="s">
        <v>5</v>
      </c>
      <c s="26" t="s">
        <v>4138</v>
      </c>
      <c s="27" t="s">
        <v>99</v>
      </c>
      <c s="28">
        <v>3</v>
      </c>
      <c s="27">
        <v>0</v>
      </c>
      <c s="27">
        <f>ROUND(G472*H472,6)</f>
      </c>
      <c r="L472" s="29">
        <v>0</v>
      </c>
      <c s="24">
        <f>ROUND(ROUND(L472,2)*ROUND(G472,3),2)</f>
      </c>
      <c s="27" t="s">
        <v>56</v>
      </c>
      <c>
        <f>(M472*21)/100</f>
      </c>
      <c t="s">
        <v>27</v>
      </c>
    </row>
    <row r="473" spans="1:5" ht="12.75" customHeight="1">
      <c r="A473" s="30" t="s">
        <v>57</v>
      </c>
      <c r="E473" s="31" t="s">
        <v>5</v>
      </c>
    </row>
    <row r="474" spans="1:5" ht="12.75" customHeight="1">
      <c r="A474" s="30" t="s">
        <v>58</v>
      </c>
      <c r="E474" s="32" t="s">
        <v>4130</v>
      </c>
    </row>
    <row r="475" spans="5:5" ht="89.25" customHeight="1">
      <c r="E475" s="31" t="s">
        <v>4124</v>
      </c>
    </row>
    <row r="476" spans="1:16" ht="12.75" customHeight="1">
      <c r="A476" t="s">
        <v>51</v>
      </c>
      <c s="6" t="s">
        <v>2779</v>
      </c>
      <c s="6" t="s">
        <v>4139</v>
      </c>
      <c t="s">
        <v>5</v>
      </c>
      <c s="26" t="s">
        <v>4140</v>
      </c>
      <c s="27" t="s">
        <v>99</v>
      </c>
      <c s="28">
        <v>3</v>
      </c>
      <c s="27">
        <v>0</v>
      </c>
      <c s="27">
        <f>ROUND(G476*H476,6)</f>
      </c>
      <c r="L476" s="29">
        <v>0</v>
      </c>
      <c s="24">
        <f>ROUND(ROUND(L476,2)*ROUND(G476,3),2)</f>
      </c>
      <c s="27" t="s">
        <v>56</v>
      </c>
      <c>
        <f>(M476*21)/100</f>
      </c>
      <c t="s">
        <v>27</v>
      </c>
    </row>
    <row r="477" spans="1:5" ht="12.75" customHeight="1">
      <c r="A477" s="30" t="s">
        <v>57</v>
      </c>
      <c r="E477" s="31" t="s">
        <v>5</v>
      </c>
    </row>
    <row r="478" spans="1:5" ht="12.75" customHeight="1">
      <c r="A478" s="30" t="s">
        <v>58</v>
      </c>
      <c r="E478" s="32" t="s">
        <v>4130</v>
      </c>
    </row>
    <row r="479" spans="5:5" ht="89.25" customHeight="1">
      <c r="E479" s="31" t="s">
        <v>4124</v>
      </c>
    </row>
    <row r="480" spans="1:16" ht="12.75" customHeight="1">
      <c r="A480" t="s">
        <v>51</v>
      </c>
      <c s="6" t="s">
        <v>2783</v>
      </c>
      <c s="6" t="s">
        <v>4141</v>
      </c>
      <c t="s">
        <v>5</v>
      </c>
      <c s="26" t="s">
        <v>4142</v>
      </c>
      <c s="27" t="s">
        <v>99</v>
      </c>
      <c s="28">
        <v>2</v>
      </c>
      <c s="27">
        <v>0</v>
      </c>
      <c s="27">
        <f>ROUND(G480*H480,6)</f>
      </c>
      <c r="L480" s="29">
        <v>0</v>
      </c>
      <c s="24">
        <f>ROUND(ROUND(L480,2)*ROUND(G480,3),2)</f>
      </c>
      <c s="27" t="s">
        <v>56</v>
      </c>
      <c>
        <f>(M480*21)/100</f>
      </c>
      <c t="s">
        <v>27</v>
      </c>
    </row>
    <row r="481" spans="1:5" ht="12.75" customHeight="1">
      <c r="A481" s="30" t="s">
        <v>57</v>
      </c>
      <c r="E481" s="31" t="s">
        <v>5</v>
      </c>
    </row>
    <row r="482" spans="1:5" ht="12.75" customHeight="1">
      <c r="A482" s="30" t="s">
        <v>58</v>
      </c>
      <c r="E482" s="32" t="s">
        <v>4121</v>
      </c>
    </row>
    <row r="483" spans="5:5" ht="89.25" customHeight="1">
      <c r="E483" s="31" t="s">
        <v>4124</v>
      </c>
    </row>
    <row r="484" spans="1:16" ht="12.75" customHeight="1">
      <c r="A484" t="s">
        <v>51</v>
      </c>
      <c s="6" t="s">
        <v>2786</v>
      </c>
      <c s="6" t="s">
        <v>4143</v>
      </c>
      <c t="s">
        <v>5</v>
      </c>
      <c s="26" t="s">
        <v>4144</v>
      </c>
      <c s="27" t="s">
        <v>99</v>
      </c>
      <c s="28">
        <v>1</v>
      </c>
      <c s="27">
        <v>0</v>
      </c>
      <c s="27">
        <f>ROUND(G484*H484,6)</f>
      </c>
      <c r="L484" s="29">
        <v>0</v>
      </c>
      <c s="24">
        <f>ROUND(ROUND(L484,2)*ROUND(G484,3),2)</f>
      </c>
      <c s="27" t="s">
        <v>56</v>
      </c>
      <c>
        <f>(M484*21)/100</f>
      </c>
      <c t="s">
        <v>27</v>
      </c>
    </row>
    <row r="485" spans="1:5" ht="12.75" customHeight="1">
      <c r="A485" s="30" t="s">
        <v>57</v>
      </c>
      <c r="E485" s="31" t="s">
        <v>5</v>
      </c>
    </row>
    <row r="486" spans="1:5" ht="12.75" customHeight="1">
      <c r="A486" s="30" t="s">
        <v>58</v>
      </c>
      <c r="E486" s="32" t="s">
        <v>4078</v>
      </c>
    </row>
    <row r="487" spans="5:5" ht="89.25" customHeight="1">
      <c r="E487" s="31" t="s">
        <v>4124</v>
      </c>
    </row>
    <row r="488" spans="1:16" ht="12.75" customHeight="1">
      <c r="A488" t="s">
        <v>51</v>
      </c>
      <c s="6" t="s">
        <v>2789</v>
      </c>
      <c s="6" t="s">
        <v>4145</v>
      </c>
      <c t="s">
        <v>5</v>
      </c>
      <c s="26" t="s">
        <v>4146</v>
      </c>
      <c s="27" t="s">
        <v>99</v>
      </c>
      <c s="28">
        <v>401</v>
      </c>
      <c s="27">
        <v>0</v>
      </c>
      <c s="27">
        <f>ROUND(G488*H488,6)</f>
      </c>
      <c r="L488" s="29">
        <v>0</v>
      </c>
      <c s="24">
        <f>ROUND(ROUND(L488,2)*ROUND(G488,3),2)</f>
      </c>
      <c s="27" t="s">
        <v>56</v>
      </c>
      <c>
        <f>(M488*21)/100</f>
      </c>
      <c t="s">
        <v>27</v>
      </c>
    </row>
    <row r="489" spans="1:5" ht="12.75" customHeight="1">
      <c r="A489" s="30" t="s">
        <v>57</v>
      </c>
      <c r="E489" s="31" t="s">
        <v>5</v>
      </c>
    </row>
    <row r="490" spans="1:5" ht="12.75" customHeight="1">
      <c r="A490" s="30" t="s">
        <v>58</v>
      </c>
      <c r="E490" s="32" t="s">
        <v>4147</v>
      </c>
    </row>
    <row r="491" spans="5:5" ht="89.25" customHeight="1">
      <c r="E491" s="31" t="s">
        <v>4124</v>
      </c>
    </row>
    <row r="492" spans="1:16" ht="12.75" customHeight="1">
      <c r="A492" t="s">
        <v>51</v>
      </c>
      <c s="6" t="s">
        <v>2792</v>
      </c>
      <c s="6" t="s">
        <v>4148</v>
      </c>
      <c t="s">
        <v>5</v>
      </c>
      <c s="26" t="s">
        <v>4149</v>
      </c>
      <c s="27" t="s">
        <v>99</v>
      </c>
      <c s="28">
        <v>17</v>
      </c>
      <c s="27">
        <v>0</v>
      </c>
      <c s="27">
        <f>ROUND(G492*H492,6)</f>
      </c>
      <c r="L492" s="29">
        <v>0</v>
      </c>
      <c s="24">
        <f>ROUND(ROUND(L492,2)*ROUND(G492,3),2)</f>
      </c>
      <c s="27" t="s">
        <v>56</v>
      </c>
      <c>
        <f>(M492*21)/100</f>
      </c>
      <c t="s">
        <v>27</v>
      </c>
    </row>
    <row r="493" spans="1:5" ht="12.75" customHeight="1">
      <c r="A493" s="30" t="s">
        <v>57</v>
      </c>
      <c r="E493" s="31" t="s">
        <v>5</v>
      </c>
    </row>
    <row r="494" spans="1:5" ht="12.75" customHeight="1">
      <c r="A494" s="30" t="s">
        <v>58</v>
      </c>
      <c r="E494" s="32" t="s">
        <v>4150</v>
      </c>
    </row>
    <row r="495" spans="5:5" ht="89.25" customHeight="1">
      <c r="E495" s="31" t="s">
        <v>4124</v>
      </c>
    </row>
    <row r="496" spans="1:16" ht="12.75" customHeight="1">
      <c r="A496" t="s">
        <v>51</v>
      </c>
      <c s="6" t="s">
        <v>2795</v>
      </c>
      <c s="6" t="s">
        <v>4151</v>
      </c>
      <c t="s">
        <v>5</v>
      </c>
      <c s="26" t="s">
        <v>4152</v>
      </c>
      <c s="27" t="s">
        <v>99</v>
      </c>
      <c s="28">
        <v>15</v>
      </c>
      <c s="27">
        <v>0</v>
      </c>
      <c s="27">
        <f>ROUND(G496*H496,6)</f>
      </c>
      <c r="L496" s="29">
        <v>0</v>
      </c>
      <c s="24">
        <f>ROUND(ROUND(L496,2)*ROUND(G496,3),2)</f>
      </c>
      <c s="27" t="s">
        <v>56</v>
      </c>
      <c>
        <f>(M496*21)/100</f>
      </c>
      <c t="s">
        <v>27</v>
      </c>
    </row>
    <row r="497" spans="1:5" ht="12.75" customHeight="1">
      <c r="A497" s="30" t="s">
        <v>57</v>
      </c>
      <c r="E497" s="31" t="s">
        <v>5</v>
      </c>
    </row>
    <row r="498" spans="1:5" ht="12.75" customHeight="1">
      <c r="A498" s="30" t="s">
        <v>58</v>
      </c>
      <c r="E498" s="32" t="s">
        <v>4153</v>
      </c>
    </row>
    <row r="499" spans="5:5" ht="89.25" customHeight="1">
      <c r="E499" s="31" t="s">
        <v>4124</v>
      </c>
    </row>
    <row r="500" spans="1:16" ht="12.75" customHeight="1">
      <c r="A500" t="s">
        <v>51</v>
      </c>
      <c s="6" t="s">
        <v>2798</v>
      </c>
      <c s="6" t="s">
        <v>4154</v>
      </c>
      <c t="s">
        <v>5</v>
      </c>
      <c s="26" t="s">
        <v>4155</v>
      </c>
      <c s="27" t="s">
        <v>99</v>
      </c>
      <c s="28">
        <v>4</v>
      </c>
      <c s="27">
        <v>0</v>
      </c>
      <c s="27">
        <f>ROUND(G500*H500,6)</f>
      </c>
      <c r="L500" s="29">
        <v>0</v>
      </c>
      <c s="24">
        <f>ROUND(ROUND(L500,2)*ROUND(G500,3),2)</f>
      </c>
      <c s="27" t="s">
        <v>56</v>
      </c>
      <c>
        <f>(M500*21)/100</f>
      </c>
      <c t="s">
        <v>27</v>
      </c>
    </row>
    <row r="501" spans="1:5" ht="12.75" customHeight="1">
      <c r="A501" s="30" t="s">
        <v>57</v>
      </c>
      <c r="E501" s="31" t="s">
        <v>5</v>
      </c>
    </row>
    <row r="502" spans="1:5" ht="12.75" customHeight="1">
      <c r="A502" s="30" t="s">
        <v>58</v>
      </c>
      <c r="E502" s="32" t="s">
        <v>4116</v>
      </c>
    </row>
    <row r="503" spans="5:5" ht="89.25" customHeight="1">
      <c r="E503" s="31" t="s">
        <v>4124</v>
      </c>
    </row>
    <row r="504" spans="1:16" ht="12.75" customHeight="1">
      <c r="A504" t="s">
        <v>51</v>
      </c>
      <c s="6" t="s">
        <v>2801</v>
      </c>
      <c s="6" t="s">
        <v>4156</v>
      </c>
      <c t="s">
        <v>5</v>
      </c>
      <c s="26" t="s">
        <v>4157</v>
      </c>
      <c s="27" t="s">
        <v>99</v>
      </c>
      <c s="28">
        <v>2</v>
      </c>
      <c s="27">
        <v>0</v>
      </c>
      <c s="27">
        <f>ROUND(G504*H504,6)</f>
      </c>
      <c r="L504" s="29">
        <v>0</v>
      </c>
      <c s="24">
        <f>ROUND(ROUND(L504,2)*ROUND(G504,3),2)</f>
      </c>
      <c s="27" t="s">
        <v>56</v>
      </c>
      <c>
        <f>(M504*21)/100</f>
      </c>
      <c t="s">
        <v>27</v>
      </c>
    </row>
    <row r="505" spans="1:5" ht="12.75" customHeight="1">
      <c r="A505" s="30" t="s">
        <v>57</v>
      </c>
      <c r="E505" s="31" t="s">
        <v>5</v>
      </c>
    </row>
    <row r="506" spans="1:5" ht="12.75" customHeight="1">
      <c r="A506" s="30" t="s">
        <v>58</v>
      </c>
      <c r="E506" s="32" t="s">
        <v>4121</v>
      </c>
    </row>
    <row r="507" spans="5:5" ht="89.25" customHeight="1">
      <c r="E507" s="31" t="s">
        <v>4124</v>
      </c>
    </row>
    <row r="508" spans="1:16" ht="12.75" customHeight="1">
      <c r="A508" t="s">
        <v>51</v>
      </c>
      <c s="6" t="s">
        <v>2804</v>
      </c>
      <c s="6" t="s">
        <v>4158</v>
      </c>
      <c t="s">
        <v>5</v>
      </c>
      <c s="26" t="s">
        <v>4159</v>
      </c>
      <c s="27" t="s">
        <v>88</v>
      </c>
      <c s="28">
        <v>454</v>
      </c>
      <c s="27">
        <v>0</v>
      </c>
      <c s="27">
        <f>ROUND(G508*H508,6)</f>
      </c>
      <c r="L508" s="29">
        <v>0</v>
      </c>
      <c s="24">
        <f>ROUND(ROUND(L508,2)*ROUND(G508,3),2)</f>
      </c>
      <c s="27" t="s">
        <v>56</v>
      </c>
      <c>
        <f>(M508*21)/100</f>
      </c>
      <c t="s">
        <v>27</v>
      </c>
    </row>
    <row r="509" spans="1:5" ht="12.75" customHeight="1">
      <c r="A509" s="30" t="s">
        <v>57</v>
      </c>
      <c r="E509" s="31" t="s">
        <v>5</v>
      </c>
    </row>
    <row r="510" spans="1:5" ht="12.75" customHeight="1">
      <c r="A510" s="30" t="s">
        <v>58</v>
      </c>
      <c r="E510" s="32" t="s">
        <v>4160</v>
      </c>
    </row>
    <row r="511" spans="5:5" ht="89.25" customHeight="1">
      <c r="E511" s="31" t="s">
        <v>4161</v>
      </c>
    </row>
    <row r="512" spans="1:16" ht="12.75" customHeight="1">
      <c r="A512" t="s">
        <v>51</v>
      </c>
      <c s="6" t="s">
        <v>2807</v>
      </c>
      <c s="6" t="s">
        <v>4162</v>
      </c>
      <c t="s">
        <v>5</v>
      </c>
      <c s="26" t="s">
        <v>4163</v>
      </c>
      <c s="27" t="s">
        <v>88</v>
      </c>
      <c s="28">
        <v>820</v>
      </c>
      <c s="27">
        <v>0</v>
      </c>
      <c s="27">
        <f>ROUND(G512*H512,6)</f>
      </c>
      <c r="L512" s="29">
        <v>0</v>
      </c>
      <c s="24">
        <f>ROUND(ROUND(L512,2)*ROUND(G512,3),2)</f>
      </c>
      <c s="27" t="s">
        <v>56</v>
      </c>
      <c>
        <f>(M512*21)/100</f>
      </c>
      <c t="s">
        <v>27</v>
      </c>
    </row>
    <row r="513" spans="1:5" ht="12.75" customHeight="1">
      <c r="A513" s="30" t="s">
        <v>57</v>
      </c>
      <c r="E513" s="31" t="s">
        <v>5</v>
      </c>
    </row>
    <row r="514" spans="1:5" ht="12.75" customHeight="1">
      <c r="A514" s="30" t="s">
        <v>58</v>
      </c>
      <c r="E514" s="32" t="s">
        <v>4164</v>
      </c>
    </row>
    <row r="515" spans="5:5" ht="89.25" customHeight="1">
      <c r="E515" s="31" t="s">
        <v>4161</v>
      </c>
    </row>
    <row r="516" spans="1:16" ht="12.75" customHeight="1">
      <c r="A516" t="s">
        <v>51</v>
      </c>
      <c s="6" t="s">
        <v>2810</v>
      </c>
      <c s="6" t="s">
        <v>4165</v>
      </c>
      <c t="s">
        <v>5</v>
      </c>
      <c s="26" t="s">
        <v>4166</v>
      </c>
      <c s="27" t="s">
        <v>464</v>
      </c>
      <c s="28">
        <v>2950</v>
      </c>
      <c s="27">
        <v>0</v>
      </c>
      <c s="27">
        <f>ROUND(G516*H516,6)</f>
      </c>
      <c r="L516" s="29">
        <v>0</v>
      </c>
      <c s="24">
        <f>ROUND(ROUND(L516,2)*ROUND(G516,3),2)</f>
      </c>
      <c s="27" t="s">
        <v>56</v>
      </c>
      <c>
        <f>(M516*21)/100</f>
      </c>
      <c t="s">
        <v>27</v>
      </c>
    </row>
    <row r="517" spans="1:5" ht="12.75" customHeight="1">
      <c r="A517" s="30" t="s">
        <v>57</v>
      </c>
      <c r="E517" s="31" t="s">
        <v>5</v>
      </c>
    </row>
    <row r="518" spans="1:5" ht="12.75" customHeight="1">
      <c r="A518" s="30" t="s">
        <v>58</v>
      </c>
      <c r="E518" s="32" t="s">
        <v>4167</v>
      </c>
    </row>
    <row r="519" spans="5:5" ht="102" customHeight="1">
      <c r="E519" s="31" t="s">
        <v>1554</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126</v>
      </c>
      <c s="33">
        <f>Rekapitulace!C52</f>
      </c>
      <c s="15" t="s">
        <v>15</v>
      </c>
      <c t="s">
        <v>23</v>
      </c>
      <c t="s">
        <v>27</v>
      </c>
    </row>
    <row r="4" spans="1:16" ht="15" customHeight="1">
      <c r="A4" s="18" t="s">
        <v>20</v>
      </c>
      <c s="19" t="s">
        <v>28</v>
      </c>
      <c s="20" t="s">
        <v>126</v>
      </c>
      <c r="E4" s="19" t="s">
        <v>4168</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COUNTIFS(L8:L102,"=0",A8:A102,"P")+COUNTIFS(L8:L102,"",A8:A102,"P")+SUM(Q8:Q102)</f>
      </c>
    </row>
    <row r="8" spans="1:13" ht="12.75" customHeight="1">
      <c r="A8" t="s">
        <v>45</v>
      </c>
      <c r="C8" s="21" t="s">
        <v>4171</v>
      </c>
      <c r="E8" s="23" t="s">
        <v>4172</v>
      </c>
      <c r="J8" s="22">
        <f>0+J9+J14+J19+J32+J37</f>
      </c>
      <c s="22">
        <f>0+K9+K14+K19+K32+K37</f>
      </c>
      <c s="22">
        <f>0+L9+L14+L19+L32+L37</f>
      </c>
      <c s="22">
        <f>0+M9+M14+M19+M32+M37</f>
      </c>
    </row>
    <row r="9" spans="1:13" ht="12.75" customHeight="1">
      <c r="A9" t="s">
        <v>48</v>
      </c>
      <c r="C9" s="7" t="s">
        <v>49</v>
      </c>
      <c r="E9" s="25" t="s">
        <v>2239</v>
      </c>
      <c r="J9" s="24">
        <f>0</f>
      </c>
      <c s="24">
        <f>0</f>
      </c>
      <c s="24">
        <f>0+L10</f>
      </c>
      <c s="24">
        <f>0+M10</f>
      </c>
    </row>
    <row r="10" spans="1:16" ht="12.75" customHeight="1">
      <c r="A10" t="s">
        <v>51</v>
      </c>
      <c s="6" t="s">
        <v>52</v>
      </c>
      <c s="6" t="s">
        <v>2240</v>
      </c>
      <c t="s">
        <v>5</v>
      </c>
      <c s="26" t="s">
        <v>2241</v>
      </c>
      <c s="27" t="s">
        <v>55</v>
      </c>
      <c s="28">
        <v>45.6</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2242</v>
      </c>
    </row>
    <row r="13" spans="5:5" ht="76.5" customHeight="1">
      <c r="E13" s="31" t="s">
        <v>2243</v>
      </c>
    </row>
    <row r="14" spans="1:13" ht="12.75" customHeight="1">
      <c r="A14" t="s">
        <v>48</v>
      </c>
      <c r="C14" s="7" t="s">
        <v>109</v>
      </c>
      <c r="E14" s="25" t="s">
        <v>2244</v>
      </c>
      <c r="J14" s="24">
        <f>0</f>
      </c>
      <c s="24">
        <f>0</f>
      </c>
      <c s="24">
        <f>0+L15</f>
      </c>
      <c s="24">
        <f>0+M15</f>
      </c>
    </row>
    <row r="15" spans="1:16" ht="12.75" customHeight="1">
      <c r="A15" t="s">
        <v>51</v>
      </c>
      <c s="6" t="s">
        <v>80</v>
      </c>
      <c s="6" t="s">
        <v>2245</v>
      </c>
      <c t="s">
        <v>5</v>
      </c>
      <c s="26" t="s">
        <v>2246</v>
      </c>
      <c s="27" t="s">
        <v>76</v>
      </c>
      <c s="28">
        <v>25.2</v>
      </c>
      <c s="27">
        <v>0</v>
      </c>
      <c s="27">
        <f>ROUND(G15*H15,6)</f>
      </c>
      <c r="L15" s="29">
        <v>0</v>
      </c>
      <c s="24">
        <f>ROUND(ROUND(L15,2)*ROUND(G15,3),2)</f>
      </c>
      <c s="27" t="s">
        <v>56</v>
      </c>
      <c>
        <f>(M15*21)/100</f>
      </c>
      <c t="s">
        <v>27</v>
      </c>
    </row>
    <row r="16" spans="1:5" ht="12.75" customHeight="1">
      <c r="A16" s="30" t="s">
        <v>57</v>
      </c>
      <c r="E16" s="31" t="s">
        <v>5</v>
      </c>
    </row>
    <row r="17" spans="1:5" ht="12.75" customHeight="1">
      <c r="A17" s="30" t="s">
        <v>58</v>
      </c>
      <c r="E17" s="32" t="s">
        <v>2242</v>
      </c>
    </row>
    <row r="18" spans="5:5" ht="255" customHeight="1">
      <c r="E18" s="31" t="s">
        <v>676</v>
      </c>
    </row>
    <row r="19" spans="1:13" ht="12.75" customHeight="1">
      <c r="A19" t="s">
        <v>48</v>
      </c>
      <c r="C19" s="7" t="s">
        <v>27</v>
      </c>
      <c r="E19" s="25" t="s">
        <v>2248</v>
      </c>
      <c r="J19" s="24">
        <f>0</f>
      </c>
      <c s="24">
        <f>0</f>
      </c>
      <c s="24">
        <f>0+L20+L24+L28</f>
      </c>
      <c s="24">
        <f>0+M20+M24+M28</f>
      </c>
    </row>
    <row r="20" spans="1:16" ht="12.75" customHeight="1">
      <c r="A20" t="s">
        <v>51</v>
      </c>
      <c s="6" t="s">
        <v>27</v>
      </c>
      <c s="6" t="s">
        <v>2249</v>
      </c>
      <c t="s">
        <v>5</v>
      </c>
      <c s="26" t="s">
        <v>1746</v>
      </c>
      <c s="27" t="s">
        <v>834</v>
      </c>
      <c s="28">
        <v>1</v>
      </c>
      <c s="27">
        <v>0</v>
      </c>
      <c s="27">
        <f>ROUND(G20*H20,6)</f>
      </c>
      <c r="L20" s="29">
        <v>0</v>
      </c>
      <c s="24">
        <f>ROUND(ROUND(L20,2)*ROUND(G20,3),2)</f>
      </c>
      <c s="27" t="s">
        <v>56</v>
      </c>
      <c>
        <f>(M20*21)/100</f>
      </c>
      <c t="s">
        <v>27</v>
      </c>
    </row>
    <row r="21" spans="1:5" ht="12.75" customHeight="1">
      <c r="A21" s="30" t="s">
        <v>57</v>
      </c>
      <c r="E21" s="31" t="s">
        <v>5</v>
      </c>
    </row>
    <row r="22" spans="1:5" ht="12.75" customHeight="1">
      <c r="A22" s="30" t="s">
        <v>58</v>
      </c>
      <c r="E22" s="32" t="s">
        <v>2242</v>
      </c>
    </row>
    <row r="23" spans="5:5" ht="12.75" customHeight="1">
      <c r="E23" s="31" t="s">
        <v>1741</v>
      </c>
    </row>
    <row r="24" spans="1:16" ht="12.75" customHeight="1">
      <c r="A24" t="s">
        <v>51</v>
      </c>
      <c s="6" t="s">
        <v>26</v>
      </c>
      <c s="6" t="s">
        <v>2250</v>
      </c>
      <c t="s">
        <v>5</v>
      </c>
      <c s="26" t="s">
        <v>2251</v>
      </c>
      <c s="27" t="s">
        <v>834</v>
      </c>
      <c s="28">
        <v>1</v>
      </c>
      <c s="27">
        <v>0</v>
      </c>
      <c s="27">
        <f>ROUND(G24*H24,6)</f>
      </c>
      <c r="L24" s="29">
        <v>0</v>
      </c>
      <c s="24">
        <f>ROUND(ROUND(L24,2)*ROUND(G24,3),2)</f>
      </c>
      <c s="27" t="s">
        <v>56</v>
      </c>
      <c>
        <f>(M24*21)/100</f>
      </c>
      <c t="s">
        <v>27</v>
      </c>
    </row>
    <row r="25" spans="1:5" ht="12.75" customHeight="1">
      <c r="A25" s="30" t="s">
        <v>57</v>
      </c>
      <c r="E25" s="31" t="s">
        <v>5</v>
      </c>
    </row>
    <row r="26" spans="1:5" ht="12.75" customHeight="1">
      <c r="A26" s="30" t="s">
        <v>58</v>
      </c>
      <c r="E26" s="32" t="s">
        <v>2242</v>
      </c>
    </row>
    <row r="27" spans="5:5" ht="12.75" customHeight="1">
      <c r="E27" s="31" t="s">
        <v>2252</v>
      </c>
    </row>
    <row r="28" spans="1:16" ht="12.75" customHeight="1">
      <c r="A28" t="s">
        <v>51</v>
      </c>
      <c s="6" t="s">
        <v>67</v>
      </c>
      <c s="6" t="s">
        <v>2253</v>
      </c>
      <c t="s">
        <v>5</v>
      </c>
      <c s="26" t="s">
        <v>2254</v>
      </c>
      <c s="27" t="s">
        <v>99</v>
      </c>
      <c s="28">
        <v>50</v>
      </c>
      <c s="27">
        <v>0</v>
      </c>
      <c s="27">
        <f>ROUND(G28*H28,6)</f>
      </c>
      <c r="L28" s="29">
        <v>0</v>
      </c>
      <c s="24">
        <f>ROUND(ROUND(L28,2)*ROUND(G28,3),2)</f>
      </c>
      <c s="27" t="s">
        <v>56</v>
      </c>
      <c>
        <f>(M28*21)/100</f>
      </c>
      <c t="s">
        <v>27</v>
      </c>
    </row>
    <row r="29" spans="1:5" ht="12.75" customHeight="1">
      <c r="A29" s="30" t="s">
        <v>57</v>
      </c>
      <c r="E29" s="31" t="s">
        <v>5</v>
      </c>
    </row>
    <row r="30" spans="1:5" ht="12.75" customHeight="1">
      <c r="A30" s="30" t="s">
        <v>58</v>
      </c>
      <c r="E30" s="32" t="s">
        <v>2242</v>
      </c>
    </row>
    <row r="31" spans="5:5" ht="12.75" customHeight="1">
      <c r="E31" s="31" t="s">
        <v>1741</v>
      </c>
    </row>
    <row r="32" spans="1:13" ht="12.75" customHeight="1">
      <c r="A32" t="s">
        <v>48</v>
      </c>
      <c r="C32" s="7" t="s">
        <v>26</v>
      </c>
      <c r="E32" s="25" t="s">
        <v>2255</v>
      </c>
      <c r="J32" s="24">
        <f>0</f>
      </c>
      <c s="24">
        <f>0</f>
      </c>
      <c s="24">
        <f>0+L33</f>
      </c>
      <c s="24">
        <f>0+M33</f>
      </c>
    </row>
    <row r="33" spans="1:16" ht="12.75" customHeight="1">
      <c r="A33" t="s">
        <v>51</v>
      </c>
      <c s="6" t="s">
        <v>73</v>
      </c>
      <c s="6" t="s">
        <v>2256</v>
      </c>
      <c t="s">
        <v>5</v>
      </c>
      <c s="26" t="s">
        <v>1753</v>
      </c>
      <c s="27" t="s">
        <v>834</v>
      </c>
      <c s="28">
        <v>1</v>
      </c>
      <c s="27">
        <v>0</v>
      </c>
      <c s="27">
        <f>ROUND(G33*H33,6)</f>
      </c>
      <c r="L33" s="29">
        <v>0</v>
      </c>
      <c s="24">
        <f>ROUND(ROUND(L33,2)*ROUND(G33,3),2)</f>
      </c>
      <c s="27" t="s">
        <v>56</v>
      </c>
      <c>
        <f>(M33*21)/100</f>
      </c>
      <c t="s">
        <v>27</v>
      </c>
    </row>
    <row r="34" spans="1:5" ht="12.75" customHeight="1">
      <c r="A34" s="30" t="s">
        <v>57</v>
      </c>
      <c r="E34" s="31" t="s">
        <v>5</v>
      </c>
    </row>
    <row r="35" spans="1:5" ht="12.75" customHeight="1">
      <c r="A35" s="30" t="s">
        <v>58</v>
      </c>
      <c r="E35" s="32" t="s">
        <v>2242</v>
      </c>
    </row>
    <row r="36" spans="5:5" ht="12.75" customHeight="1">
      <c r="E36" s="31" t="s">
        <v>1755</v>
      </c>
    </row>
    <row r="37" spans="1:13" ht="12.75" customHeight="1">
      <c r="A37" t="s">
        <v>48</v>
      </c>
      <c r="C37" s="7" t="s">
        <v>85</v>
      </c>
      <c r="E37" s="25" t="s">
        <v>95</v>
      </c>
      <c r="J37" s="24">
        <f>0</f>
      </c>
      <c s="24">
        <f>0</f>
      </c>
      <c s="24">
        <f>0+L38+L42+L46+L50+L54+L58+L62+L66+L70+L74+L78+L82+L86+L90+L94+L98+L102</f>
      </c>
      <c s="24">
        <f>0+M38+M42+M46+M50+M54+M58+M62+M66+M70+M74+M78+M82+M86+M90+M94+M98+M102</f>
      </c>
    </row>
    <row r="38" spans="1:16" ht="12.75" customHeight="1">
      <c r="A38" t="s">
        <v>51</v>
      </c>
      <c s="6" t="s">
        <v>85</v>
      </c>
      <c s="6" t="s">
        <v>106</v>
      </c>
      <c t="s">
        <v>5</v>
      </c>
      <c s="26" t="s">
        <v>107</v>
      </c>
      <c s="27" t="s">
        <v>88</v>
      </c>
      <c s="28">
        <v>40</v>
      </c>
      <c s="27">
        <v>0</v>
      </c>
      <c s="27">
        <f>ROUND(G38*H38,6)</f>
      </c>
      <c r="L38" s="29">
        <v>0</v>
      </c>
      <c s="24">
        <f>ROUND(ROUND(L38,2)*ROUND(G38,3),2)</f>
      </c>
      <c s="27" t="s">
        <v>56</v>
      </c>
      <c>
        <f>(M38*21)/100</f>
      </c>
      <c t="s">
        <v>27</v>
      </c>
    </row>
    <row r="39" spans="1:5" ht="12.75" customHeight="1">
      <c r="A39" s="30" t="s">
        <v>57</v>
      </c>
      <c r="E39" s="31" t="s">
        <v>5</v>
      </c>
    </row>
    <row r="40" spans="1:5" ht="12.75" customHeight="1">
      <c r="A40" s="30" t="s">
        <v>58</v>
      </c>
      <c r="E40" s="32" t="s">
        <v>2242</v>
      </c>
    </row>
    <row r="41" spans="5:5" ht="102" customHeight="1">
      <c r="E41" s="31" t="s">
        <v>2257</v>
      </c>
    </row>
    <row r="42" spans="1:16" ht="12.75" customHeight="1">
      <c r="A42" t="s">
        <v>51</v>
      </c>
      <c s="6" t="s">
        <v>90</v>
      </c>
      <c s="6" t="s">
        <v>4173</v>
      </c>
      <c t="s">
        <v>5</v>
      </c>
      <c s="26" t="s">
        <v>4174</v>
      </c>
      <c s="27" t="s">
        <v>88</v>
      </c>
      <c s="28">
        <v>2</v>
      </c>
      <c s="27">
        <v>0</v>
      </c>
      <c s="27">
        <f>ROUND(G42*H42,6)</f>
      </c>
      <c r="L42" s="29">
        <v>0</v>
      </c>
      <c s="24">
        <f>ROUND(ROUND(L42,2)*ROUND(G42,3),2)</f>
      </c>
      <c s="27" t="s">
        <v>56</v>
      </c>
      <c>
        <f>(M42*21)/100</f>
      </c>
      <c t="s">
        <v>27</v>
      </c>
    </row>
    <row r="43" spans="1:5" ht="12.75" customHeight="1">
      <c r="A43" s="30" t="s">
        <v>57</v>
      </c>
      <c r="E43" s="31" t="s">
        <v>5</v>
      </c>
    </row>
    <row r="44" spans="1:5" ht="12.75" customHeight="1">
      <c r="A44" s="30" t="s">
        <v>58</v>
      </c>
      <c r="E44" s="32" t="s">
        <v>2242</v>
      </c>
    </row>
    <row r="45" spans="5:5" ht="102" customHeight="1">
      <c r="E45" s="31" t="s">
        <v>4175</v>
      </c>
    </row>
    <row r="46" spans="1:16" ht="12.75" customHeight="1">
      <c r="A46" t="s">
        <v>51</v>
      </c>
      <c s="6" t="s">
        <v>96</v>
      </c>
      <c s="6" t="s">
        <v>4176</v>
      </c>
      <c t="s">
        <v>5</v>
      </c>
      <c s="26" t="s">
        <v>4177</v>
      </c>
      <c s="27" t="s">
        <v>99</v>
      </c>
      <c s="28">
        <v>1</v>
      </c>
      <c s="27">
        <v>0</v>
      </c>
      <c s="27">
        <f>ROUND(G46*H46,6)</f>
      </c>
      <c r="L46" s="29">
        <v>0</v>
      </c>
      <c s="24">
        <f>ROUND(ROUND(L46,2)*ROUND(G46,3),2)</f>
      </c>
      <c s="27" t="s">
        <v>56</v>
      </c>
      <c>
        <f>(M46*21)/100</f>
      </c>
      <c t="s">
        <v>27</v>
      </c>
    </row>
    <row r="47" spans="1:5" ht="12.75" customHeight="1">
      <c r="A47" s="30" t="s">
        <v>57</v>
      </c>
      <c r="E47" s="31" t="s">
        <v>5</v>
      </c>
    </row>
    <row r="48" spans="1:5" ht="12.75" customHeight="1">
      <c r="A48" s="30" t="s">
        <v>58</v>
      </c>
      <c r="E48" s="32" t="s">
        <v>2242</v>
      </c>
    </row>
    <row r="49" spans="5:5" ht="12.75" customHeight="1">
      <c r="E49" s="31" t="s">
        <v>4178</v>
      </c>
    </row>
    <row r="50" spans="1:16" ht="12.75" customHeight="1">
      <c r="A50" t="s">
        <v>51</v>
      </c>
      <c s="6" t="s">
        <v>101</v>
      </c>
      <c s="6" t="s">
        <v>2267</v>
      </c>
      <c t="s">
        <v>5</v>
      </c>
      <c s="26" t="s">
        <v>2268</v>
      </c>
      <c s="27" t="s">
        <v>88</v>
      </c>
      <c s="28">
        <v>240</v>
      </c>
      <c s="27">
        <v>0</v>
      </c>
      <c s="27">
        <f>ROUND(G50*H50,6)</f>
      </c>
      <c r="L50" s="29">
        <v>0</v>
      </c>
      <c s="24">
        <f>ROUND(ROUND(L50,2)*ROUND(G50,3),2)</f>
      </c>
      <c s="27" t="s">
        <v>56</v>
      </c>
      <c>
        <f>(M50*21)/100</f>
      </c>
      <c t="s">
        <v>27</v>
      </c>
    </row>
    <row r="51" spans="1:5" ht="12.75" customHeight="1">
      <c r="A51" s="30" t="s">
        <v>57</v>
      </c>
      <c r="E51" s="31" t="s">
        <v>5</v>
      </c>
    </row>
    <row r="52" spans="1:5" ht="12.75" customHeight="1">
      <c r="A52" s="30" t="s">
        <v>58</v>
      </c>
      <c r="E52" s="32" t="s">
        <v>2242</v>
      </c>
    </row>
    <row r="53" spans="5:5" ht="76.5" customHeight="1">
      <c r="E53" s="31" t="s">
        <v>687</v>
      </c>
    </row>
    <row r="54" spans="1:16" ht="12.75" customHeight="1">
      <c r="A54" t="s">
        <v>51</v>
      </c>
      <c s="6" t="s">
        <v>105</v>
      </c>
      <c s="6" t="s">
        <v>2273</v>
      </c>
      <c t="s">
        <v>5</v>
      </c>
      <c s="26" t="s">
        <v>2274</v>
      </c>
      <c s="27" t="s">
        <v>99</v>
      </c>
      <c s="28">
        <v>28</v>
      </c>
      <c s="27">
        <v>0</v>
      </c>
      <c s="27">
        <f>ROUND(G54*H54,6)</f>
      </c>
      <c r="L54" s="29">
        <v>0</v>
      </c>
      <c s="24">
        <f>ROUND(ROUND(L54,2)*ROUND(G54,3),2)</f>
      </c>
      <c s="27" t="s">
        <v>56</v>
      </c>
      <c>
        <f>(M54*21)/100</f>
      </c>
      <c t="s">
        <v>27</v>
      </c>
    </row>
    <row r="55" spans="1:5" ht="12.75" customHeight="1">
      <c r="A55" s="30" t="s">
        <v>57</v>
      </c>
      <c r="E55" s="31" t="s">
        <v>5</v>
      </c>
    </row>
    <row r="56" spans="1:5" ht="12.75" customHeight="1">
      <c r="A56" s="30" t="s">
        <v>58</v>
      </c>
      <c r="E56" s="32" t="s">
        <v>2242</v>
      </c>
    </row>
    <row r="57" spans="5:5" ht="89.25" customHeight="1">
      <c r="E57" s="31" t="s">
        <v>2275</v>
      </c>
    </row>
    <row r="58" spans="1:16" ht="12.75" customHeight="1">
      <c r="A58" t="s">
        <v>51</v>
      </c>
      <c s="6" t="s">
        <v>109</v>
      </c>
      <c s="6" t="s">
        <v>2280</v>
      </c>
      <c t="s">
        <v>5</v>
      </c>
      <c s="26" t="s">
        <v>2281</v>
      </c>
      <c s="27" t="s">
        <v>88</v>
      </c>
      <c s="28">
        <v>220</v>
      </c>
      <c s="27">
        <v>0</v>
      </c>
      <c s="27">
        <f>ROUND(G58*H58,6)</f>
      </c>
      <c r="L58" s="29">
        <v>0</v>
      </c>
      <c s="24">
        <f>ROUND(ROUND(L58,2)*ROUND(G58,3),2)</f>
      </c>
      <c s="27" t="s">
        <v>56</v>
      </c>
      <c>
        <f>(M58*21)/100</f>
      </c>
      <c t="s">
        <v>27</v>
      </c>
    </row>
    <row r="59" spans="1:5" ht="12.75" customHeight="1">
      <c r="A59" s="30" t="s">
        <v>57</v>
      </c>
      <c r="E59" s="31" t="s">
        <v>5</v>
      </c>
    </row>
    <row r="60" spans="1:5" ht="12.75" customHeight="1">
      <c r="A60" s="30" t="s">
        <v>58</v>
      </c>
      <c r="E60" s="32" t="s">
        <v>2242</v>
      </c>
    </row>
    <row r="61" spans="5:5" ht="76.5" customHeight="1">
      <c r="E61" s="31" t="s">
        <v>2282</v>
      </c>
    </row>
    <row r="62" spans="1:16" ht="12.75" customHeight="1">
      <c r="A62" t="s">
        <v>51</v>
      </c>
      <c s="6" t="s">
        <v>113</v>
      </c>
      <c s="6" t="s">
        <v>4179</v>
      </c>
      <c t="s">
        <v>5</v>
      </c>
      <c s="26" t="s">
        <v>4180</v>
      </c>
      <c s="27" t="s">
        <v>88</v>
      </c>
      <c s="28">
        <v>340</v>
      </c>
      <c s="27">
        <v>0</v>
      </c>
      <c s="27">
        <f>ROUND(G62*H62,6)</f>
      </c>
      <c r="L62" s="29">
        <v>0</v>
      </c>
      <c s="24">
        <f>ROUND(ROUND(L62,2)*ROUND(G62,3),2)</f>
      </c>
      <c s="27" t="s">
        <v>56</v>
      </c>
      <c>
        <f>(M62*21)/100</f>
      </c>
      <c t="s">
        <v>27</v>
      </c>
    </row>
    <row r="63" spans="1:5" ht="12.75" customHeight="1">
      <c r="A63" s="30" t="s">
        <v>57</v>
      </c>
      <c r="E63" s="31" t="s">
        <v>5</v>
      </c>
    </row>
    <row r="64" spans="1:5" ht="12.75" customHeight="1">
      <c r="A64" s="30" t="s">
        <v>58</v>
      </c>
      <c r="E64" s="32" t="s">
        <v>2242</v>
      </c>
    </row>
    <row r="65" spans="5:5" ht="102" customHeight="1">
      <c r="E65" s="31" t="s">
        <v>4181</v>
      </c>
    </row>
    <row r="66" spans="1:16" ht="12.75" customHeight="1">
      <c r="A66" t="s">
        <v>51</v>
      </c>
      <c s="6" t="s">
        <v>117</v>
      </c>
      <c s="6" t="s">
        <v>4182</v>
      </c>
      <c t="s">
        <v>5</v>
      </c>
      <c s="26" t="s">
        <v>4183</v>
      </c>
      <c s="27" t="s">
        <v>99</v>
      </c>
      <c s="28">
        <v>1</v>
      </c>
      <c s="27">
        <v>0</v>
      </c>
      <c s="27">
        <f>ROUND(G66*H66,6)</f>
      </c>
      <c r="L66" s="29">
        <v>0</v>
      </c>
      <c s="24">
        <f>ROUND(ROUND(L66,2)*ROUND(G66,3),2)</f>
      </c>
      <c s="27" t="s">
        <v>56</v>
      </c>
      <c>
        <f>(M66*21)/100</f>
      </c>
      <c t="s">
        <v>27</v>
      </c>
    </row>
    <row r="67" spans="1:5" ht="12.75" customHeight="1">
      <c r="A67" s="30" t="s">
        <v>57</v>
      </c>
      <c r="E67" s="31" t="s">
        <v>5</v>
      </c>
    </row>
    <row r="68" spans="1:5" ht="12.75" customHeight="1">
      <c r="A68" s="30" t="s">
        <v>58</v>
      </c>
      <c r="E68" s="32" t="s">
        <v>2242</v>
      </c>
    </row>
    <row r="69" spans="5:5" ht="89.25" customHeight="1">
      <c r="E69" s="31" t="s">
        <v>4184</v>
      </c>
    </row>
    <row r="70" spans="1:16" ht="12.75" customHeight="1">
      <c r="A70" t="s">
        <v>51</v>
      </c>
      <c s="6" t="s">
        <v>122</v>
      </c>
      <c s="6" t="s">
        <v>4185</v>
      </c>
      <c t="s">
        <v>5</v>
      </c>
      <c s="26" t="s">
        <v>4186</v>
      </c>
      <c s="27" t="s">
        <v>99</v>
      </c>
      <c s="28">
        <v>2</v>
      </c>
      <c s="27">
        <v>0</v>
      </c>
      <c s="27">
        <f>ROUND(G70*H70,6)</f>
      </c>
      <c r="L70" s="29">
        <v>0</v>
      </c>
      <c s="24">
        <f>ROUND(ROUND(L70,2)*ROUND(G70,3),2)</f>
      </c>
      <c s="27" t="s">
        <v>56</v>
      </c>
      <c>
        <f>(M70*21)/100</f>
      </c>
      <c t="s">
        <v>27</v>
      </c>
    </row>
    <row r="71" spans="1:5" ht="12.75" customHeight="1">
      <c r="A71" s="30" t="s">
        <v>57</v>
      </c>
      <c r="E71" s="31" t="s">
        <v>5</v>
      </c>
    </row>
    <row r="72" spans="1:5" ht="12.75" customHeight="1">
      <c r="A72" s="30" t="s">
        <v>58</v>
      </c>
      <c r="E72" s="32" t="s">
        <v>2242</v>
      </c>
    </row>
    <row r="73" spans="5:5" ht="102" customHeight="1">
      <c r="E73" s="31" t="s">
        <v>4187</v>
      </c>
    </row>
    <row r="74" spans="1:16" ht="12.75" customHeight="1">
      <c r="A74" t="s">
        <v>51</v>
      </c>
      <c s="6" t="s">
        <v>126</v>
      </c>
      <c s="6" t="s">
        <v>4188</v>
      </c>
      <c t="s">
        <v>5</v>
      </c>
      <c s="26" t="s">
        <v>4189</v>
      </c>
      <c s="27" t="s">
        <v>99</v>
      </c>
      <c s="28">
        <v>1</v>
      </c>
      <c s="27">
        <v>0</v>
      </c>
      <c s="27">
        <f>ROUND(G74*H74,6)</f>
      </c>
      <c r="L74" s="29">
        <v>0</v>
      </c>
      <c s="24">
        <f>ROUND(ROUND(L74,2)*ROUND(G74,3),2)</f>
      </c>
      <c s="27" t="s">
        <v>56</v>
      </c>
      <c>
        <f>(M74*21)/100</f>
      </c>
      <c t="s">
        <v>27</v>
      </c>
    </row>
    <row r="75" spans="1:5" ht="12.75" customHeight="1">
      <c r="A75" s="30" t="s">
        <v>57</v>
      </c>
      <c r="E75" s="31" t="s">
        <v>5</v>
      </c>
    </row>
    <row r="76" spans="1:5" ht="12.75" customHeight="1">
      <c r="A76" s="30" t="s">
        <v>58</v>
      </c>
      <c r="E76" s="32" t="s">
        <v>2242</v>
      </c>
    </row>
    <row r="77" spans="5:5" ht="102" customHeight="1">
      <c r="E77" s="31" t="s">
        <v>4187</v>
      </c>
    </row>
    <row r="78" spans="1:16" ht="12.75" customHeight="1">
      <c r="A78" t="s">
        <v>51</v>
      </c>
      <c s="6" t="s">
        <v>132</v>
      </c>
      <c s="6" t="s">
        <v>2283</v>
      </c>
      <c t="s">
        <v>5</v>
      </c>
      <c s="26" t="s">
        <v>2284</v>
      </c>
      <c s="27" t="s">
        <v>99</v>
      </c>
      <c s="28">
        <v>1</v>
      </c>
      <c s="27">
        <v>0</v>
      </c>
      <c s="27">
        <f>ROUND(G78*H78,6)</f>
      </c>
      <c r="L78" s="29">
        <v>0</v>
      </c>
      <c s="24">
        <f>ROUND(ROUND(L78,2)*ROUND(G78,3),2)</f>
      </c>
      <c s="27" t="s">
        <v>56</v>
      </c>
      <c>
        <f>(M78*21)/100</f>
      </c>
      <c t="s">
        <v>27</v>
      </c>
    </row>
    <row r="79" spans="1:5" ht="12.75" customHeight="1">
      <c r="A79" s="30" t="s">
        <v>57</v>
      </c>
      <c r="E79" s="31" t="s">
        <v>5</v>
      </c>
    </row>
    <row r="80" spans="1:5" ht="12.75" customHeight="1">
      <c r="A80" s="30" t="s">
        <v>58</v>
      </c>
      <c r="E80" s="32" t="s">
        <v>2242</v>
      </c>
    </row>
    <row r="81" spans="5:5" ht="76.5" customHeight="1">
      <c r="E81" s="31" t="s">
        <v>2285</v>
      </c>
    </row>
    <row r="82" spans="1:16" ht="12.75" customHeight="1">
      <c r="A82" t="s">
        <v>51</v>
      </c>
      <c s="6" t="s">
        <v>136</v>
      </c>
      <c s="6" t="s">
        <v>823</v>
      </c>
      <c t="s">
        <v>5</v>
      </c>
      <c s="26" t="s">
        <v>824</v>
      </c>
      <c s="27" t="s">
        <v>99</v>
      </c>
      <c s="28">
        <v>1</v>
      </c>
      <c s="27">
        <v>0</v>
      </c>
      <c s="27">
        <f>ROUND(G82*H82,6)</f>
      </c>
      <c r="L82" s="29">
        <v>0</v>
      </c>
      <c s="24">
        <f>ROUND(ROUND(L82,2)*ROUND(G82,3),2)</f>
      </c>
      <c s="27" t="s">
        <v>56</v>
      </c>
      <c>
        <f>(M82*21)/100</f>
      </c>
      <c t="s">
        <v>27</v>
      </c>
    </row>
    <row r="83" spans="1:5" ht="12.75" customHeight="1">
      <c r="A83" s="30" t="s">
        <v>57</v>
      </c>
      <c r="E83" s="31" t="s">
        <v>5</v>
      </c>
    </row>
    <row r="84" spans="1:5" ht="12.75" customHeight="1">
      <c r="A84" s="30" t="s">
        <v>58</v>
      </c>
      <c r="E84" s="32" t="s">
        <v>2242</v>
      </c>
    </row>
    <row r="85" spans="5:5" ht="76.5" customHeight="1">
      <c r="E85" s="31" t="s">
        <v>825</v>
      </c>
    </row>
    <row r="86" spans="1:16" ht="12.75" customHeight="1">
      <c r="A86" t="s">
        <v>51</v>
      </c>
      <c s="6" t="s">
        <v>140</v>
      </c>
      <c s="6" t="s">
        <v>3142</v>
      </c>
      <c t="s">
        <v>5</v>
      </c>
      <c s="26" t="s">
        <v>4190</v>
      </c>
      <c s="27" t="s">
        <v>329</v>
      </c>
      <c s="28">
        <v>20</v>
      </c>
      <c s="27">
        <v>0</v>
      </c>
      <c s="27">
        <f>ROUND(G86*H86,6)</f>
      </c>
      <c r="L86" s="29">
        <v>0</v>
      </c>
      <c s="24">
        <f>ROUND(ROUND(L86,2)*ROUND(G86,3),2)</f>
      </c>
      <c s="27" t="s">
        <v>56</v>
      </c>
      <c>
        <f>(M86*21)/100</f>
      </c>
      <c t="s">
        <v>27</v>
      </c>
    </row>
    <row r="87" spans="1:5" ht="12.75" customHeight="1">
      <c r="A87" s="30" t="s">
        <v>57</v>
      </c>
      <c r="E87" s="31" t="s">
        <v>5</v>
      </c>
    </row>
    <row r="88" spans="1:5" ht="12.75" customHeight="1">
      <c r="A88" s="30" t="s">
        <v>58</v>
      </c>
      <c r="E88" s="32" t="s">
        <v>2242</v>
      </c>
    </row>
    <row r="89" spans="5:5" ht="76.5" customHeight="1">
      <c r="E89" s="31" t="s">
        <v>3144</v>
      </c>
    </row>
    <row r="90" spans="1:16" ht="12.75" customHeight="1">
      <c r="A90" t="s">
        <v>51</v>
      </c>
      <c s="6" t="s">
        <v>144</v>
      </c>
      <c s="6" t="s">
        <v>4191</v>
      </c>
      <c t="s">
        <v>5</v>
      </c>
      <c s="26" t="s">
        <v>4192</v>
      </c>
      <c s="27" t="s">
        <v>329</v>
      </c>
      <c s="28">
        <v>20</v>
      </c>
      <c s="27">
        <v>0</v>
      </c>
      <c s="27">
        <f>ROUND(G90*H90,6)</f>
      </c>
      <c r="L90" s="29">
        <v>0</v>
      </c>
      <c s="24">
        <f>ROUND(ROUND(L90,2)*ROUND(G90,3),2)</f>
      </c>
      <c s="27" t="s">
        <v>56</v>
      </c>
      <c>
        <f>(M90*21)/100</f>
      </c>
      <c t="s">
        <v>27</v>
      </c>
    </row>
    <row r="91" spans="1:5" ht="12.75" customHeight="1">
      <c r="A91" s="30" t="s">
        <v>57</v>
      </c>
      <c r="E91" s="31" t="s">
        <v>5</v>
      </c>
    </row>
    <row r="92" spans="1:5" ht="12.75" customHeight="1">
      <c r="A92" s="30" t="s">
        <v>58</v>
      </c>
      <c r="E92" s="32" t="s">
        <v>2242</v>
      </c>
    </row>
    <row r="93" spans="5:5" ht="76.5" customHeight="1">
      <c r="E93" s="31" t="s">
        <v>4193</v>
      </c>
    </row>
    <row r="94" spans="1:16" ht="12.75" customHeight="1">
      <c r="A94" t="s">
        <v>51</v>
      </c>
      <c s="6" t="s">
        <v>148</v>
      </c>
      <c s="6" t="s">
        <v>4194</v>
      </c>
      <c t="s">
        <v>5</v>
      </c>
      <c s="26" t="s">
        <v>4195</v>
      </c>
      <c s="27" t="s">
        <v>329</v>
      </c>
      <c s="28">
        <v>30</v>
      </c>
      <c s="27">
        <v>0</v>
      </c>
      <c s="27">
        <f>ROUND(G94*H94,6)</f>
      </c>
      <c r="L94" s="29">
        <v>0</v>
      </c>
      <c s="24">
        <f>ROUND(ROUND(L94,2)*ROUND(G94,3),2)</f>
      </c>
      <c s="27" t="s">
        <v>56</v>
      </c>
      <c>
        <f>(M94*21)/100</f>
      </c>
      <c t="s">
        <v>27</v>
      </c>
    </row>
    <row r="95" spans="1:5" ht="12.75" customHeight="1">
      <c r="A95" s="30" t="s">
        <v>57</v>
      </c>
      <c r="E95" s="31" t="s">
        <v>5</v>
      </c>
    </row>
    <row r="96" spans="1:5" ht="12.75" customHeight="1">
      <c r="A96" s="30" t="s">
        <v>58</v>
      </c>
      <c r="E96" s="32" t="s">
        <v>2242</v>
      </c>
    </row>
    <row r="97" spans="5:5" ht="76.5" customHeight="1">
      <c r="E97" s="31" t="s">
        <v>4196</v>
      </c>
    </row>
    <row r="98" spans="1:16" ht="12.75" customHeight="1">
      <c r="A98" t="s">
        <v>51</v>
      </c>
      <c s="6" t="s">
        <v>152</v>
      </c>
      <c s="6" t="s">
        <v>2286</v>
      </c>
      <c t="s">
        <v>5</v>
      </c>
      <c s="26" t="s">
        <v>2287</v>
      </c>
      <c s="27" t="s">
        <v>329</v>
      </c>
      <c s="28">
        <v>20</v>
      </c>
      <c s="27">
        <v>0</v>
      </c>
      <c s="27">
        <f>ROUND(G98*H98,6)</f>
      </c>
      <c r="L98" s="29">
        <v>0</v>
      </c>
      <c s="24">
        <f>ROUND(ROUND(L98,2)*ROUND(G98,3),2)</f>
      </c>
      <c s="27" t="s">
        <v>56</v>
      </c>
      <c>
        <f>(M98*21)/100</f>
      </c>
      <c t="s">
        <v>27</v>
      </c>
    </row>
    <row r="99" spans="1:5" ht="12.75" customHeight="1">
      <c r="A99" s="30" t="s">
        <v>57</v>
      </c>
      <c r="E99" s="31" t="s">
        <v>5</v>
      </c>
    </row>
    <row r="100" spans="1:5" ht="12.75" customHeight="1">
      <c r="A100" s="30" t="s">
        <v>58</v>
      </c>
      <c r="E100" s="32" t="s">
        <v>2242</v>
      </c>
    </row>
    <row r="101" spans="5:5" ht="76.5" customHeight="1">
      <c r="E101" s="31" t="s">
        <v>2288</v>
      </c>
    </row>
    <row r="102" spans="1:16" ht="12.75" customHeight="1">
      <c r="A102" t="s">
        <v>51</v>
      </c>
      <c s="6" t="s">
        <v>156</v>
      </c>
      <c s="6" t="s">
        <v>2289</v>
      </c>
      <c t="s">
        <v>5</v>
      </c>
      <c s="26" t="s">
        <v>2290</v>
      </c>
      <c s="27" t="s">
        <v>464</v>
      </c>
      <c s="28">
        <v>80</v>
      </c>
      <c s="27">
        <v>0</v>
      </c>
      <c s="27">
        <f>ROUND(G102*H102,6)</f>
      </c>
      <c r="L102" s="29">
        <v>0</v>
      </c>
      <c s="24">
        <f>ROUND(ROUND(L102,2)*ROUND(G102,3),2)</f>
      </c>
      <c s="27" t="s">
        <v>56</v>
      </c>
      <c>
        <f>(M102*21)/100</f>
      </c>
      <c t="s">
        <v>27</v>
      </c>
    </row>
    <row r="103" spans="1:5" ht="12.75" customHeight="1">
      <c r="A103" s="30" t="s">
        <v>57</v>
      </c>
      <c r="E103" s="31" t="s">
        <v>5</v>
      </c>
    </row>
    <row r="104" spans="1:5" ht="12.75" customHeight="1">
      <c r="A104" s="30" t="s">
        <v>58</v>
      </c>
      <c r="E104" s="32" t="s">
        <v>2242</v>
      </c>
    </row>
    <row r="105" spans="5:5" ht="102" customHeight="1">
      <c r="E105" s="31" t="s">
        <v>1554</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132</v>
      </c>
      <c s="33">
        <f>Rekapitulace!C54</f>
      </c>
      <c s="15" t="s">
        <v>15</v>
      </c>
      <c t="s">
        <v>23</v>
      </c>
      <c t="s">
        <v>27</v>
      </c>
    </row>
    <row r="4" spans="1:16" ht="15" customHeight="1">
      <c r="A4" s="18" t="s">
        <v>20</v>
      </c>
      <c s="19" t="s">
        <v>28</v>
      </c>
      <c s="20" t="s">
        <v>132</v>
      </c>
      <c r="E4" s="19" t="s">
        <v>4197</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COUNTIFS(L8:L114,"=0",A8:A114,"P")+COUNTIFS(L8:L114,"",A8:A114,"P")+SUM(Q8:Q114)</f>
      </c>
    </row>
    <row r="8" spans="1:13" ht="12.75" customHeight="1">
      <c r="A8" t="s">
        <v>45</v>
      </c>
      <c r="C8" s="21" t="s">
        <v>4200</v>
      </c>
      <c r="E8" s="23" t="s">
        <v>4201</v>
      </c>
      <c r="J8" s="22">
        <f>0+J9+J14+J19+J32+J37</f>
      </c>
      <c s="22">
        <f>0+K9+K14+K19+K32+K37</f>
      </c>
      <c s="22">
        <f>0+L9+L14+L19+L32+L37</f>
      </c>
      <c s="22">
        <f>0+M9+M14+M19+M32+M37</f>
      </c>
    </row>
    <row r="9" spans="1:13" ht="12.75" customHeight="1">
      <c r="A9" t="s">
        <v>48</v>
      </c>
      <c r="C9" s="7" t="s">
        <v>49</v>
      </c>
      <c r="E9" s="25" t="s">
        <v>2239</v>
      </c>
      <c r="J9" s="24">
        <f>0</f>
      </c>
      <c s="24">
        <f>0</f>
      </c>
      <c s="24">
        <f>0+L10</f>
      </c>
      <c s="24">
        <f>0+M10</f>
      </c>
    </row>
    <row r="10" spans="1:16" ht="12.75" customHeight="1">
      <c r="A10" t="s">
        <v>51</v>
      </c>
      <c s="6" t="s">
        <v>52</v>
      </c>
      <c s="6" t="s">
        <v>2240</v>
      </c>
      <c t="s">
        <v>5</v>
      </c>
      <c s="26" t="s">
        <v>2241</v>
      </c>
      <c s="27" t="s">
        <v>55</v>
      </c>
      <c s="28">
        <v>25.2</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2242</v>
      </c>
    </row>
    <row r="13" spans="5:5" ht="76.5" customHeight="1">
      <c r="E13" s="31" t="s">
        <v>2243</v>
      </c>
    </row>
    <row r="14" spans="1:13" ht="12.75" customHeight="1">
      <c r="A14" t="s">
        <v>48</v>
      </c>
      <c r="C14" s="7" t="s">
        <v>109</v>
      </c>
      <c r="E14" s="25" t="s">
        <v>2244</v>
      </c>
      <c r="J14" s="24">
        <f>0</f>
      </c>
      <c s="24">
        <f>0</f>
      </c>
      <c s="24">
        <f>0+L15</f>
      </c>
      <c s="24">
        <f>0+M15</f>
      </c>
    </row>
    <row r="15" spans="1:16" ht="12.75" customHeight="1">
      <c r="A15" t="s">
        <v>51</v>
      </c>
      <c s="6" t="s">
        <v>80</v>
      </c>
      <c s="6" t="s">
        <v>2245</v>
      </c>
      <c t="s">
        <v>5</v>
      </c>
      <c s="26" t="s">
        <v>2246</v>
      </c>
      <c s="27" t="s">
        <v>76</v>
      </c>
      <c s="28">
        <v>15.75</v>
      </c>
      <c s="27">
        <v>0</v>
      </c>
      <c s="27">
        <f>ROUND(G15*H15,6)</f>
      </c>
      <c r="L15" s="29">
        <v>0</v>
      </c>
      <c s="24">
        <f>ROUND(ROUND(L15,2)*ROUND(G15,3),2)</f>
      </c>
      <c s="27" t="s">
        <v>56</v>
      </c>
      <c>
        <f>(M15*21)/100</f>
      </c>
      <c t="s">
        <v>27</v>
      </c>
    </row>
    <row r="16" spans="1:5" ht="12.75" customHeight="1">
      <c r="A16" s="30" t="s">
        <v>57</v>
      </c>
      <c r="E16" s="31" t="s">
        <v>5</v>
      </c>
    </row>
    <row r="17" spans="1:5" ht="12.75" customHeight="1">
      <c r="A17" s="30" t="s">
        <v>58</v>
      </c>
      <c r="E17" s="32" t="s">
        <v>2242</v>
      </c>
    </row>
    <row r="18" spans="5:5" ht="255" customHeight="1">
      <c r="E18" s="31" t="s">
        <v>676</v>
      </c>
    </row>
    <row r="19" spans="1:13" ht="12.75" customHeight="1">
      <c r="A19" t="s">
        <v>48</v>
      </c>
      <c r="C19" s="7" t="s">
        <v>27</v>
      </c>
      <c r="E19" s="25" t="s">
        <v>2248</v>
      </c>
      <c r="J19" s="24">
        <f>0</f>
      </c>
      <c s="24">
        <f>0</f>
      </c>
      <c s="24">
        <f>0+L20+L24+L28</f>
      </c>
      <c s="24">
        <f>0+M20+M24+M28</f>
      </c>
    </row>
    <row r="20" spans="1:16" ht="12.75" customHeight="1">
      <c r="A20" t="s">
        <v>51</v>
      </c>
      <c s="6" t="s">
        <v>27</v>
      </c>
      <c s="6" t="s">
        <v>2249</v>
      </c>
      <c t="s">
        <v>5</v>
      </c>
      <c s="26" t="s">
        <v>1746</v>
      </c>
      <c s="27" t="s">
        <v>834</v>
      </c>
      <c s="28">
        <v>1</v>
      </c>
      <c s="27">
        <v>0</v>
      </c>
      <c s="27">
        <f>ROUND(G20*H20,6)</f>
      </c>
      <c r="L20" s="29">
        <v>0</v>
      </c>
      <c s="24">
        <f>ROUND(ROUND(L20,2)*ROUND(G20,3),2)</f>
      </c>
      <c s="27" t="s">
        <v>56</v>
      </c>
      <c>
        <f>(M20*21)/100</f>
      </c>
      <c t="s">
        <v>27</v>
      </c>
    </row>
    <row r="21" spans="1:5" ht="12.75" customHeight="1">
      <c r="A21" s="30" t="s">
        <v>57</v>
      </c>
      <c r="E21" s="31" t="s">
        <v>5</v>
      </c>
    </row>
    <row r="22" spans="1:5" ht="12.75" customHeight="1">
      <c r="A22" s="30" t="s">
        <v>58</v>
      </c>
      <c r="E22" s="32" t="s">
        <v>2242</v>
      </c>
    </row>
    <row r="23" spans="5:5" ht="12.75" customHeight="1">
      <c r="E23" s="31" t="s">
        <v>1741</v>
      </c>
    </row>
    <row r="24" spans="1:16" ht="12.75" customHeight="1">
      <c r="A24" t="s">
        <v>51</v>
      </c>
      <c s="6" t="s">
        <v>26</v>
      </c>
      <c s="6" t="s">
        <v>2250</v>
      </c>
      <c t="s">
        <v>5</v>
      </c>
      <c s="26" t="s">
        <v>2251</v>
      </c>
      <c s="27" t="s">
        <v>834</v>
      </c>
      <c s="28">
        <v>1</v>
      </c>
      <c s="27">
        <v>0</v>
      </c>
      <c s="27">
        <f>ROUND(G24*H24,6)</f>
      </c>
      <c r="L24" s="29">
        <v>0</v>
      </c>
      <c s="24">
        <f>ROUND(ROUND(L24,2)*ROUND(G24,3),2)</f>
      </c>
      <c s="27" t="s">
        <v>56</v>
      </c>
      <c>
        <f>(M24*21)/100</f>
      </c>
      <c t="s">
        <v>27</v>
      </c>
    </row>
    <row r="25" spans="1:5" ht="12.75" customHeight="1">
      <c r="A25" s="30" t="s">
        <v>57</v>
      </c>
      <c r="E25" s="31" t="s">
        <v>5</v>
      </c>
    </row>
    <row r="26" spans="1:5" ht="12.75" customHeight="1">
      <c r="A26" s="30" t="s">
        <v>58</v>
      </c>
      <c r="E26" s="32" t="s">
        <v>2242</v>
      </c>
    </row>
    <row r="27" spans="5:5" ht="12.75" customHeight="1">
      <c r="E27" s="31" t="s">
        <v>2252</v>
      </c>
    </row>
    <row r="28" spans="1:16" ht="12.75" customHeight="1">
      <c r="A28" t="s">
        <v>51</v>
      </c>
      <c s="6" t="s">
        <v>67</v>
      </c>
      <c s="6" t="s">
        <v>2253</v>
      </c>
      <c t="s">
        <v>5</v>
      </c>
      <c s="26" t="s">
        <v>2254</v>
      </c>
      <c s="27" t="s">
        <v>99</v>
      </c>
      <c s="28">
        <v>40</v>
      </c>
      <c s="27">
        <v>0</v>
      </c>
      <c s="27">
        <f>ROUND(G28*H28,6)</f>
      </c>
      <c r="L28" s="29">
        <v>0</v>
      </c>
      <c s="24">
        <f>ROUND(ROUND(L28,2)*ROUND(G28,3),2)</f>
      </c>
      <c s="27" t="s">
        <v>56</v>
      </c>
      <c>
        <f>(M28*21)/100</f>
      </c>
      <c t="s">
        <v>27</v>
      </c>
    </row>
    <row r="29" spans="1:5" ht="12.75" customHeight="1">
      <c r="A29" s="30" t="s">
        <v>57</v>
      </c>
      <c r="E29" s="31" t="s">
        <v>5</v>
      </c>
    </row>
    <row r="30" spans="1:5" ht="12.75" customHeight="1">
      <c r="A30" s="30" t="s">
        <v>58</v>
      </c>
      <c r="E30" s="32" t="s">
        <v>2242</v>
      </c>
    </row>
    <row r="31" spans="5:5" ht="12.75" customHeight="1">
      <c r="E31" s="31" t="s">
        <v>1741</v>
      </c>
    </row>
    <row r="32" spans="1:13" ht="12.75" customHeight="1">
      <c r="A32" t="s">
        <v>48</v>
      </c>
      <c r="C32" s="7" t="s">
        <v>26</v>
      </c>
      <c r="E32" s="25" t="s">
        <v>2255</v>
      </c>
      <c r="J32" s="24">
        <f>0</f>
      </c>
      <c s="24">
        <f>0</f>
      </c>
      <c s="24">
        <f>0+L33</f>
      </c>
      <c s="24">
        <f>0+M33</f>
      </c>
    </row>
    <row r="33" spans="1:16" ht="12.75" customHeight="1">
      <c r="A33" t="s">
        <v>51</v>
      </c>
      <c s="6" t="s">
        <v>73</v>
      </c>
      <c s="6" t="s">
        <v>2256</v>
      </c>
      <c t="s">
        <v>5</v>
      </c>
      <c s="26" t="s">
        <v>1753</v>
      </c>
      <c s="27" t="s">
        <v>834</v>
      </c>
      <c s="28">
        <v>1</v>
      </c>
      <c s="27">
        <v>0</v>
      </c>
      <c s="27">
        <f>ROUND(G33*H33,6)</f>
      </c>
      <c r="L33" s="29">
        <v>0</v>
      </c>
      <c s="24">
        <f>ROUND(ROUND(L33,2)*ROUND(G33,3),2)</f>
      </c>
      <c s="27" t="s">
        <v>56</v>
      </c>
      <c>
        <f>(M33*21)/100</f>
      </c>
      <c t="s">
        <v>27</v>
      </c>
    </row>
    <row r="34" spans="1:5" ht="12.75" customHeight="1">
      <c r="A34" s="30" t="s">
        <v>57</v>
      </c>
      <c r="E34" s="31" t="s">
        <v>5</v>
      </c>
    </row>
    <row r="35" spans="1:5" ht="12.75" customHeight="1">
      <c r="A35" s="30" t="s">
        <v>58</v>
      </c>
      <c r="E35" s="32" t="s">
        <v>2242</v>
      </c>
    </row>
    <row r="36" spans="5:5" ht="12.75" customHeight="1">
      <c r="E36" s="31" t="s">
        <v>1755</v>
      </c>
    </row>
    <row r="37" spans="1:13" ht="12.75" customHeight="1">
      <c r="A37" t="s">
        <v>48</v>
      </c>
      <c r="C37" s="7" t="s">
        <v>85</v>
      </c>
      <c r="E37" s="25" t="s">
        <v>95</v>
      </c>
      <c r="J37" s="24">
        <f>0</f>
      </c>
      <c s="24">
        <f>0</f>
      </c>
      <c s="24">
        <f>0+L38+L42+L46+L50+L54+L58+L62+L66+L70+L74+L78+L82+L86+L90+L94+L98+L102+L106+L110+L114</f>
      </c>
      <c s="24">
        <f>0+M38+M42+M46+M50+M54+M58+M62+M66+M70+M74+M78+M82+M86+M90+M94+M98+M102+M106+M110+M114</f>
      </c>
    </row>
    <row r="38" spans="1:16" ht="12.75" customHeight="1">
      <c r="A38" t="s">
        <v>51</v>
      </c>
      <c s="6" t="s">
        <v>85</v>
      </c>
      <c s="6" t="s">
        <v>682</v>
      </c>
      <c t="s">
        <v>5</v>
      </c>
      <c s="26" t="s">
        <v>683</v>
      </c>
      <c s="27" t="s">
        <v>88</v>
      </c>
      <c s="28">
        <v>60</v>
      </c>
      <c s="27">
        <v>0</v>
      </c>
      <c s="27">
        <f>ROUND(G38*H38,6)</f>
      </c>
      <c r="L38" s="29">
        <v>0</v>
      </c>
      <c s="24">
        <f>ROUND(ROUND(L38,2)*ROUND(G38,3),2)</f>
      </c>
      <c s="27" t="s">
        <v>56</v>
      </c>
      <c>
        <f>(M38*21)/100</f>
      </c>
      <c t="s">
        <v>27</v>
      </c>
    </row>
    <row r="39" spans="1:5" ht="12.75" customHeight="1">
      <c r="A39" s="30" t="s">
        <v>57</v>
      </c>
      <c r="E39" s="31" t="s">
        <v>5</v>
      </c>
    </row>
    <row r="40" spans="1:5" ht="12.75" customHeight="1">
      <c r="A40" s="30" t="s">
        <v>58</v>
      </c>
      <c r="E40" s="32" t="s">
        <v>2242</v>
      </c>
    </row>
    <row r="41" spans="5:5" ht="76.5" customHeight="1">
      <c r="E41" s="31" t="s">
        <v>681</v>
      </c>
    </row>
    <row r="42" spans="1:16" ht="12.75" customHeight="1">
      <c r="A42" t="s">
        <v>51</v>
      </c>
      <c s="6" t="s">
        <v>90</v>
      </c>
      <c s="6" t="s">
        <v>4202</v>
      </c>
      <c t="s">
        <v>5</v>
      </c>
      <c s="26" t="s">
        <v>4203</v>
      </c>
      <c s="27" t="s">
        <v>99</v>
      </c>
      <c s="28">
        <v>1</v>
      </c>
      <c s="27">
        <v>0</v>
      </c>
      <c s="27">
        <f>ROUND(G42*H42,6)</f>
      </c>
      <c r="L42" s="29">
        <v>0</v>
      </c>
      <c s="24">
        <f>ROUND(ROUND(L42,2)*ROUND(G42,3),2)</f>
      </c>
      <c s="27" t="s">
        <v>56</v>
      </c>
      <c>
        <f>(M42*21)/100</f>
      </c>
      <c t="s">
        <v>27</v>
      </c>
    </row>
    <row r="43" spans="1:5" ht="12.75" customHeight="1">
      <c r="A43" s="30" t="s">
        <v>57</v>
      </c>
      <c r="E43" s="31" t="s">
        <v>5</v>
      </c>
    </row>
    <row r="44" spans="1:5" ht="12.75" customHeight="1">
      <c r="A44" s="30" t="s">
        <v>58</v>
      </c>
      <c r="E44" s="32" t="s">
        <v>2242</v>
      </c>
    </row>
    <row r="45" spans="5:5" ht="89.25" customHeight="1">
      <c r="E45" s="31" t="s">
        <v>4204</v>
      </c>
    </row>
    <row r="46" spans="1:16" ht="12.75" customHeight="1">
      <c r="A46" t="s">
        <v>51</v>
      </c>
      <c s="6" t="s">
        <v>96</v>
      </c>
      <c s="6" t="s">
        <v>4205</v>
      </c>
      <c t="s">
        <v>5</v>
      </c>
      <c s="26" t="s">
        <v>4206</v>
      </c>
      <c s="27" t="s">
        <v>388</v>
      </c>
      <c s="28">
        <v>16</v>
      </c>
      <c s="27">
        <v>0</v>
      </c>
      <c s="27">
        <f>ROUND(G46*H46,6)</f>
      </c>
      <c r="L46" s="29">
        <v>0</v>
      </c>
      <c s="24">
        <f>ROUND(ROUND(L46,2)*ROUND(G46,3),2)</f>
      </c>
      <c s="27" t="s">
        <v>56</v>
      </c>
      <c>
        <f>(M46*21)/100</f>
      </c>
      <c t="s">
        <v>27</v>
      </c>
    </row>
    <row r="47" spans="1:5" ht="12.75" customHeight="1">
      <c r="A47" s="30" t="s">
        <v>57</v>
      </c>
      <c r="E47" s="31" t="s">
        <v>5</v>
      </c>
    </row>
    <row r="48" spans="1:5" ht="12.75" customHeight="1">
      <c r="A48" s="30" t="s">
        <v>58</v>
      </c>
      <c r="E48" s="32" t="s">
        <v>2242</v>
      </c>
    </row>
    <row r="49" spans="5:5" ht="102" customHeight="1">
      <c r="E49" s="31" t="s">
        <v>2260</v>
      </c>
    </row>
    <row r="50" spans="1:16" ht="12.75" customHeight="1">
      <c r="A50" t="s">
        <v>51</v>
      </c>
      <c s="6" t="s">
        <v>101</v>
      </c>
      <c s="6" t="s">
        <v>2258</v>
      </c>
      <c t="s">
        <v>5</v>
      </c>
      <c s="26" t="s">
        <v>2259</v>
      </c>
      <c s="27" t="s">
        <v>388</v>
      </c>
      <c s="28">
        <v>1</v>
      </c>
      <c s="27">
        <v>0</v>
      </c>
      <c s="27">
        <f>ROUND(G50*H50,6)</f>
      </c>
      <c r="L50" s="29">
        <v>0</v>
      </c>
      <c s="24">
        <f>ROUND(ROUND(L50,2)*ROUND(G50,3),2)</f>
      </c>
      <c s="27" t="s">
        <v>56</v>
      </c>
      <c>
        <f>(M50*21)/100</f>
      </c>
      <c t="s">
        <v>27</v>
      </c>
    </row>
    <row r="51" spans="1:5" ht="12.75" customHeight="1">
      <c r="A51" s="30" t="s">
        <v>57</v>
      </c>
      <c r="E51" s="31" t="s">
        <v>5</v>
      </c>
    </row>
    <row r="52" spans="1:5" ht="12.75" customHeight="1">
      <c r="A52" s="30" t="s">
        <v>58</v>
      </c>
      <c r="E52" s="32" t="s">
        <v>2242</v>
      </c>
    </row>
    <row r="53" spans="5:5" ht="102" customHeight="1">
      <c r="E53" s="31" t="s">
        <v>2260</v>
      </c>
    </row>
    <row r="54" spans="1:16" ht="12.75" customHeight="1">
      <c r="A54" t="s">
        <v>51</v>
      </c>
      <c s="6" t="s">
        <v>105</v>
      </c>
      <c s="6" t="s">
        <v>4207</v>
      </c>
      <c t="s">
        <v>5</v>
      </c>
      <c s="26" t="s">
        <v>4208</v>
      </c>
      <c s="27" t="s">
        <v>99</v>
      </c>
      <c s="28">
        <v>3</v>
      </c>
      <c s="27">
        <v>0</v>
      </c>
      <c s="27">
        <f>ROUND(G54*H54,6)</f>
      </c>
      <c r="L54" s="29">
        <v>0</v>
      </c>
      <c s="24">
        <f>ROUND(ROUND(L54,2)*ROUND(G54,3),2)</f>
      </c>
      <c s="27" t="s">
        <v>56</v>
      </c>
      <c>
        <f>(M54*21)/100</f>
      </c>
      <c t="s">
        <v>27</v>
      </c>
    </row>
    <row r="55" spans="1:5" ht="12.75" customHeight="1">
      <c r="A55" s="30" t="s">
        <v>57</v>
      </c>
      <c r="E55" s="31" t="s">
        <v>5</v>
      </c>
    </row>
    <row r="56" spans="1:5" ht="12.75" customHeight="1">
      <c r="A56" s="30" t="s">
        <v>58</v>
      </c>
      <c r="E56" s="32" t="s">
        <v>2242</v>
      </c>
    </row>
    <row r="57" spans="5:5" ht="89.25" customHeight="1">
      <c r="E57" s="31" t="s">
        <v>3083</v>
      </c>
    </row>
    <row r="58" spans="1:16" ht="12.75" customHeight="1">
      <c r="A58" t="s">
        <v>51</v>
      </c>
      <c s="6" t="s">
        <v>109</v>
      </c>
      <c s="6" t="s">
        <v>4209</v>
      </c>
      <c t="s">
        <v>5</v>
      </c>
      <c s="26" t="s">
        <v>4210</v>
      </c>
      <c s="27" t="s">
        <v>88</v>
      </c>
      <c s="28">
        <v>80</v>
      </c>
      <c s="27">
        <v>0</v>
      </c>
      <c s="27">
        <f>ROUND(G58*H58,6)</f>
      </c>
      <c r="L58" s="29">
        <v>0</v>
      </c>
      <c s="24">
        <f>ROUND(ROUND(L58,2)*ROUND(G58,3),2)</f>
      </c>
      <c s="27" t="s">
        <v>56</v>
      </c>
      <c>
        <f>(M58*21)/100</f>
      </c>
      <c t="s">
        <v>27</v>
      </c>
    </row>
    <row r="59" spans="1:5" ht="12.75" customHeight="1">
      <c r="A59" s="30" t="s">
        <v>57</v>
      </c>
      <c r="E59" s="31" t="s">
        <v>5</v>
      </c>
    </row>
    <row r="60" spans="1:5" ht="12.75" customHeight="1">
      <c r="A60" s="30" t="s">
        <v>58</v>
      </c>
      <c r="E60" s="32" t="s">
        <v>2242</v>
      </c>
    </row>
    <row r="61" spans="5:5" ht="76.5" customHeight="1">
      <c r="E61" s="31" t="s">
        <v>4211</v>
      </c>
    </row>
    <row r="62" spans="1:16" ht="12.75" customHeight="1">
      <c r="A62" t="s">
        <v>51</v>
      </c>
      <c s="6" t="s">
        <v>113</v>
      </c>
      <c s="6" t="s">
        <v>4212</v>
      </c>
      <c t="s">
        <v>5</v>
      </c>
      <c s="26" t="s">
        <v>4213</v>
      </c>
      <c s="27" t="s">
        <v>99</v>
      </c>
      <c s="28">
        <v>3</v>
      </c>
      <c s="27">
        <v>0</v>
      </c>
      <c s="27">
        <f>ROUND(G62*H62,6)</f>
      </c>
      <c r="L62" s="29">
        <v>0</v>
      </c>
      <c s="24">
        <f>ROUND(ROUND(L62,2)*ROUND(G62,3),2)</f>
      </c>
      <c s="27" t="s">
        <v>56</v>
      </c>
      <c>
        <f>(M62*21)/100</f>
      </c>
      <c t="s">
        <v>27</v>
      </c>
    </row>
    <row r="63" spans="1:5" ht="12.75" customHeight="1">
      <c r="A63" s="30" t="s">
        <v>57</v>
      </c>
      <c r="E63" s="31" t="s">
        <v>5</v>
      </c>
    </row>
    <row r="64" spans="1:5" ht="12.75" customHeight="1">
      <c r="A64" s="30" t="s">
        <v>58</v>
      </c>
      <c r="E64" s="32" t="s">
        <v>2242</v>
      </c>
    </row>
    <row r="65" spans="5:5" ht="76.5" customHeight="1">
      <c r="E65" s="31" t="s">
        <v>4214</v>
      </c>
    </row>
    <row r="66" spans="1:16" ht="12.75" customHeight="1">
      <c r="A66" t="s">
        <v>51</v>
      </c>
      <c s="6" t="s">
        <v>117</v>
      </c>
      <c s="6" t="s">
        <v>4215</v>
      </c>
      <c t="s">
        <v>5</v>
      </c>
      <c s="26" t="s">
        <v>4216</v>
      </c>
      <c s="27" t="s">
        <v>99</v>
      </c>
      <c s="28">
        <v>3</v>
      </c>
      <c s="27">
        <v>0</v>
      </c>
      <c s="27">
        <f>ROUND(G66*H66,6)</f>
      </c>
      <c r="L66" s="29">
        <v>0</v>
      </c>
      <c s="24">
        <f>ROUND(ROUND(L66,2)*ROUND(G66,3),2)</f>
      </c>
      <c s="27" t="s">
        <v>56</v>
      </c>
      <c>
        <f>(M66*21)/100</f>
      </c>
      <c t="s">
        <v>27</v>
      </c>
    </row>
    <row r="67" spans="1:5" ht="12.75" customHeight="1">
      <c r="A67" s="30" t="s">
        <v>57</v>
      </c>
      <c r="E67" s="31" t="s">
        <v>5</v>
      </c>
    </row>
    <row r="68" spans="1:5" ht="12.75" customHeight="1">
      <c r="A68" s="30" t="s">
        <v>58</v>
      </c>
      <c r="E68" s="32" t="s">
        <v>2242</v>
      </c>
    </row>
    <row r="69" spans="5:5" ht="102" customHeight="1">
      <c r="E69" s="31" t="s">
        <v>4217</v>
      </c>
    </row>
    <row r="70" spans="1:16" ht="12.75" customHeight="1">
      <c r="A70" t="s">
        <v>51</v>
      </c>
      <c s="6" t="s">
        <v>122</v>
      </c>
      <c s="6" t="s">
        <v>551</v>
      </c>
      <c t="s">
        <v>5</v>
      </c>
      <c s="26" t="s">
        <v>552</v>
      </c>
      <c s="27" t="s">
        <v>88</v>
      </c>
      <c s="28">
        <v>490</v>
      </c>
      <c s="27">
        <v>0</v>
      </c>
      <c s="27">
        <f>ROUND(G70*H70,6)</f>
      </c>
      <c r="L70" s="29">
        <v>0</v>
      </c>
      <c s="24">
        <f>ROUND(ROUND(L70,2)*ROUND(G70,3),2)</f>
      </c>
      <c s="27" t="s">
        <v>56</v>
      </c>
      <c>
        <f>(M70*21)/100</f>
      </c>
      <c t="s">
        <v>27</v>
      </c>
    </row>
    <row r="71" spans="1:5" ht="12.75" customHeight="1">
      <c r="A71" s="30" t="s">
        <v>57</v>
      </c>
      <c r="E71" s="31" t="s">
        <v>5</v>
      </c>
    </row>
    <row r="72" spans="1:5" ht="12.75" customHeight="1">
      <c r="A72" s="30" t="s">
        <v>58</v>
      </c>
      <c r="E72" s="32" t="s">
        <v>2242</v>
      </c>
    </row>
    <row r="73" spans="5:5" ht="76.5" customHeight="1">
      <c r="E73" s="31" t="s">
        <v>687</v>
      </c>
    </row>
    <row r="74" spans="1:16" ht="12.75" customHeight="1">
      <c r="A74" t="s">
        <v>51</v>
      </c>
      <c s="6" t="s">
        <v>126</v>
      </c>
      <c s="6" t="s">
        <v>2267</v>
      </c>
      <c t="s">
        <v>5</v>
      </c>
      <c s="26" t="s">
        <v>2268</v>
      </c>
      <c s="27" t="s">
        <v>88</v>
      </c>
      <c s="28">
        <v>250</v>
      </c>
      <c s="27">
        <v>0</v>
      </c>
      <c s="27">
        <f>ROUND(G74*H74,6)</f>
      </c>
      <c r="L74" s="29">
        <v>0</v>
      </c>
      <c s="24">
        <f>ROUND(ROUND(L74,2)*ROUND(G74,3),2)</f>
      </c>
      <c s="27" t="s">
        <v>56</v>
      </c>
      <c>
        <f>(M74*21)/100</f>
      </c>
      <c t="s">
        <v>27</v>
      </c>
    </row>
    <row r="75" spans="1:5" ht="12.75" customHeight="1">
      <c r="A75" s="30" t="s">
        <v>57</v>
      </c>
      <c r="E75" s="31" t="s">
        <v>5</v>
      </c>
    </row>
    <row r="76" spans="1:5" ht="12.75" customHeight="1">
      <c r="A76" s="30" t="s">
        <v>58</v>
      </c>
      <c r="E76" s="32" t="s">
        <v>2242</v>
      </c>
    </row>
    <row r="77" spans="5:5" ht="76.5" customHeight="1">
      <c r="E77" s="31" t="s">
        <v>687</v>
      </c>
    </row>
    <row r="78" spans="1:16" ht="12.75" customHeight="1">
      <c r="A78" t="s">
        <v>51</v>
      </c>
      <c s="6" t="s">
        <v>132</v>
      </c>
      <c s="6" t="s">
        <v>4218</v>
      </c>
      <c t="s">
        <v>5</v>
      </c>
      <c s="26" t="s">
        <v>4219</v>
      </c>
      <c s="27" t="s">
        <v>88</v>
      </c>
      <c s="28">
        <v>100</v>
      </c>
      <c s="27">
        <v>0</v>
      </c>
      <c s="27">
        <f>ROUND(G78*H78,6)</f>
      </c>
      <c r="L78" s="29">
        <v>0</v>
      </c>
      <c s="24">
        <f>ROUND(ROUND(L78,2)*ROUND(G78,3),2)</f>
      </c>
      <c s="27" t="s">
        <v>56</v>
      </c>
      <c>
        <f>(M78*21)/100</f>
      </c>
      <c t="s">
        <v>27</v>
      </c>
    </row>
    <row r="79" spans="1:5" ht="12.75" customHeight="1">
      <c r="A79" s="30" t="s">
        <v>57</v>
      </c>
      <c r="E79" s="31" t="s">
        <v>5</v>
      </c>
    </row>
    <row r="80" spans="1:5" ht="12.75" customHeight="1">
      <c r="A80" s="30" t="s">
        <v>58</v>
      </c>
      <c r="E80" s="32" t="s">
        <v>2242</v>
      </c>
    </row>
    <row r="81" spans="5:5" ht="76.5" customHeight="1">
      <c r="E81" s="31" t="s">
        <v>687</v>
      </c>
    </row>
    <row r="82" spans="1:16" ht="12.75" customHeight="1">
      <c r="A82" t="s">
        <v>51</v>
      </c>
      <c s="6" t="s">
        <v>136</v>
      </c>
      <c s="6" t="s">
        <v>4220</v>
      </c>
      <c t="s">
        <v>5</v>
      </c>
      <c s="26" t="s">
        <v>3135</v>
      </c>
      <c s="27" t="s">
        <v>99</v>
      </c>
      <c s="28">
        <v>40</v>
      </c>
      <c s="27">
        <v>0</v>
      </c>
      <c s="27">
        <f>ROUND(G82*H82,6)</f>
      </c>
      <c r="L82" s="29">
        <v>0</v>
      </c>
      <c s="24">
        <f>ROUND(ROUND(L82,2)*ROUND(G82,3),2)</f>
      </c>
      <c s="27" t="s">
        <v>56</v>
      </c>
      <c>
        <f>(M82*21)/100</f>
      </c>
      <c t="s">
        <v>27</v>
      </c>
    </row>
    <row r="83" spans="1:5" ht="12.75" customHeight="1">
      <c r="A83" s="30" t="s">
        <v>57</v>
      </c>
      <c r="E83" s="31" t="s">
        <v>5</v>
      </c>
    </row>
    <row r="84" spans="1:5" ht="12.75" customHeight="1">
      <c r="A84" s="30" t="s">
        <v>58</v>
      </c>
      <c r="E84" s="32" t="s">
        <v>2242</v>
      </c>
    </row>
    <row r="85" spans="5:5" ht="89.25" customHeight="1">
      <c r="E85" s="31" t="s">
        <v>2275</v>
      </c>
    </row>
    <row r="86" spans="1:16" ht="12.75" customHeight="1">
      <c r="A86" t="s">
        <v>51</v>
      </c>
      <c s="6" t="s">
        <v>140</v>
      </c>
      <c s="6" t="s">
        <v>4221</v>
      </c>
      <c t="s">
        <v>5</v>
      </c>
      <c s="26" t="s">
        <v>3138</v>
      </c>
      <c s="27" t="s">
        <v>99</v>
      </c>
      <c s="28">
        <v>10</v>
      </c>
      <c s="27">
        <v>0</v>
      </c>
      <c s="27">
        <f>ROUND(G86*H86,6)</f>
      </c>
      <c r="L86" s="29">
        <v>0</v>
      </c>
      <c s="24">
        <f>ROUND(ROUND(L86,2)*ROUND(G86,3),2)</f>
      </c>
      <c s="27" t="s">
        <v>56</v>
      </c>
      <c>
        <f>(M86*21)/100</f>
      </c>
      <c t="s">
        <v>27</v>
      </c>
    </row>
    <row r="87" spans="1:5" ht="12.75" customHeight="1">
      <c r="A87" s="30" t="s">
        <v>57</v>
      </c>
      <c r="E87" s="31" t="s">
        <v>5</v>
      </c>
    </row>
    <row r="88" spans="1:5" ht="12.75" customHeight="1">
      <c r="A88" s="30" t="s">
        <v>58</v>
      </c>
      <c r="E88" s="32" t="s">
        <v>2242</v>
      </c>
    </row>
    <row r="89" spans="5:5" ht="89.25" customHeight="1">
      <c r="E89" s="31" t="s">
        <v>2275</v>
      </c>
    </row>
    <row r="90" spans="1:16" ht="12.75" customHeight="1">
      <c r="A90" t="s">
        <v>51</v>
      </c>
      <c s="6" t="s">
        <v>144</v>
      </c>
      <c s="6" t="s">
        <v>4222</v>
      </c>
      <c t="s">
        <v>5</v>
      </c>
      <c s="26" t="s">
        <v>4223</v>
      </c>
      <c s="27" t="s">
        <v>99</v>
      </c>
      <c s="28">
        <v>2</v>
      </c>
      <c s="27">
        <v>0</v>
      </c>
      <c s="27">
        <f>ROUND(G90*H90,6)</f>
      </c>
      <c r="L90" s="29">
        <v>0</v>
      </c>
      <c s="24">
        <f>ROUND(ROUND(L90,2)*ROUND(G90,3),2)</f>
      </c>
      <c s="27" t="s">
        <v>56</v>
      </c>
      <c>
        <f>(M90*21)/100</f>
      </c>
      <c t="s">
        <v>27</v>
      </c>
    </row>
    <row r="91" spans="1:5" ht="12.75" customHeight="1">
      <c r="A91" s="30" t="s">
        <v>57</v>
      </c>
      <c r="E91" s="31" t="s">
        <v>5</v>
      </c>
    </row>
    <row r="92" spans="1:5" ht="12.75" customHeight="1">
      <c r="A92" s="30" t="s">
        <v>58</v>
      </c>
      <c r="E92" s="32" t="s">
        <v>2242</v>
      </c>
    </row>
    <row r="93" spans="5:5" ht="89.25" customHeight="1">
      <c r="E93" s="31" t="s">
        <v>2275</v>
      </c>
    </row>
    <row r="94" spans="1:16" ht="12.75" customHeight="1">
      <c r="A94" t="s">
        <v>51</v>
      </c>
      <c s="6" t="s">
        <v>148</v>
      </c>
      <c s="6" t="s">
        <v>4224</v>
      </c>
      <c t="s">
        <v>5</v>
      </c>
      <c s="26" t="s">
        <v>4225</v>
      </c>
      <c s="27" t="s">
        <v>99</v>
      </c>
      <c s="28">
        <v>100</v>
      </c>
      <c s="27">
        <v>0</v>
      </c>
      <c s="27">
        <f>ROUND(G94*H94,6)</f>
      </c>
      <c r="L94" s="29">
        <v>0</v>
      </c>
      <c s="24">
        <f>ROUND(ROUND(L94,2)*ROUND(G94,3),2)</f>
      </c>
      <c s="27" t="s">
        <v>56</v>
      </c>
      <c>
        <f>(M94*21)/100</f>
      </c>
      <c t="s">
        <v>27</v>
      </c>
    </row>
    <row r="95" spans="1:5" ht="12.75" customHeight="1">
      <c r="A95" s="30" t="s">
        <v>57</v>
      </c>
      <c r="E95" s="31" t="s">
        <v>5</v>
      </c>
    </row>
    <row r="96" spans="1:5" ht="12.75" customHeight="1">
      <c r="A96" s="30" t="s">
        <v>58</v>
      </c>
      <c r="E96" s="32" t="s">
        <v>2242</v>
      </c>
    </row>
    <row r="97" spans="5:5" ht="89.25" customHeight="1">
      <c r="E97" s="31" t="s">
        <v>4226</v>
      </c>
    </row>
    <row r="98" spans="1:16" ht="12.75" customHeight="1">
      <c r="A98" t="s">
        <v>51</v>
      </c>
      <c s="6" t="s">
        <v>152</v>
      </c>
      <c s="6" t="s">
        <v>2265</v>
      </c>
      <c t="s">
        <v>5</v>
      </c>
      <c s="26" t="s">
        <v>2266</v>
      </c>
      <c s="27" t="s">
        <v>88</v>
      </c>
      <c s="28">
        <v>180</v>
      </c>
      <c s="27">
        <v>0</v>
      </c>
      <c s="27">
        <f>ROUND(G98*H98,6)</f>
      </c>
      <c r="L98" s="29">
        <v>0</v>
      </c>
      <c s="24">
        <f>ROUND(ROUND(L98,2)*ROUND(G98,3),2)</f>
      </c>
      <c s="27" t="s">
        <v>56</v>
      </c>
      <c>
        <f>(M98*21)/100</f>
      </c>
      <c t="s">
        <v>27</v>
      </c>
    </row>
    <row r="99" spans="1:5" ht="12.75" customHeight="1">
      <c r="A99" s="30" t="s">
        <v>57</v>
      </c>
      <c r="E99" s="31" t="s">
        <v>5</v>
      </c>
    </row>
    <row r="100" spans="1:5" ht="12.75" customHeight="1">
      <c r="A100" s="30" t="s">
        <v>58</v>
      </c>
      <c r="E100" s="32" t="s">
        <v>2242</v>
      </c>
    </row>
    <row r="101" spans="5:5" ht="102" customHeight="1">
      <c r="E101" s="31" t="s">
        <v>4181</v>
      </c>
    </row>
    <row r="102" spans="1:16" ht="12.75" customHeight="1">
      <c r="A102" t="s">
        <v>51</v>
      </c>
      <c s="6" t="s">
        <v>156</v>
      </c>
      <c s="6" t="s">
        <v>2283</v>
      </c>
      <c t="s">
        <v>5</v>
      </c>
      <c s="26" t="s">
        <v>2284</v>
      </c>
      <c s="27" t="s">
        <v>99</v>
      </c>
      <c s="28">
        <v>1</v>
      </c>
      <c s="27">
        <v>0</v>
      </c>
      <c s="27">
        <f>ROUND(G102*H102,6)</f>
      </c>
      <c r="L102" s="29">
        <v>0</v>
      </c>
      <c s="24">
        <f>ROUND(ROUND(L102,2)*ROUND(G102,3),2)</f>
      </c>
      <c s="27" t="s">
        <v>56</v>
      </c>
      <c>
        <f>(M102*21)/100</f>
      </c>
      <c t="s">
        <v>27</v>
      </c>
    </row>
    <row r="103" spans="1:5" ht="12.75" customHeight="1">
      <c r="A103" s="30" t="s">
        <v>57</v>
      </c>
      <c r="E103" s="31" t="s">
        <v>5</v>
      </c>
    </row>
    <row r="104" spans="1:5" ht="12.75" customHeight="1">
      <c r="A104" s="30" t="s">
        <v>58</v>
      </c>
      <c r="E104" s="32" t="s">
        <v>2242</v>
      </c>
    </row>
    <row r="105" spans="5:5" ht="76.5" customHeight="1">
      <c r="E105" s="31" t="s">
        <v>2285</v>
      </c>
    </row>
    <row r="106" spans="1:16" ht="12.75" customHeight="1">
      <c r="A106" t="s">
        <v>51</v>
      </c>
      <c s="6" t="s">
        <v>160</v>
      </c>
      <c s="6" t="s">
        <v>823</v>
      </c>
      <c t="s">
        <v>5</v>
      </c>
      <c s="26" t="s">
        <v>824</v>
      </c>
      <c s="27" t="s">
        <v>99</v>
      </c>
      <c s="28">
        <v>1</v>
      </c>
      <c s="27">
        <v>0</v>
      </c>
      <c s="27">
        <f>ROUND(G106*H106,6)</f>
      </c>
      <c r="L106" s="29">
        <v>0</v>
      </c>
      <c s="24">
        <f>ROUND(ROUND(L106,2)*ROUND(G106,3),2)</f>
      </c>
      <c s="27" t="s">
        <v>56</v>
      </c>
      <c>
        <f>(M106*21)/100</f>
      </c>
      <c t="s">
        <v>27</v>
      </c>
    </row>
    <row r="107" spans="1:5" ht="12.75" customHeight="1">
      <c r="A107" s="30" t="s">
        <v>57</v>
      </c>
      <c r="E107" s="31" t="s">
        <v>5</v>
      </c>
    </row>
    <row r="108" spans="1:5" ht="12.75" customHeight="1">
      <c r="A108" s="30" t="s">
        <v>58</v>
      </c>
      <c r="E108" s="32" t="s">
        <v>2242</v>
      </c>
    </row>
    <row r="109" spans="5:5" ht="76.5" customHeight="1">
      <c r="E109" s="31" t="s">
        <v>825</v>
      </c>
    </row>
    <row r="110" spans="1:16" ht="12.75" customHeight="1">
      <c r="A110" t="s">
        <v>51</v>
      </c>
      <c s="6" t="s">
        <v>164</v>
      </c>
      <c s="6" t="s">
        <v>2289</v>
      </c>
      <c t="s">
        <v>5</v>
      </c>
      <c s="26" t="s">
        <v>2290</v>
      </c>
      <c s="27" t="s">
        <v>464</v>
      </c>
      <c s="28">
        <v>80</v>
      </c>
      <c s="27">
        <v>0</v>
      </c>
      <c s="27">
        <f>ROUND(G110*H110,6)</f>
      </c>
      <c r="L110" s="29">
        <v>0</v>
      </c>
      <c s="24">
        <f>ROUND(ROUND(L110,2)*ROUND(G110,3),2)</f>
      </c>
      <c s="27" t="s">
        <v>56</v>
      </c>
      <c>
        <f>(M110*21)/100</f>
      </c>
      <c t="s">
        <v>27</v>
      </c>
    </row>
    <row r="111" spans="1:5" ht="12.75" customHeight="1">
      <c r="A111" s="30" t="s">
        <v>57</v>
      </c>
      <c r="E111" s="31" t="s">
        <v>5</v>
      </c>
    </row>
    <row r="112" spans="1:5" ht="12.75" customHeight="1">
      <c r="A112" s="30" t="s">
        <v>58</v>
      </c>
      <c r="E112" s="32" t="s">
        <v>2242</v>
      </c>
    </row>
    <row r="113" spans="5:5" ht="102" customHeight="1">
      <c r="E113" s="31" t="s">
        <v>1554</v>
      </c>
    </row>
    <row r="114" spans="1:16" ht="12.75" customHeight="1">
      <c r="A114" t="s">
        <v>51</v>
      </c>
      <c s="6" t="s">
        <v>168</v>
      </c>
      <c s="6" t="s">
        <v>4227</v>
      </c>
      <c t="s">
        <v>5</v>
      </c>
      <c s="26" t="s">
        <v>4228</v>
      </c>
      <c s="27" t="s">
        <v>99</v>
      </c>
      <c s="28">
        <v>2</v>
      </c>
      <c s="27">
        <v>0</v>
      </c>
      <c s="27">
        <f>ROUND(G114*H114,6)</f>
      </c>
      <c r="L114" s="29">
        <v>0</v>
      </c>
      <c s="24">
        <f>ROUND(ROUND(L114,2)*ROUND(G114,3),2)</f>
      </c>
      <c s="27" t="s">
        <v>56</v>
      </c>
      <c>
        <f>(M114*21)/100</f>
      </c>
      <c t="s">
        <v>27</v>
      </c>
    </row>
    <row r="115" spans="1:5" ht="12.75" customHeight="1">
      <c r="A115" s="30" t="s">
        <v>57</v>
      </c>
      <c r="E115" s="31" t="s">
        <v>5</v>
      </c>
    </row>
    <row r="116" spans="1:5" ht="12.75" customHeight="1">
      <c r="A116" s="30" t="s">
        <v>58</v>
      </c>
      <c r="E116" s="32" t="s">
        <v>2242</v>
      </c>
    </row>
    <row r="117" spans="5:5" ht="114.75" customHeight="1">
      <c r="E117" s="31" t="s">
        <v>4229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359</v>
      </c>
      <c s="33">
        <f>Rekapitulace!C12</f>
      </c>
      <c s="15" t="s">
        <v>15</v>
      </c>
      <c t="s">
        <v>23</v>
      </c>
      <c t="s">
        <v>27</v>
      </c>
    </row>
    <row r="4" spans="1:16" ht="15" customHeight="1">
      <c r="A4" s="18" t="s">
        <v>20</v>
      </c>
      <c s="19" t="s">
        <v>28</v>
      </c>
      <c s="20" t="s">
        <v>359</v>
      </c>
      <c r="E4" s="19" t="s">
        <v>360</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COUNTIFS(L8:L152,"=0",A8:A152,"P")+COUNTIFS(L8:L152,"",A8:A152,"P")+SUM(Q8:Q152)</f>
      </c>
    </row>
    <row r="8" spans="1:13" ht="12.75" customHeight="1">
      <c r="A8" t="s">
        <v>45</v>
      </c>
      <c r="C8" s="21" t="s">
        <v>363</v>
      </c>
      <c r="E8" s="23" t="s">
        <v>364</v>
      </c>
      <c r="J8" s="22">
        <f>0+J9+J22+J143</f>
      </c>
      <c s="22">
        <f>0+K9+K22+K143</f>
      </c>
      <c s="22">
        <f>0+L9+L22+L143</f>
      </c>
      <c s="22">
        <f>0+M9+M22+M143</f>
      </c>
    </row>
    <row r="9" spans="1:13" ht="12.75" customHeight="1">
      <c r="A9" t="s">
        <v>48</v>
      </c>
      <c r="C9" s="7" t="s">
        <v>52</v>
      </c>
      <c r="E9" s="25" t="s">
        <v>72</v>
      </c>
      <c r="J9" s="24">
        <f>0</f>
      </c>
      <c s="24">
        <f>0</f>
      </c>
      <c s="24">
        <f>0+L10+L14+L18</f>
      </c>
      <c s="24">
        <f>0+M10+M14+M18</f>
      </c>
    </row>
    <row r="10" spans="1:16" ht="12.75" customHeight="1">
      <c r="A10" t="s">
        <v>51</v>
      </c>
      <c s="6" t="s">
        <v>52</v>
      </c>
      <c s="6" t="s">
        <v>365</v>
      </c>
      <c t="s">
        <v>5</v>
      </c>
      <c s="26" t="s">
        <v>366</v>
      </c>
      <c s="27" t="s">
        <v>76</v>
      </c>
      <c s="28">
        <v>9.52</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5</v>
      </c>
    </row>
    <row r="13" spans="5:5" ht="255" customHeight="1">
      <c r="E13" s="31" t="s">
        <v>367</v>
      </c>
    </row>
    <row r="14" spans="1:16" ht="12.75" customHeight="1">
      <c r="A14" t="s">
        <v>51</v>
      </c>
      <c s="6" t="s">
        <v>27</v>
      </c>
      <c s="6" t="s">
        <v>368</v>
      </c>
      <c t="s">
        <v>5</v>
      </c>
      <c s="26" t="s">
        <v>369</v>
      </c>
      <c s="27" t="s">
        <v>76</v>
      </c>
      <c s="28">
        <v>69.6</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5</v>
      </c>
    </row>
    <row r="17" spans="5:5" ht="255" customHeight="1">
      <c r="E17" s="31" t="s">
        <v>370</v>
      </c>
    </row>
    <row r="18" spans="1:16" ht="12.75" customHeight="1">
      <c r="A18" t="s">
        <v>51</v>
      </c>
      <c s="6" t="s">
        <v>26</v>
      </c>
      <c s="6" t="s">
        <v>91</v>
      </c>
      <c t="s">
        <v>5</v>
      </c>
      <c s="26" t="s">
        <v>92</v>
      </c>
      <c s="27" t="s">
        <v>76</v>
      </c>
      <c s="28">
        <v>69.6</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5</v>
      </c>
    </row>
    <row r="21" spans="5:5" ht="191.25" customHeight="1">
      <c r="E21" s="31" t="s">
        <v>371</v>
      </c>
    </row>
    <row r="22" spans="1:13" ht="12.75" customHeight="1">
      <c r="A22" t="s">
        <v>48</v>
      </c>
      <c r="C22" s="7" t="s">
        <v>85</v>
      </c>
      <c r="E22" s="25" t="s">
        <v>95</v>
      </c>
      <c r="J22" s="24">
        <f>0</f>
      </c>
      <c s="24">
        <f>0</f>
      </c>
      <c s="24">
        <f>0+L23+L27+L31+L35+L39+L43+L47+L51+L55+L59+L63+L67+L71+L75+L79+L83+L87+L91+L95+L99+L103+L107+L111+L115+L119+L123+L127+L131+L135+L139</f>
      </c>
      <c s="24">
        <f>0+M23+M27+M31+M35+M39+M43+M47+M51+M55+M59+M63+M67+M71+M75+M79+M83+M87+M91+M95+M99+M103+M107+M111+M115+M119+M123+M127+M131+M135+M139</f>
      </c>
    </row>
    <row r="23" spans="1:16" ht="12.75" customHeight="1">
      <c r="A23" t="s">
        <v>51</v>
      </c>
      <c s="6" t="s">
        <v>67</v>
      </c>
      <c s="6" t="s">
        <v>102</v>
      </c>
      <c t="s">
        <v>5</v>
      </c>
      <c s="26" t="s">
        <v>103</v>
      </c>
      <c s="27" t="s">
        <v>88</v>
      </c>
      <c s="28">
        <v>261</v>
      </c>
      <c s="27">
        <v>0</v>
      </c>
      <c s="27">
        <f>ROUND(G23*H23,6)</f>
      </c>
      <c r="L23" s="29">
        <v>0</v>
      </c>
      <c s="24">
        <f>ROUND(ROUND(L23,2)*ROUND(G23,3),2)</f>
      </c>
      <c s="27" t="s">
        <v>56</v>
      </c>
      <c>
        <f>(M23*21)/100</f>
      </c>
      <c t="s">
        <v>27</v>
      </c>
    </row>
    <row r="24" spans="1:5" ht="12.75" customHeight="1">
      <c r="A24" s="30" t="s">
        <v>57</v>
      </c>
      <c r="E24" s="31" t="s">
        <v>5</v>
      </c>
    </row>
    <row r="25" spans="1:5" ht="12.75" customHeight="1">
      <c r="A25" s="30" t="s">
        <v>58</v>
      </c>
      <c r="E25" s="32" t="s">
        <v>5</v>
      </c>
    </row>
    <row r="26" spans="5:5" ht="102" customHeight="1">
      <c r="E26" s="31" t="s">
        <v>372</v>
      </c>
    </row>
    <row r="27" spans="1:16" ht="12.75" customHeight="1">
      <c r="A27" t="s">
        <v>51</v>
      </c>
      <c s="6" t="s">
        <v>73</v>
      </c>
      <c s="6" t="s">
        <v>373</v>
      </c>
      <c t="s">
        <v>5</v>
      </c>
      <c s="26" t="s">
        <v>374</v>
      </c>
      <c s="27" t="s">
        <v>88</v>
      </c>
      <c s="28">
        <v>188</v>
      </c>
      <c s="27">
        <v>0</v>
      </c>
      <c s="27">
        <f>ROUND(G27*H27,6)</f>
      </c>
      <c r="L27" s="29">
        <v>0</v>
      </c>
      <c s="24">
        <f>ROUND(ROUND(L27,2)*ROUND(G27,3),2)</f>
      </c>
      <c s="27" t="s">
        <v>56</v>
      </c>
      <c>
        <f>(M27*21)/100</f>
      </c>
      <c t="s">
        <v>27</v>
      </c>
    </row>
    <row r="28" spans="1:5" ht="12.75" customHeight="1">
      <c r="A28" s="30" t="s">
        <v>57</v>
      </c>
      <c r="E28" s="31" t="s">
        <v>5</v>
      </c>
    </row>
    <row r="29" spans="1:5" ht="12.75" customHeight="1">
      <c r="A29" s="30" t="s">
        <v>58</v>
      </c>
      <c r="E29" s="32" t="s">
        <v>5</v>
      </c>
    </row>
    <row r="30" spans="5:5" ht="76.5" customHeight="1">
      <c r="E30" s="31" t="s">
        <v>375</v>
      </c>
    </row>
    <row r="31" spans="1:16" ht="12.75" customHeight="1">
      <c r="A31" t="s">
        <v>51</v>
      </c>
      <c s="6" t="s">
        <v>80</v>
      </c>
      <c s="6" t="s">
        <v>110</v>
      </c>
      <c t="s">
        <v>5</v>
      </c>
      <c s="26" t="s">
        <v>111</v>
      </c>
      <c s="27" t="s">
        <v>88</v>
      </c>
      <c s="28">
        <v>261</v>
      </c>
      <c s="27">
        <v>0</v>
      </c>
      <c s="27">
        <f>ROUND(G31*H31,6)</f>
      </c>
      <c r="L31" s="29">
        <v>0</v>
      </c>
      <c s="24">
        <f>ROUND(ROUND(L31,2)*ROUND(G31,3),2)</f>
      </c>
      <c s="27" t="s">
        <v>56</v>
      </c>
      <c>
        <f>(M31*21)/100</f>
      </c>
      <c t="s">
        <v>27</v>
      </c>
    </row>
    <row r="32" spans="1:5" ht="12.75" customHeight="1">
      <c r="A32" s="30" t="s">
        <v>57</v>
      </c>
      <c r="E32" s="31" t="s">
        <v>5</v>
      </c>
    </row>
    <row r="33" spans="1:5" ht="12.75" customHeight="1">
      <c r="A33" s="30" t="s">
        <v>58</v>
      </c>
      <c r="E33" s="32" t="s">
        <v>5</v>
      </c>
    </row>
    <row r="34" spans="5:5" ht="114.75" customHeight="1">
      <c r="E34" s="31" t="s">
        <v>376</v>
      </c>
    </row>
    <row r="35" spans="1:16" ht="12.75" customHeight="1">
      <c r="A35" t="s">
        <v>51</v>
      </c>
      <c s="6" t="s">
        <v>85</v>
      </c>
      <c s="6" t="s">
        <v>377</v>
      </c>
      <c t="s">
        <v>5</v>
      </c>
      <c s="26" t="s">
        <v>378</v>
      </c>
      <c s="27" t="s">
        <v>88</v>
      </c>
      <c s="28">
        <v>261</v>
      </c>
      <c s="27">
        <v>0</v>
      </c>
      <c s="27">
        <f>ROUND(G35*H35,6)</f>
      </c>
      <c r="L35" s="29">
        <v>0</v>
      </c>
      <c s="24">
        <f>ROUND(ROUND(L35,2)*ROUND(G35,3),2)</f>
      </c>
      <c s="27" t="s">
        <v>56</v>
      </c>
      <c>
        <f>(M35*21)/100</f>
      </c>
      <c t="s">
        <v>27</v>
      </c>
    </row>
    <row r="36" spans="1:5" ht="12.75" customHeight="1">
      <c r="A36" s="30" t="s">
        <v>57</v>
      </c>
      <c r="E36" s="31" t="s">
        <v>5</v>
      </c>
    </row>
    <row r="37" spans="1:5" ht="12.75" customHeight="1">
      <c r="A37" s="30" t="s">
        <v>58</v>
      </c>
      <c r="E37" s="32" t="s">
        <v>5</v>
      </c>
    </row>
    <row r="38" spans="5:5" ht="76.5" customHeight="1">
      <c r="E38" s="31" t="s">
        <v>379</v>
      </c>
    </row>
    <row r="39" spans="1:16" ht="12.75" customHeight="1">
      <c r="A39" t="s">
        <v>51</v>
      </c>
      <c s="6" t="s">
        <v>90</v>
      </c>
      <c s="6" t="s">
        <v>380</v>
      </c>
      <c t="s">
        <v>5</v>
      </c>
      <c s="26" t="s">
        <v>381</v>
      </c>
      <c s="27" t="s">
        <v>88</v>
      </c>
      <c s="28">
        <v>174</v>
      </c>
      <c s="27">
        <v>0</v>
      </c>
      <c s="27">
        <f>ROUND(G39*H39,6)</f>
      </c>
      <c r="L39" s="29">
        <v>0</v>
      </c>
      <c s="24">
        <f>ROUND(ROUND(L39,2)*ROUND(G39,3),2)</f>
      </c>
      <c s="27" t="s">
        <v>56</v>
      </c>
      <c>
        <f>(M39*21)/100</f>
      </c>
      <c t="s">
        <v>27</v>
      </c>
    </row>
    <row r="40" spans="1:5" ht="12.75" customHeight="1">
      <c r="A40" s="30" t="s">
        <v>57</v>
      </c>
      <c r="E40" s="31" t="s">
        <v>5</v>
      </c>
    </row>
    <row r="41" spans="1:5" ht="12.75" customHeight="1">
      <c r="A41" s="30" t="s">
        <v>58</v>
      </c>
      <c r="E41" s="32" t="s">
        <v>5</v>
      </c>
    </row>
    <row r="42" spans="5:5" ht="114.75" customHeight="1">
      <c r="E42" s="31" t="s">
        <v>382</v>
      </c>
    </row>
    <row r="43" spans="1:16" ht="12.75" customHeight="1">
      <c r="A43" t="s">
        <v>51</v>
      </c>
      <c s="6" t="s">
        <v>96</v>
      </c>
      <c s="6" t="s">
        <v>383</v>
      </c>
      <c t="s">
        <v>5</v>
      </c>
      <c s="26" t="s">
        <v>384</v>
      </c>
      <c s="27" t="s">
        <v>99</v>
      </c>
      <c s="28">
        <v>11</v>
      </c>
      <c s="27">
        <v>0</v>
      </c>
      <c s="27">
        <f>ROUND(G43*H43,6)</f>
      </c>
      <c r="L43" s="29">
        <v>0</v>
      </c>
      <c s="24">
        <f>ROUND(ROUND(L43,2)*ROUND(G43,3),2)</f>
      </c>
      <c s="27" t="s">
        <v>56</v>
      </c>
      <c>
        <f>(M43*21)/100</f>
      </c>
      <c t="s">
        <v>27</v>
      </c>
    </row>
    <row r="44" spans="1:5" ht="12.75" customHeight="1">
      <c r="A44" s="30" t="s">
        <v>57</v>
      </c>
      <c r="E44" s="31" t="s">
        <v>5</v>
      </c>
    </row>
    <row r="45" spans="1:5" ht="12.75" customHeight="1">
      <c r="A45" s="30" t="s">
        <v>58</v>
      </c>
      <c r="E45" s="32" t="s">
        <v>5</v>
      </c>
    </row>
    <row r="46" spans="5:5" ht="12.75" customHeight="1">
      <c r="E46" s="31" t="s">
        <v>385</v>
      </c>
    </row>
    <row r="47" spans="1:16" ht="12.75" customHeight="1">
      <c r="A47" t="s">
        <v>51</v>
      </c>
      <c s="6" t="s">
        <v>101</v>
      </c>
      <c s="6" t="s">
        <v>386</v>
      </c>
      <c t="s">
        <v>5</v>
      </c>
      <c s="26" t="s">
        <v>387</v>
      </c>
      <c s="27" t="s">
        <v>388</v>
      </c>
      <c s="28">
        <v>500</v>
      </c>
      <c s="27">
        <v>0</v>
      </c>
      <c s="27">
        <f>ROUND(G47*H47,6)</f>
      </c>
      <c r="L47" s="29">
        <v>0</v>
      </c>
      <c s="24">
        <f>ROUND(ROUND(L47,2)*ROUND(G47,3),2)</f>
      </c>
      <c s="27" t="s">
        <v>56</v>
      </c>
      <c>
        <f>(M47*21)/100</f>
      </c>
      <c t="s">
        <v>27</v>
      </c>
    </row>
    <row r="48" spans="1:5" ht="12.75" customHeight="1">
      <c r="A48" s="30" t="s">
        <v>57</v>
      </c>
      <c r="E48" s="31" t="s">
        <v>5</v>
      </c>
    </row>
    <row r="49" spans="1:5" ht="12.75" customHeight="1">
      <c r="A49" s="30" t="s">
        <v>58</v>
      </c>
      <c r="E49" s="32" t="s">
        <v>5</v>
      </c>
    </row>
    <row r="50" spans="5:5" ht="102" customHeight="1">
      <c r="E50" s="31" t="s">
        <v>389</v>
      </c>
    </row>
    <row r="51" spans="1:16" ht="12.75" customHeight="1">
      <c r="A51" t="s">
        <v>51</v>
      </c>
      <c s="6" t="s">
        <v>105</v>
      </c>
      <c s="6" t="s">
        <v>390</v>
      </c>
      <c t="s">
        <v>5</v>
      </c>
      <c s="26" t="s">
        <v>391</v>
      </c>
      <c s="27" t="s">
        <v>88</v>
      </c>
      <c s="28">
        <v>261</v>
      </c>
      <c s="27">
        <v>0</v>
      </c>
      <c s="27">
        <f>ROUND(G51*H51,6)</f>
      </c>
      <c r="L51" s="29">
        <v>0</v>
      </c>
      <c s="24">
        <f>ROUND(ROUND(L51,2)*ROUND(G51,3),2)</f>
      </c>
      <c s="27" t="s">
        <v>56</v>
      </c>
      <c>
        <f>(M51*21)/100</f>
      </c>
      <c t="s">
        <v>27</v>
      </c>
    </row>
    <row r="52" spans="1:5" ht="12.75" customHeight="1">
      <c r="A52" s="30" t="s">
        <v>57</v>
      </c>
      <c r="E52" s="31" t="s">
        <v>5</v>
      </c>
    </row>
    <row r="53" spans="1:5" ht="12.75" customHeight="1">
      <c r="A53" s="30" t="s">
        <v>58</v>
      </c>
      <c r="E53" s="32" t="s">
        <v>5</v>
      </c>
    </row>
    <row r="54" spans="5:5" ht="76.5" customHeight="1">
      <c r="E54" s="31" t="s">
        <v>375</v>
      </c>
    </row>
    <row r="55" spans="1:16" ht="12.75" customHeight="1">
      <c r="A55" t="s">
        <v>51</v>
      </c>
      <c s="6" t="s">
        <v>117</v>
      </c>
      <c s="6" t="s">
        <v>392</v>
      </c>
      <c t="s">
        <v>5</v>
      </c>
      <c s="26" t="s">
        <v>393</v>
      </c>
      <c s="27" t="s">
        <v>88</v>
      </c>
      <c s="28">
        <v>261</v>
      </c>
      <c s="27">
        <v>0</v>
      </c>
      <c s="27">
        <f>ROUND(G55*H55,6)</f>
      </c>
      <c r="L55" s="29">
        <v>0</v>
      </c>
      <c s="24">
        <f>ROUND(ROUND(L55,2)*ROUND(G55,3),2)</f>
      </c>
      <c s="27" t="s">
        <v>56</v>
      </c>
      <c>
        <f>(M55*21)/100</f>
      </c>
      <c t="s">
        <v>27</v>
      </c>
    </row>
    <row r="56" spans="1:5" ht="12.75" customHeight="1">
      <c r="A56" s="30" t="s">
        <v>57</v>
      </c>
      <c r="E56" s="31" t="s">
        <v>5</v>
      </c>
    </row>
    <row r="57" spans="1:5" ht="12.75" customHeight="1">
      <c r="A57" s="30" t="s">
        <v>58</v>
      </c>
      <c r="E57" s="32" t="s">
        <v>5</v>
      </c>
    </row>
    <row r="58" spans="5:5" ht="89.25" customHeight="1">
      <c r="E58" s="31" t="s">
        <v>394</v>
      </c>
    </row>
    <row r="59" spans="1:16" ht="12.75" customHeight="1">
      <c r="A59" t="s">
        <v>51</v>
      </c>
      <c s="6" t="s">
        <v>122</v>
      </c>
      <c s="6" t="s">
        <v>395</v>
      </c>
      <c t="s">
        <v>5</v>
      </c>
      <c s="26" t="s">
        <v>396</v>
      </c>
      <c s="27" t="s">
        <v>88</v>
      </c>
      <c s="28">
        <v>261</v>
      </c>
      <c s="27">
        <v>0</v>
      </c>
      <c s="27">
        <f>ROUND(G59*H59,6)</f>
      </c>
      <c r="L59" s="29">
        <v>0</v>
      </c>
      <c s="24">
        <f>ROUND(ROUND(L59,2)*ROUND(G59,3),2)</f>
      </c>
      <c s="27" t="s">
        <v>56</v>
      </c>
      <c>
        <f>(M59*21)/100</f>
      </c>
      <c t="s">
        <v>27</v>
      </c>
    </row>
    <row r="60" spans="1:5" ht="12.75" customHeight="1">
      <c r="A60" s="30" t="s">
        <v>57</v>
      </c>
      <c r="E60" s="31" t="s">
        <v>5</v>
      </c>
    </row>
    <row r="61" spans="1:5" ht="12.75" customHeight="1">
      <c r="A61" s="30" t="s">
        <v>58</v>
      </c>
      <c r="E61" s="32" t="s">
        <v>5</v>
      </c>
    </row>
    <row r="62" spans="5:5" ht="102" customHeight="1">
      <c r="E62" s="31" t="s">
        <v>397</v>
      </c>
    </row>
    <row r="63" spans="1:16" ht="12.75" customHeight="1">
      <c r="A63" t="s">
        <v>51</v>
      </c>
      <c s="6" t="s">
        <v>126</v>
      </c>
      <c s="6" t="s">
        <v>398</v>
      </c>
      <c t="s">
        <v>5</v>
      </c>
      <c s="26" t="s">
        <v>399</v>
      </c>
      <c s="27" t="s">
        <v>88</v>
      </c>
      <c s="28">
        <v>348</v>
      </c>
      <c s="27">
        <v>0</v>
      </c>
      <c s="27">
        <f>ROUND(G63*H63,6)</f>
      </c>
      <c r="L63" s="29">
        <v>0</v>
      </c>
      <c s="24">
        <f>ROUND(ROUND(L63,2)*ROUND(G63,3),2)</f>
      </c>
      <c s="27" t="s">
        <v>56</v>
      </c>
      <c>
        <f>(M63*21)/100</f>
      </c>
      <c t="s">
        <v>27</v>
      </c>
    </row>
    <row r="64" spans="1:5" ht="12.75" customHeight="1">
      <c r="A64" s="30" t="s">
        <v>57</v>
      </c>
      <c r="E64" s="31" t="s">
        <v>5</v>
      </c>
    </row>
    <row r="65" spans="1:5" ht="12.75" customHeight="1">
      <c r="A65" s="30" t="s">
        <v>58</v>
      </c>
      <c r="E65" s="32" t="s">
        <v>5</v>
      </c>
    </row>
    <row r="66" spans="5:5" ht="89.25" customHeight="1">
      <c r="E66" s="31" t="s">
        <v>394</v>
      </c>
    </row>
    <row r="67" spans="1:16" ht="12.75" customHeight="1">
      <c r="A67" t="s">
        <v>51</v>
      </c>
      <c s="6" t="s">
        <v>132</v>
      </c>
      <c s="6" t="s">
        <v>400</v>
      </c>
      <c t="s">
        <v>5</v>
      </c>
      <c s="26" t="s">
        <v>401</v>
      </c>
      <c s="27" t="s">
        <v>88</v>
      </c>
      <c s="28">
        <v>188</v>
      </c>
      <c s="27">
        <v>0</v>
      </c>
      <c s="27">
        <f>ROUND(G67*H67,6)</f>
      </c>
      <c r="L67" s="29">
        <v>0</v>
      </c>
      <c s="24">
        <f>ROUND(ROUND(L67,2)*ROUND(G67,3),2)</f>
      </c>
      <c s="27" t="s">
        <v>56</v>
      </c>
      <c>
        <f>(M67*21)/100</f>
      </c>
      <c t="s">
        <v>27</v>
      </c>
    </row>
    <row r="68" spans="1:5" ht="12.75" customHeight="1">
      <c r="A68" s="30" t="s">
        <v>57</v>
      </c>
      <c r="E68" s="31" t="s">
        <v>5</v>
      </c>
    </row>
    <row r="69" spans="1:5" ht="12.75" customHeight="1">
      <c r="A69" s="30" t="s">
        <v>58</v>
      </c>
      <c r="E69" s="32" t="s">
        <v>5</v>
      </c>
    </row>
    <row r="70" spans="5:5" ht="114.75" customHeight="1">
      <c r="E70" s="31" t="s">
        <v>402</v>
      </c>
    </row>
    <row r="71" spans="1:16" ht="12.75" customHeight="1">
      <c r="A71" t="s">
        <v>51</v>
      </c>
      <c s="6" t="s">
        <v>136</v>
      </c>
      <c s="6" t="s">
        <v>403</v>
      </c>
      <c t="s">
        <v>5</v>
      </c>
      <c s="26" t="s">
        <v>404</v>
      </c>
      <c s="27" t="s">
        <v>88</v>
      </c>
      <c s="28">
        <v>536</v>
      </c>
      <c s="27">
        <v>0</v>
      </c>
      <c s="27">
        <f>ROUND(G71*H71,6)</f>
      </c>
      <c r="L71" s="29">
        <v>0</v>
      </c>
      <c s="24">
        <f>ROUND(ROUND(L71,2)*ROUND(G71,3),2)</f>
      </c>
      <c s="27" t="s">
        <v>56</v>
      </c>
      <c>
        <f>(M71*21)/100</f>
      </c>
      <c t="s">
        <v>27</v>
      </c>
    </row>
    <row r="72" spans="1:5" ht="12.75" customHeight="1">
      <c r="A72" s="30" t="s">
        <v>57</v>
      </c>
      <c r="E72" s="31" t="s">
        <v>5</v>
      </c>
    </row>
    <row r="73" spans="1:5" ht="12.75" customHeight="1">
      <c r="A73" s="30" t="s">
        <v>58</v>
      </c>
      <c r="E73" s="32" t="s">
        <v>5</v>
      </c>
    </row>
    <row r="74" spans="5:5" ht="89.25" customHeight="1">
      <c r="E74" s="31" t="s">
        <v>394</v>
      </c>
    </row>
    <row r="75" spans="1:16" ht="12.75" customHeight="1">
      <c r="A75" t="s">
        <v>51</v>
      </c>
      <c s="6" t="s">
        <v>140</v>
      </c>
      <c s="6" t="s">
        <v>405</v>
      </c>
      <c t="s">
        <v>5</v>
      </c>
      <c s="26" t="s">
        <v>406</v>
      </c>
      <c s="27" t="s">
        <v>88</v>
      </c>
      <c s="28">
        <v>348</v>
      </c>
      <c s="27">
        <v>0</v>
      </c>
      <c s="27">
        <f>ROUND(G75*H75,6)</f>
      </c>
      <c r="L75" s="29">
        <v>0</v>
      </c>
      <c s="24">
        <f>ROUND(ROUND(L75,2)*ROUND(G75,3),2)</f>
      </c>
      <c s="27" t="s">
        <v>56</v>
      </c>
      <c>
        <f>(M75*21)/100</f>
      </c>
      <c t="s">
        <v>27</v>
      </c>
    </row>
    <row r="76" spans="1:5" ht="12.75" customHeight="1">
      <c r="A76" s="30" t="s">
        <v>57</v>
      </c>
      <c r="E76" s="31" t="s">
        <v>5</v>
      </c>
    </row>
    <row r="77" spans="1:5" ht="12.75" customHeight="1">
      <c r="A77" s="30" t="s">
        <v>58</v>
      </c>
      <c r="E77" s="32" t="s">
        <v>5</v>
      </c>
    </row>
    <row r="78" spans="5:5" ht="114.75" customHeight="1">
      <c r="E78" s="31" t="s">
        <v>402</v>
      </c>
    </row>
    <row r="79" spans="1:16" ht="12.75" customHeight="1">
      <c r="A79" t="s">
        <v>51</v>
      </c>
      <c s="6" t="s">
        <v>144</v>
      </c>
      <c s="6" t="s">
        <v>407</v>
      </c>
      <c t="s">
        <v>5</v>
      </c>
      <c s="26" t="s">
        <v>408</v>
      </c>
      <c s="27" t="s">
        <v>88</v>
      </c>
      <c s="28">
        <v>174</v>
      </c>
      <c s="27">
        <v>0</v>
      </c>
      <c s="27">
        <f>ROUND(G79*H79,6)</f>
      </c>
      <c r="L79" s="29">
        <v>0</v>
      </c>
      <c s="24">
        <f>ROUND(ROUND(L79,2)*ROUND(G79,3),2)</f>
      </c>
      <c s="27" t="s">
        <v>56</v>
      </c>
      <c>
        <f>(M79*21)/100</f>
      </c>
      <c t="s">
        <v>27</v>
      </c>
    </row>
    <row r="80" spans="1:5" ht="12.75" customHeight="1">
      <c r="A80" s="30" t="s">
        <v>57</v>
      </c>
      <c r="E80" s="31" t="s">
        <v>5</v>
      </c>
    </row>
    <row r="81" spans="1:5" ht="12.75" customHeight="1">
      <c r="A81" s="30" t="s">
        <v>58</v>
      </c>
      <c r="E81" s="32" t="s">
        <v>5</v>
      </c>
    </row>
    <row r="82" spans="5:5" ht="102" customHeight="1">
      <c r="E82" s="31" t="s">
        <v>397</v>
      </c>
    </row>
    <row r="83" spans="1:16" ht="12.75" customHeight="1">
      <c r="A83" t="s">
        <v>51</v>
      </c>
      <c s="6" t="s">
        <v>148</v>
      </c>
      <c s="6" t="s">
        <v>409</v>
      </c>
      <c t="s">
        <v>5</v>
      </c>
      <c s="26" t="s">
        <v>410</v>
      </c>
      <c s="27" t="s">
        <v>88</v>
      </c>
      <c s="28">
        <v>174</v>
      </c>
      <c s="27">
        <v>0</v>
      </c>
      <c s="27">
        <f>ROUND(G83*H83,6)</f>
      </c>
      <c r="L83" s="29">
        <v>0</v>
      </c>
      <c s="24">
        <f>ROUND(ROUND(L83,2)*ROUND(G83,3),2)</f>
      </c>
      <c s="27" t="s">
        <v>56</v>
      </c>
      <c>
        <f>(M83*21)/100</f>
      </c>
      <c t="s">
        <v>27</v>
      </c>
    </row>
    <row r="84" spans="1:5" ht="12.75" customHeight="1">
      <c r="A84" s="30" t="s">
        <v>57</v>
      </c>
      <c r="E84" s="31" t="s">
        <v>5</v>
      </c>
    </row>
    <row r="85" spans="1:5" ht="12.75" customHeight="1">
      <c r="A85" s="30" t="s">
        <v>58</v>
      </c>
      <c r="E85" s="32" t="s">
        <v>5</v>
      </c>
    </row>
    <row r="86" spans="5:5" ht="114.75" customHeight="1">
      <c r="E86" s="31" t="s">
        <v>402</v>
      </c>
    </row>
    <row r="87" spans="1:16" ht="12.75" customHeight="1">
      <c r="A87" t="s">
        <v>51</v>
      </c>
      <c s="6" t="s">
        <v>152</v>
      </c>
      <c s="6" t="s">
        <v>411</v>
      </c>
      <c t="s">
        <v>5</v>
      </c>
      <c s="26" t="s">
        <v>412</v>
      </c>
      <c s="27" t="s">
        <v>88</v>
      </c>
      <c s="28">
        <v>174</v>
      </c>
      <c s="27">
        <v>0</v>
      </c>
      <c s="27">
        <f>ROUND(G87*H87,6)</f>
      </c>
      <c r="L87" s="29">
        <v>0</v>
      </c>
      <c s="24">
        <f>ROUND(ROUND(L87,2)*ROUND(G87,3),2)</f>
      </c>
      <c s="27" t="s">
        <v>56</v>
      </c>
      <c>
        <f>(M87*21)/100</f>
      </c>
      <c t="s">
        <v>27</v>
      </c>
    </row>
    <row r="88" spans="1:5" ht="12.75" customHeight="1">
      <c r="A88" s="30" t="s">
        <v>57</v>
      </c>
      <c r="E88" s="31" t="s">
        <v>5</v>
      </c>
    </row>
    <row r="89" spans="1:5" ht="12.75" customHeight="1">
      <c r="A89" s="30" t="s">
        <v>58</v>
      </c>
      <c r="E89" s="32" t="s">
        <v>5</v>
      </c>
    </row>
    <row r="90" spans="5:5" ht="89.25" customHeight="1">
      <c r="E90" s="31" t="s">
        <v>394</v>
      </c>
    </row>
    <row r="91" spans="1:16" ht="12.75" customHeight="1">
      <c r="A91" t="s">
        <v>51</v>
      </c>
      <c s="6" t="s">
        <v>156</v>
      </c>
      <c s="6" t="s">
        <v>413</v>
      </c>
      <c t="s">
        <v>5</v>
      </c>
      <c s="26" t="s">
        <v>414</v>
      </c>
      <c s="27" t="s">
        <v>415</v>
      </c>
      <c s="28">
        <v>8</v>
      </c>
      <c s="27">
        <v>0</v>
      </c>
      <c s="27">
        <f>ROUND(G91*H91,6)</f>
      </c>
      <c r="L91" s="29">
        <v>0</v>
      </c>
      <c s="24">
        <f>ROUND(ROUND(L91,2)*ROUND(G91,3),2)</f>
      </c>
      <c s="27" t="s">
        <v>56</v>
      </c>
      <c>
        <f>(M91*21)/100</f>
      </c>
      <c t="s">
        <v>27</v>
      </c>
    </row>
    <row r="92" spans="1:5" ht="12.75" customHeight="1">
      <c r="A92" s="30" t="s">
        <v>57</v>
      </c>
      <c r="E92" s="31" t="s">
        <v>5</v>
      </c>
    </row>
    <row r="93" spans="1:5" ht="12.75" customHeight="1">
      <c r="A93" s="30" t="s">
        <v>58</v>
      </c>
      <c r="E93" s="32" t="s">
        <v>5</v>
      </c>
    </row>
    <row r="94" spans="5:5" ht="89.25" customHeight="1">
      <c r="E94" s="31" t="s">
        <v>416</v>
      </c>
    </row>
    <row r="95" spans="1:16" ht="12.75" customHeight="1">
      <c r="A95" t="s">
        <v>51</v>
      </c>
      <c s="6" t="s">
        <v>160</v>
      </c>
      <c s="6" t="s">
        <v>417</v>
      </c>
      <c t="s">
        <v>5</v>
      </c>
      <c s="26" t="s">
        <v>418</v>
      </c>
      <c s="27" t="s">
        <v>88</v>
      </c>
      <c s="28">
        <v>348</v>
      </c>
      <c s="27">
        <v>0</v>
      </c>
      <c s="27">
        <f>ROUND(G95*H95,6)</f>
      </c>
      <c r="L95" s="29">
        <v>0</v>
      </c>
      <c s="24">
        <f>ROUND(ROUND(L95,2)*ROUND(G95,3),2)</f>
      </c>
      <c s="27" t="s">
        <v>56</v>
      </c>
      <c>
        <f>(M95*21)/100</f>
      </c>
      <c t="s">
        <v>27</v>
      </c>
    </row>
    <row r="96" spans="1:5" ht="12.75" customHeight="1">
      <c r="A96" s="30" t="s">
        <v>57</v>
      </c>
      <c r="E96" s="31" t="s">
        <v>5</v>
      </c>
    </row>
    <row r="97" spans="1:5" ht="12.75" customHeight="1">
      <c r="A97" s="30" t="s">
        <v>58</v>
      </c>
      <c r="E97" s="32" t="s">
        <v>5</v>
      </c>
    </row>
    <row r="98" spans="5:5" ht="89.25" customHeight="1">
      <c r="E98" s="31" t="s">
        <v>419</v>
      </c>
    </row>
    <row r="99" spans="1:16" ht="12.75" customHeight="1">
      <c r="A99" t="s">
        <v>51</v>
      </c>
      <c s="6" t="s">
        <v>164</v>
      </c>
      <c s="6" t="s">
        <v>420</v>
      </c>
      <c t="s">
        <v>5</v>
      </c>
      <c s="26" t="s">
        <v>421</v>
      </c>
      <c s="27" t="s">
        <v>99</v>
      </c>
      <c s="28">
        <v>6</v>
      </c>
      <c s="27">
        <v>0</v>
      </c>
      <c s="27">
        <f>ROUND(G99*H99,6)</f>
      </c>
      <c r="L99" s="29">
        <v>0</v>
      </c>
      <c s="24">
        <f>ROUND(ROUND(L99,2)*ROUND(G99,3),2)</f>
      </c>
      <c s="27" t="s">
        <v>56</v>
      </c>
      <c>
        <f>(M99*21)/100</f>
      </c>
      <c t="s">
        <v>27</v>
      </c>
    </row>
    <row r="100" spans="1:5" ht="12.75" customHeight="1">
      <c r="A100" s="30" t="s">
        <v>57</v>
      </c>
      <c r="E100" s="31" t="s">
        <v>5</v>
      </c>
    </row>
    <row r="101" spans="1:5" ht="12.75" customHeight="1">
      <c r="A101" s="30" t="s">
        <v>58</v>
      </c>
      <c r="E101" s="32" t="s">
        <v>5</v>
      </c>
    </row>
    <row r="102" spans="5:5" ht="127.5" customHeight="1">
      <c r="E102" s="31" t="s">
        <v>422</v>
      </c>
    </row>
    <row r="103" spans="1:16" ht="12.75" customHeight="1">
      <c r="A103" t="s">
        <v>51</v>
      </c>
      <c s="6" t="s">
        <v>168</v>
      </c>
      <c s="6" t="s">
        <v>423</v>
      </c>
      <c t="s">
        <v>5</v>
      </c>
      <c s="26" t="s">
        <v>424</v>
      </c>
      <c s="27" t="s">
        <v>99</v>
      </c>
      <c s="28">
        <v>4</v>
      </c>
      <c s="27">
        <v>0</v>
      </c>
      <c s="27">
        <f>ROUND(G103*H103,6)</f>
      </c>
      <c r="L103" s="29">
        <v>0</v>
      </c>
      <c s="24">
        <f>ROUND(ROUND(L103,2)*ROUND(G103,3),2)</f>
      </c>
      <c s="27" t="s">
        <v>56</v>
      </c>
      <c>
        <f>(M103*21)/100</f>
      </c>
      <c t="s">
        <v>27</v>
      </c>
    </row>
    <row r="104" spans="1:5" ht="12.75" customHeight="1">
      <c r="A104" s="30" t="s">
        <v>57</v>
      </c>
      <c r="E104" s="31" t="s">
        <v>5</v>
      </c>
    </row>
    <row r="105" spans="1:5" ht="12.75" customHeight="1">
      <c r="A105" s="30" t="s">
        <v>58</v>
      </c>
      <c r="E105" s="32" t="s">
        <v>5</v>
      </c>
    </row>
    <row r="106" spans="5:5" ht="127.5" customHeight="1">
      <c r="E106" s="31" t="s">
        <v>422</v>
      </c>
    </row>
    <row r="107" spans="1:16" ht="12.75" customHeight="1">
      <c r="A107" t="s">
        <v>51</v>
      </c>
      <c s="6" t="s">
        <v>172</v>
      </c>
      <c s="6" t="s">
        <v>425</v>
      </c>
      <c t="s">
        <v>5</v>
      </c>
      <c s="26" t="s">
        <v>426</v>
      </c>
      <c s="27" t="s">
        <v>99</v>
      </c>
      <c s="28">
        <v>2</v>
      </c>
      <c s="27">
        <v>0</v>
      </c>
      <c s="27">
        <f>ROUND(G107*H107,6)</f>
      </c>
      <c r="L107" s="29">
        <v>0</v>
      </c>
      <c s="24">
        <f>ROUND(ROUND(L107,2)*ROUND(G107,3),2)</f>
      </c>
      <c s="27" t="s">
        <v>56</v>
      </c>
      <c>
        <f>(M107*21)/100</f>
      </c>
      <c t="s">
        <v>27</v>
      </c>
    </row>
    <row r="108" spans="1:5" ht="12.75" customHeight="1">
      <c r="A108" s="30" t="s">
        <v>57</v>
      </c>
      <c r="E108" s="31" t="s">
        <v>5</v>
      </c>
    </row>
    <row r="109" spans="1:5" ht="12.75" customHeight="1">
      <c r="A109" s="30" t="s">
        <v>58</v>
      </c>
      <c r="E109" s="32" t="s">
        <v>5</v>
      </c>
    </row>
    <row r="110" spans="5:5" ht="127.5" customHeight="1">
      <c r="E110" s="31" t="s">
        <v>422</v>
      </c>
    </row>
    <row r="111" spans="1:16" ht="12.75" customHeight="1">
      <c r="A111" t="s">
        <v>51</v>
      </c>
      <c s="6" t="s">
        <v>176</v>
      </c>
      <c s="6" t="s">
        <v>427</v>
      </c>
      <c t="s">
        <v>5</v>
      </c>
      <c s="26" t="s">
        <v>428</v>
      </c>
      <c s="27" t="s">
        <v>99</v>
      </c>
      <c s="28">
        <v>2</v>
      </c>
      <c s="27">
        <v>0</v>
      </c>
      <c s="27">
        <f>ROUND(G111*H111,6)</f>
      </c>
      <c r="L111" s="29">
        <v>0</v>
      </c>
      <c s="24">
        <f>ROUND(ROUND(L111,2)*ROUND(G111,3),2)</f>
      </c>
      <c s="27" t="s">
        <v>56</v>
      </c>
      <c>
        <f>(M111*21)/100</f>
      </c>
      <c t="s">
        <v>27</v>
      </c>
    </row>
    <row r="112" spans="1:5" ht="12.75" customHeight="1">
      <c r="A112" s="30" t="s">
        <v>57</v>
      </c>
      <c r="E112" s="31" t="s">
        <v>5</v>
      </c>
    </row>
    <row r="113" spans="1:5" ht="12.75" customHeight="1">
      <c r="A113" s="30" t="s">
        <v>58</v>
      </c>
      <c r="E113" s="32" t="s">
        <v>5</v>
      </c>
    </row>
    <row r="114" spans="5:5" ht="89.25" customHeight="1">
      <c r="E114" s="31" t="s">
        <v>429</v>
      </c>
    </row>
    <row r="115" spans="1:16" ht="12.75" customHeight="1">
      <c r="A115" t="s">
        <v>51</v>
      </c>
      <c s="6" t="s">
        <v>181</v>
      </c>
      <c s="6" t="s">
        <v>430</v>
      </c>
      <c t="s">
        <v>5</v>
      </c>
      <c s="26" t="s">
        <v>431</v>
      </c>
      <c s="27" t="s">
        <v>99</v>
      </c>
      <c s="28">
        <v>84</v>
      </c>
      <c s="27">
        <v>0</v>
      </c>
      <c s="27">
        <f>ROUND(G115*H115,6)</f>
      </c>
      <c r="L115" s="29">
        <v>0</v>
      </c>
      <c s="24">
        <f>ROUND(ROUND(L115,2)*ROUND(G115,3),2)</f>
      </c>
      <c s="27" t="s">
        <v>56</v>
      </c>
      <c>
        <f>(M115*21)/100</f>
      </c>
      <c t="s">
        <v>27</v>
      </c>
    </row>
    <row r="116" spans="1:5" ht="12.75" customHeight="1">
      <c r="A116" s="30" t="s">
        <v>57</v>
      </c>
      <c r="E116" s="31" t="s">
        <v>5</v>
      </c>
    </row>
    <row r="117" spans="1:5" ht="12.75" customHeight="1">
      <c r="A117" s="30" t="s">
        <v>58</v>
      </c>
      <c r="E117" s="32" t="s">
        <v>5</v>
      </c>
    </row>
    <row r="118" spans="5:5" ht="89.25" customHeight="1">
      <c r="E118" s="31" t="s">
        <v>432</v>
      </c>
    </row>
    <row r="119" spans="1:16" ht="12.75" customHeight="1">
      <c r="A119" t="s">
        <v>51</v>
      </c>
      <c s="6" t="s">
        <v>185</v>
      </c>
      <c s="6" t="s">
        <v>433</v>
      </c>
      <c t="s">
        <v>5</v>
      </c>
      <c s="26" t="s">
        <v>434</v>
      </c>
      <c s="27" t="s">
        <v>435</v>
      </c>
      <c s="28">
        <v>84</v>
      </c>
      <c s="27">
        <v>0</v>
      </c>
      <c s="27">
        <f>ROUND(G119*H119,6)</f>
      </c>
      <c r="L119" s="29">
        <v>0</v>
      </c>
      <c s="24">
        <f>ROUND(ROUND(L119,2)*ROUND(G119,3),2)</f>
      </c>
      <c s="27" t="s">
        <v>56</v>
      </c>
      <c>
        <f>(M119*21)/100</f>
      </c>
      <c t="s">
        <v>27</v>
      </c>
    </row>
    <row r="120" spans="1:5" ht="12.75" customHeight="1">
      <c r="A120" s="30" t="s">
        <v>57</v>
      </c>
      <c r="E120" s="31" t="s">
        <v>5</v>
      </c>
    </row>
    <row r="121" spans="1:5" ht="12.75" customHeight="1">
      <c r="A121" s="30" t="s">
        <v>58</v>
      </c>
      <c r="E121" s="32" t="s">
        <v>5</v>
      </c>
    </row>
    <row r="122" spans="5:5" ht="89.25" customHeight="1">
      <c r="E122" s="31" t="s">
        <v>436</v>
      </c>
    </row>
    <row r="123" spans="1:16" ht="12.75" customHeight="1">
      <c r="A123" t="s">
        <v>51</v>
      </c>
      <c s="6" t="s">
        <v>190</v>
      </c>
      <c s="6" t="s">
        <v>437</v>
      </c>
      <c t="s">
        <v>5</v>
      </c>
      <c s="26" t="s">
        <v>438</v>
      </c>
      <c s="27" t="s">
        <v>439</v>
      </c>
      <c s="28">
        <v>72</v>
      </c>
      <c s="27">
        <v>0</v>
      </c>
      <c s="27">
        <f>ROUND(G123*H123,6)</f>
      </c>
      <c r="L123" s="29">
        <v>0</v>
      </c>
      <c s="24">
        <f>ROUND(ROUND(L123,2)*ROUND(G123,3),2)</f>
      </c>
      <c s="27" t="s">
        <v>56</v>
      </c>
      <c>
        <f>(M123*21)/100</f>
      </c>
      <c t="s">
        <v>27</v>
      </c>
    </row>
    <row r="124" spans="1:5" ht="12.75" customHeight="1">
      <c r="A124" s="30" t="s">
        <v>57</v>
      </c>
      <c r="E124" s="31" t="s">
        <v>5</v>
      </c>
    </row>
    <row r="125" spans="1:5" ht="12.75" customHeight="1">
      <c r="A125" s="30" t="s">
        <v>58</v>
      </c>
      <c r="E125" s="32" t="s">
        <v>5</v>
      </c>
    </row>
    <row r="126" spans="5:5" ht="102" customHeight="1">
      <c r="E126" s="31" t="s">
        <v>440</v>
      </c>
    </row>
    <row r="127" spans="1:16" ht="12.75" customHeight="1">
      <c r="A127" t="s">
        <v>51</v>
      </c>
      <c s="6" t="s">
        <v>194</v>
      </c>
      <c s="6" t="s">
        <v>441</v>
      </c>
      <c t="s">
        <v>5</v>
      </c>
      <c s="26" t="s">
        <v>442</v>
      </c>
      <c s="27" t="s">
        <v>443</v>
      </c>
      <c s="28">
        <v>0.161</v>
      </c>
      <c s="27">
        <v>0</v>
      </c>
      <c s="27">
        <f>ROUND(G127*H127,6)</f>
      </c>
      <c r="L127" s="29">
        <v>0</v>
      </c>
      <c s="24">
        <f>ROUND(ROUND(L127,2)*ROUND(G127,3),2)</f>
      </c>
      <c s="27" t="s">
        <v>56</v>
      </c>
      <c>
        <f>(M127*21)/100</f>
      </c>
      <c t="s">
        <v>27</v>
      </c>
    </row>
    <row r="128" spans="1:5" ht="12.75" customHeight="1">
      <c r="A128" s="30" t="s">
        <v>57</v>
      </c>
      <c r="E128" s="31" t="s">
        <v>5</v>
      </c>
    </row>
    <row r="129" spans="1:5" ht="12.75" customHeight="1">
      <c r="A129" s="30" t="s">
        <v>58</v>
      </c>
      <c r="E129" s="32" t="s">
        <v>5</v>
      </c>
    </row>
    <row r="130" spans="5:5" ht="76.5" customHeight="1">
      <c r="E130" s="31" t="s">
        <v>444</v>
      </c>
    </row>
    <row r="131" spans="1:16" ht="12.75" customHeight="1">
      <c r="A131" t="s">
        <v>51</v>
      </c>
      <c s="6" t="s">
        <v>198</v>
      </c>
      <c s="6" t="s">
        <v>445</v>
      </c>
      <c t="s">
        <v>5</v>
      </c>
      <c s="26" t="s">
        <v>446</v>
      </c>
      <c s="27" t="s">
        <v>443</v>
      </c>
      <c s="28">
        <v>0.161</v>
      </c>
      <c s="27">
        <v>0</v>
      </c>
      <c s="27">
        <f>ROUND(G131*H131,6)</f>
      </c>
      <c r="L131" s="29">
        <v>0</v>
      </c>
      <c s="24">
        <f>ROUND(ROUND(L131,2)*ROUND(G131,3),2)</f>
      </c>
      <c s="27" t="s">
        <v>56</v>
      </c>
      <c>
        <f>(M131*21)/100</f>
      </c>
      <c t="s">
        <v>27</v>
      </c>
    </row>
    <row r="132" spans="1:5" ht="12.75" customHeight="1">
      <c r="A132" s="30" t="s">
        <v>57</v>
      </c>
      <c r="E132" s="31" t="s">
        <v>5</v>
      </c>
    </row>
    <row r="133" spans="1:5" ht="12.75" customHeight="1">
      <c r="A133" s="30" t="s">
        <v>58</v>
      </c>
      <c r="E133" s="32" t="s">
        <v>5</v>
      </c>
    </row>
    <row r="134" spans="5:5" ht="76.5" customHeight="1">
      <c r="E134" s="31" t="s">
        <v>447</v>
      </c>
    </row>
    <row r="135" spans="1:16" ht="12.75" customHeight="1">
      <c r="A135" t="s">
        <v>51</v>
      </c>
      <c s="6" t="s">
        <v>202</v>
      </c>
      <c s="6" t="s">
        <v>448</v>
      </c>
      <c t="s">
        <v>5</v>
      </c>
      <c s="26" t="s">
        <v>449</v>
      </c>
      <c s="27" t="s">
        <v>443</v>
      </c>
      <c s="28">
        <v>0.161</v>
      </c>
      <c s="27">
        <v>0</v>
      </c>
      <c s="27">
        <f>ROUND(G135*H135,6)</f>
      </c>
      <c r="L135" s="29">
        <v>0</v>
      </c>
      <c s="24">
        <f>ROUND(ROUND(L135,2)*ROUND(G135,3),2)</f>
      </c>
      <c s="27" t="s">
        <v>56</v>
      </c>
      <c>
        <f>(M135*21)/100</f>
      </c>
      <c t="s">
        <v>27</v>
      </c>
    </row>
    <row r="136" spans="1:5" ht="12.75" customHeight="1">
      <c r="A136" s="30" t="s">
        <v>57</v>
      </c>
      <c r="E136" s="31" t="s">
        <v>5</v>
      </c>
    </row>
    <row r="137" spans="1:5" ht="12.75" customHeight="1">
      <c r="A137" s="30" t="s">
        <v>58</v>
      </c>
      <c r="E137" s="32" t="s">
        <v>5</v>
      </c>
    </row>
    <row r="138" spans="5:5" ht="63.75" customHeight="1">
      <c r="E138" s="31" t="s">
        <v>450</v>
      </c>
    </row>
    <row r="139" spans="1:16" ht="12.75" customHeight="1">
      <c r="A139" t="s">
        <v>51</v>
      </c>
      <c s="6" t="s">
        <v>206</v>
      </c>
      <c s="6" t="s">
        <v>451</v>
      </c>
      <c t="s">
        <v>5</v>
      </c>
      <c s="26" t="s">
        <v>452</v>
      </c>
      <c s="27" t="s">
        <v>329</v>
      </c>
      <c s="28">
        <v>32</v>
      </c>
      <c s="27">
        <v>0</v>
      </c>
      <c s="27">
        <f>ROUND(G139*H139,6)</f>
      </c>
      <c r="L139" s="29">
        <v>0</v>
      </c>
      <c s="24">
        <f>ROUND(ROUND(L139,2)*ROUND(G139,3),2)</f>
      </c>
      <c s="27" t="s">
        <v>56</v>
      </c>
      <c>
        <f>(M139*21)/100</f>
      </c>
      <c t="s">
        <v>27</v>
      </c>
    </row>
    <row r="140" spans="1:5" ht="12.75" customHeight="1">
      <c r="A140" s="30" t="s">
        <v>57</v>
      </c>
      <c r="E140" s="31" t="s">
        <v>5</v>
      </c>
    </row>
    <row r="141" spans="1:5" ht="12.75" customHeight="1">
      <c r="A141" s="30" t="s">
        <v>58</v>
      </c>
      <c r="E141" s="32" t="s">
        <v>5</v>
      </c>
    </row>
    <row r="142" spans="5:5" ht="12.75" customHeight="1">
      <c r="E142" s="31" t="s">
        <v>453</v>
      </c>
    </row>
    <row r="143" spans="1:13" ht="12.75" customHeight="1">
      <c r="A143" t="s">
        <v>48</v>
      </c>
      <c r="C143" s="7" t="s">
        <v>96</v>
      </c>
      <c r="E143" s="25" t="s">
        <v>454</v>
      </c>
      <c r="J143" s="24">
        <f>0</f>
      </c>
      <c s="24">
        <f>0</f>
      </c>
      <c s="24">
        <f>0+L144+L148+L152</f>
      </c>
      <c s="24">
        <f>0+M144+M148+M152</f>
      </c>
    </row>
    <row r="144" spans="1:16" ht="12.75" customHeight="1">
      <c r="A144" t="s">
        <v>51</v>
      </c>
      <c s="6" t="s">
        <v>210</v>
      </c>
      <c s="6" t="s">
        <v>455</v>
      </c>
      <c t="s">
        <v>5</v>
      </c>
      <c s="26" t="s">
        <v>456</v>
      </c>
      <c s="27" t="s">
        <v>88</v>
      </c>
      <c s="28">
        <v>54</v>
      </c>
      <c s="27">
        <v>0</v>
      </c>
      <c s="27">
        <f>ROUND(G144*H144,6)</f>
      </c>
      <c r="L144" s="29">
        <v>0</v>
      </c>
      <c s="24">
        <f>ROUND(ROUND(L144,2)*ROUND(G144,3),2)</f>
      </c>
      <c s="27" t="s">
        <v>56</v>
      </c>
      <c>
        <f>(M144*21)/100</f>
      </c>
      <c t="s">
        <v>27</v>
      </c>
    </row>
    <row r="145" spans="1:5" ht="12.75" customHeight="1">
      <c r="A145" s="30" t="s">
        <v>57</v>
      </c>
      <c r="E145" s="31" t="s">
        <v>5</v>
      </c>
    </row>
    <row r="146" spans="1:5" ht="12.75" customHeight="1">
      <c r="A146" s="30" t="s">
        <v>58</v>
      </c>
      <c r="E146" s="32" t="s">
        <v>5</v>
      </c>
    </row>
    <row r="147" spans="5:5" ht="114.75" customHeight="1">
      <c r="E147" s="31" t="s">
        <v>457</v>
      </c>
    </row>
    <row r="148" spans="1:16" ht="12.75" customHeight="1">
      <c r="A148" t="s">
        <v>51</v>
      </c>
      <c s="6" t="s">
        <v>214</v>
      </c>
      <c s="6" t="s">
        <v>458</v>
      </c>
      <c t="s">
        <v>5</v>
      </c>
      <c s="26" t="s">
        <v>459</v>
      </c>
      <c s="27" t="s">
        <v>460</v>
      </c>
      <c s="28">
        <v>54</v>
      </c>
      <c s="27">
        <v>0</v>
      </c>
      <c s="27">
        <f>ROUND(G148*H148,6)</f>
      </c>
      <c r="L148" s="29">
        <v>0</v>
      </c>
      <c s="24">
        <f>ROUND(ROUND(L148,2)*ROUND(G148,3),2)</f>
      </c>
      <c s="27" t="s">
        <v>56</v>
      </c>
      <c>
        <f>(M148*21)/100</f>
      </c>
      <c t="s">
        <v>27</v>
      </c>
    </row>
    <row r="149" spans="1:5" ht="12.75" customHeight="1">
      <c r="A149" s="30" t="s">
        <v>57</v>
      </c>
      <c r="E149" s="31" t="s">
        <v>5</v>
      </c>
    </row>
    <row r="150" spans="1:5" ht="12.75" customHeight="1">
      <c r="A150" s="30" t="s">
        <v>58</v>
      </c>
      <c r="E150" s="32" t="s">
        <v>5</v>
      </c>
    </row>
    <row r="151" spans="5:5" ht="127.5" customHeight="1">
      <c r="E151" s="31" t="s">
        <v>461</v>
      </c>
    </row>
    <row r="152" spans="1:16" ht="12.75" customHeight="1">
      <c r="A152" t="s">
        <v>51</v>
      </c>
      <c s="6" t="s">
        <v>222</v>
      </c>
      <c s="6" t="s">
        <v>462</v>
      </c>
      <c t="s">
        <v>5</v>
      </c>
      <c s="26" t="s">
        <v>463</v>
      </c>
      <c s="27" t="s">
        <v>464</v>
      </c>
      <c s="28">
        <v>135</v>
      </c>
      <c s="27">
        <v>0</v>
      </c>
      <c s="27">
        <f>ROUND(G152*H152,6)</f>
      </c>
      <c r="L152" s="29">
        <v>0</v>
      </c>
      <c s="24">
        <f>ROUND(ROUND(L152,2)*ROUND(G152,3),2)</f>
      </c>
      <c s="27" t="s">
        <v>56</v>
      </c>
      <c>
        <f>(M152*21)/100</f>
      </c>
      <c t="s">
        <v>27</v>
      </c>
    </row>
    <row r="153" spans="1:5" ht="12.75" customHeight="1">
      <c r="A153" s="30" t="s">
        <v>57</v>
      </c>
      <c r="E153" s="31" t="s">
        <v>5</v>
      </c>
    </row>
    <row r="154" spans="1:5" ht="12.75" customHeight="1">
      <c r="A154" s="30" t="s">
        <v>58</v>
      </c>
      <c r="E154" s="32" t="s">
        <v>5</v>
      </c>
    </row>
    <row r="155" spans="5:5" ht="102" customHeight="1">
      <c r="E155" s="31" t="s">
        <v>465</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1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132</v>
      </c>
      <c s="33">
        <f>Rekapitulace!C54</f>
      </c>
      <c s="15" t="s">
        <v>15</v>
      </c>
      <c t="s">
        <v>23</v>
      </c>
      <c t="s">
        <v>27</v>
      </c>
    </row>
    <row r="4" spans="1:16" ht="15" customHeight="1">
      <c r="A4" s="18" t="s">
        <v>20</v>
      </c>
      <c s="19" t="s">
        <v>28</v>
      </c>
      <c s="20" t="s">
        <v>132</v>
      </c>
      <c r="E4" s="19" t="s">
        <v>4197</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COUNTIFS(L8:L119,"=0",A8:A119,"P")+COUNTIFS(L8:L119,"",A8:A119,"P")+SUM(Q8:Q119)</f>
      </c>
    </row>
    <row r="8" spans="1:13" ht="12.75" customHeight="1">
      <c r="A8" t="s">
        <v>45</v>
      </c>
      <c r="C8" s="21" t="s">
        <v>4232</v>
      </c>
      <c r="E8" s="23" t="s">
        <v>4233</v>
      </c>
      <c r="J8" s="22">
        <f>0+J9+J14</f>
      </c>
      <c s="22">
        <f>0+K9+K14</f>
      </c>
      <c s="22">
        <f>0+L9+L14</f>
      </c>
      <c s="22">
        <f>0+M9+M14</f>
      </c>
    </row>
    <row r="9" spans="1:13" ht="12.75" customHeight="1">
      <c r="A9" t="s">
        <v>48</v>
      </c>
      <c r="C9" s="7" t="s">
        <v>49</v>
      </c>
      <c r="E9" s="25" t="s">
        <v>2239</v>
      </c>
      <c r="J9" s="24">
        <f>0</f>
      </c>
      <c s="24">
        <f>0</f>
      </c>
      <c s="24">
        <f>0+L10</f>
      </c>
      <c s="24">
        <f>0+M10</f>
      </c>
    </row>
    <row r="10" spans="1:16" ht="12.75" customHeight="1">
      <c r="A10" t="s">
        <v>51</v>
      </c>
      <c s="6" t="s">
        <v>52</v>
      </c>
      <c s="6" t="s">
        <v>2240</v>
      </c>
      <c t="s">
        <v>5</v>
      </c>
      <c s="26" t="s">
        <v>2241</v>
      </c>
      <c s="27" t="s">
        <v>55</v>
      </c>
      <c s="28">
        <v>15.12</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2242</v>
      </c>
    </row>
    <row r="13" spans="5:5" ht="76.5" customHeight="1">
      <c r="E13" s="31" t="s">
        <v>2243</v>
      </c>
    </row>
    <row r="14" spans="1:13" ht="12.75" customHeight="1">
      <c r="A14" t="s">
        <v>48</v>
      </c>
      <c r="C14" s="7" t="s">
        <v>27</v>
      </c>
      <c r="E14" s="25" t="s">
        <v>2248</v>
      </c>
      <c r="J14" s="24">
        <f>0</f>
      </c>
      <c s="24">
        <f>0</f>
      </c>
      <c s="24">
        <f>0+L15+L19+L23+L27+L31+L35+L39+L43+L47+L51+L55+L59+L63+L67+L71+L75+L79+L83+L87+L91+L95+L99+L103+L107+L111+L115+L119</f>
      </c>
      <c s="24">
        <f>0+M15+M19+M23+M27+M31+M35+M39+M43+M47+M51+M55+M59+M63+M67+M71+M75+M79+M83+M87+M91+M95+M99+M103+M107+M111+M115+M119</f>
      </c>
    </row>
    <row r="15" spans="1:16" ht="12.75" customHeight="1">
      <c r="A15" t="s">
        <v>51</v>
      </c>
      <c s="6" t="s">
        <v>27</v>
      </c>
      <c s="6" t="s">
        <v>2249</v>
      </c>
      <c t="s">
        <v>5</v>
      </c>
      <c s="26" t="s">
        <v>1746</v>
      </c>
      <c s="27" t="s">
        <v>834</v>
      </c>
      <c s="28">
        <v>1</v>
      </c>
      <c s="27">
        <v>0</v>
      </c>
      <c s="27">
        <f>ROUND(G15*H15,6)</f>
      </c>
      <c r="L15" s="29">
        <v>0</v>
      </c>
      <c s="24">
        <f>ROUND(ROUND(L15,2)*ROUND(G15,3),2)</f>
      </c>
      <c s="27" t="s">
        <v>56</v>
      </c>
      <c>
        <f>(M15*21)/100</f>
      </c>
      <c t="s">
        <v>27</v>
      </c>
    </row>
    <row r="16" spans="1:5" ht="12.75" customHeight="1">
      <c r="A16" s="30" t="s">
        <v>57</v>
      </c>
      <c r="E16" s="31" t="s">
        <v>5</v>
      </c>
    </row>
    <row r="17" spans="1:5" ht="12.75" customHeight="1">
      <c r="A17" s="30" t="s">
        <v>58</v>
      </c>
      <c r="E17" s="32" t="s">
        <v>2242</v>
      </c>
    </row>
    <row r="18" spans="5:5" ht="12.75" customHeight="1">
      <c r="E18" s="31" t="s">
        <v>1741</v>
      </c>
    </row>
    <row r="19" spans="1:16" ht="12.75" customHeight="1">
      <c r="A19" t="s">
        <v>51</v>
      </c>
      <c s="6" t="s">
        <v>26</v>
      </c>
      <c s="6" t="s">
        <v>2250</v>
      </c>
      <c t="s">
        <v>5</v>
      </c>
      <c s="26" t="s">
        <v>2251</v>
      </c>
      <c s="27" t="s">
        <v>834</v>
      </c>
      <c s="28">
        <v>1</v>
      </c>
      <c s="27">
        <v>0</v>
      </c>
      <c s="27">
        <f>ROUND(G19*H19,6)</f>
      </c>
      <c r="L19" s="29">
        <v>0</v>
      </c>
      <c s="24">
        <f>ROUND(ROUND(L19,2)*ROUND(G19,3),2)</f>
      </c>
      <c s="27" t="s">
        <v>56</v>
      </c>
      <c>
        <f>(M19*21)/100</f>
      </c>
      <c t="s">
        <v>27</v>
      </c>
    </row>
    <row r="20" spans="1:5" ht="12.75" customHeight="1">
      <c r="A20" s="30" t="s">
        <v>57</v>
      </c>
      <c r="E20" s="31" t="s">
        <v>5</v>
      </c>
    </row>
    <row r="21" spans="1:5" ht="12.75" customHeight="1">
      <c r="A21" s="30" t="s">
        <v>58</v>
      </c>
      <c r="E21" s="32" t="s">
        <v>2242</v>
      </c>
    </row>
    <row r="22" spans="5:5" ht="12.75" customHeight="1">
      <c r="E22" s="31" t="s">
        <v>2252</v>
      </c>
    </row>
    <row r="23" spans="1:16" ht="12.75" customHeight="1">
      <c r="A23" t="s">
        <v>51</v>
      </c>
      <c s="6" t="s">
        <v>67</v>
      </c>
      <c s="6" t="s">
        <v>2253</v>
      </c>
      <c t="s">
        <v>5</v>
      </c>
      <c s="26" t="s">
        <v>2254</v>
      </c>
      <c s="27" t="s">
        <v>99</v>
      </c>
      <c s="28">
        <v>20</v>
      </c>
      <c s="27">
        <v>0</v>
      </c>
      <c s="27">
        <f>ROUND(G23*H23,6)</f>
      </c>
      <c r="L23" s="29">
        <v>0</v>
      </c>
      <c s="24">
        <f>ROUND(ROUND(L23,2)*ROUND(G23,3),2)</f>
      </c>
      <c s="27" t="s">
        <v>56</v>
      </c>
      <c>
        <f>(M23*21)/100</f>
      </c>
      <c t="s">
        <v>27</v>
      </c>
    </row>
    <row r="24" spans="1:5" ht="12.75" customHeight="1">
      <c r="A24" s="30" t="s">
        <v>57</v>
      </c>
      <c r="E24" s="31" t="s">
        <v>5</v>
      </c>
    </row>
    <row r="25" spans="1:5" ht="12.75" customHeight="1">
      <c r="A25" s="30" t="s">
        <v>58</v>
      </c>
      <c r="E25" s="32" t="s">
        <v>2242</v>
      </c>
    </row>
    <row r="26" spans="5:5" ht="12.75" customHeight="1">
      <c r="E26" s="31" t="s">
        <v>1741</v>
      </c>
    </row>
    <row r="27" spans="1:16" ht="12.75" customHeight="1">
      <c r="A27" t="s">
        <v>51</v>
      </c>
      <c s="6" t="s">
        <v>73</v>
      </c>
      <c s="6" t="s">
        <v>2256</v>
      </c>
      <c t="s">
        <v>5</v>
      </c>
      <c s="26" t="s">
        <v>1753</v>
      </c>
      <c s="27" t="s">
        <v>834</v>
      </c>
      <c s="28">
        <v>1</v>
      </c>
      <c s="27">
        <v>0</v>
      </c>
      <c s="27">
        <f>ROUND(G27*H27,6)</f>
      </c>
      <c r="L27" s="29">
        <v>0</v>
      </c>
      <c s="24">
        <f>ROUND(ROUND(L27,2)*ROUND(G27,3),2)</f>
      </c>
      <c s="27" t="s">
        <v>56</v>
      </c>
      <c>
        <f>(M27*21)/100</f>
      </c>
      <c t="s">
        <v>27</v>
      </c>
    </row>
    <row r="28" spans="1:5" ht="12.75" customHeight="1">
      <c r="A28" s="30" t="s">
        <v>57</v>
      </c>
      <c r="E28" s="31" t="s">
        <v>5</v>
      </c>
    </row>
    <row r="29" spans="1:5" ht="12.75" customHeight="1">
      <c r="A29" s="30" t="s">
        <v>58</v>
      </c>
      <c r="E29" s="32" t="s">
        <v>2242</v>
      </c>
    </row>
    <row r="30" spans="5:5" ht="12.75" customHeight="1">
      <c r="E30" s="31" t="s">
        <v>1755</v>
      </c>
    </row>
    <row r="31" spans="1:16" ht="12.75" customHeight="1">
      <c r="A31" t="s">
        <v>51</v>
      </c>
      <c s="6" t="s">
        <v>80</v>
      </c>
      <c s="6" t="s">
        <v>2245</v>
      </c>
      <c t="s">
        <v>5</v>
      </c>
      <c s="26" t="s">
        <v>2246</v>
      </c>
      <c s="27" t="s">
        <v>76</v>
      </c>
      <c s="28">
        <v>9.45</v>
      </c>
      <c s="27">
        <v>0</v>
      </c>
      <c s="27">
        <f>ROUND(G31*H31,6)</f>
      </c>
      <c r="L31" s="29">
        <v>0</v>
      </c>
      <c s="24">
        <f>ROUND(ROUND(L31,2)*ROUND(G31,3),2)</f>
      </c>
      <c s="27" t="s">
        <v>56</v>
      </c>
      <c>
        <f>(M31*21)/100</f>
      </c>
      <c t="s">
        <v>27</v>
      </c>
    </row>
    <row r="32" spans="1:5" ht="12.75" customHeight="1">
      <c r="A32" s="30" t="s">
        <v>57</v>
      </c>
      <c r="E32" s="31" t="s">
        <v>5</v>
      </c>
    </row>
    <row r="33" spans="1:5" ht="12.75" customHeight="1">
      <c r="A33" s="30" t="s">
        <v>58</v>
      </c>
      <c r="E33" s="32" t="s">
        <v>2242</v>
      </c>
    </row>
    <row r="34" spans="5:5" ht="255" customHeight="1">
      <c r="E34" s="31" t="s">
        <v>676</v>
      </c>
    </row>
    <row r="35" spans="1:16" ht="12.75" customHeight="1">
      <c r="A35" t="s">
        <v>51</v>
      </c>
      <c s="6" t="s">
        <v>85</v>
      </c>
      <c s="6" t="s">
        <v>4234</v>
      </c>
      <c t="s">
        <v>5</v>
      </c>
      <c s="26" t="s">
        <v>4235</v>
      </c>
      <c s="27" t="s">
        <v>99</v>
      </c>
      <c s="28">
        <v>30</v>
      </c>
      <c s="27">
        <v>0</v>
      </c>
      <c s="27">
        <f>ROUND(G35*H35,6)</f>
      </c>
      <c r="L35" s="29">
        <v>0</v>
      </c>
      <c s="24">
        <f>ROUND(ROUND(L35,2)*ROUND(G35,3),2)</f>
      </c>
      <c s="27" t="s">
        <v>56</v>
      </c>
      <c>
        <f>(M35*21)/100</f>
      </c>
      <c t="s">
        <v>27</v>
      </c>
    </row>
    <row r="36" spans="1:5" ht="12.75" customHeight="1">
      <c r="A36" s="30" t="s">
        <v>57</v>
      </c>
      <c r="E36" s="31" t="s">
        <v>5</v>
      </c>
    </row>
    <row r="37" spans="1:5" ht="12.75" customHeight="1">
      <c r="A37" s="30" t="s">
        <v>58</v>
      </c>
      <c r="E37" s="32" t="s">
        <v>2242</v>
      </c>
    </row>
    <row r="38" spans="5:5" ht="76.5" customHeight="1">
      <c r="E38" s="31" t="s">
        <v>4236</v>
      </c>
    </row>
    <row r="39" spans="1:16" ht="12.75" customHeight="1">
      <c r="A39" t="s">
        <v>51</v>
      </c>
      <c s="6" t="s">
        <v>90</v>
      </c>
      <c s="6" t="s">
        <v>682</v>
      </c>
      <c t="s">
        <v>5</v>
      </c>
      <c s="26" t="s">
        <v>683</v>
      </c>
      <c s="27" t="s">
        <v>88</v>
      </c>
      <c s="28">
        <v>200</v>
      </c>
      <c s="27">
        <v>0</v>
      </c>
      <c s="27">
        <f>ROUND(G39*H39,6)</f>
      </c>
      <c r="L39" s="29">
        <v>0</v>
      </c>
      <c s="24">
        <f>ROUND(ROUND(L39,2)*ROUND(G39,3),2)</f>
      </c>
      <c s="27" t="s">
        <v>56</v>
      </c>
      <c>
        <f>(M39*21)/100</f>
      </c>
      <c t="s">
        <v>27</v>
      </c>
    </row>
    <row r="40" spans="1:5" ht="12.75" customHeight="1">
      <c r="A40" s="30" t="s">
        <v>57</v>
      </c>
      <c r="E40" s="31" t="s">
        <v>5</v>
      </c>
    </row>
    <row r="41" spans="1:5" ht="12.75" customHeight="1">
      <c r="A41" s="30" t="s">
        <v>58</v>
      </c>
      <c r="E41" s="32" t="s">
        <v>2242</v>
      </c>
    </row>
    <row r="42" spans="5:5" ht="76.5" customHeight="1">
      <c r="E42" s="31" t="s">
        <v>681</v>
      </c>
    </row>
    <row r="43" spans="1:16" ht="12.75" customHeight="1">
      <c r="A43" t="s">
        <v>51</v>
      </c>
      <c s="6" t="s">
        <v>96</v>
      </c>
      <c s="6" t="s">
        <v>2258</v>
      </c>
      <c t="s">
        <v>5</v>
      </c>
      <c s="26" t="s">
        <v>2259</v>
      </c>
      <c s="27" t="s">
        <v>388</v>
      </c>
      <c s="28">
        <v>75</v>
      </c>
      <c s="27">
        <v>0</v>
      </c>
      <c s="27">
        <f>ROUND(G43*H43,6)</f>
      </c>
      <c r="L43" s="29">
        <v>0</v>
      </c>
      <c s="24">
        <f>ROUND(ROUND(L43,2)*ROUND(G43,3),2)</f>
      </c>
      <c s="27" t="s">
        <v>56</v>
      </c>
      <c>
        <f>(M43*21)/100</f>
      </c>
      <c t="s">
        <v>27</v>
      </c>
    </row>
    <row r="44" spans="1:5" ht="12.75" customHeight="1">
      <c r="A44" s="30" t="s">
        <v>57</v>
      </c>
      <c r="E44" s="31" t="s">
        <v>5</v>
      </c>
    </row>
    <row r="45" spans="1:5" ht="12.75" customHeight="1">
      <c r="A45" s="30" t="s">
        <v>58</v>
      </c>
      <c r="E45" s="32" t="s">
        <v>2242</v>
      </c>
    </row>
    <row r="46" spans="5:5" ht="102" customHeight="1">
      <c r="E46" s="31" t="s">
        <v>2260</v>
      </c>
    </row>
    <row r="47" spans="1:16" ht="12.75" customHeight="1">
      <c r="A47" t="s">
        <v>51</v>
      </c>
      <c s="6" t="s">
        <v>101</v>
      </c>
      <c s="6" t="s">
        <v>390</v>
      </c>
      <c t="s">
        <v>5</v>
      </c>
      <c s="26" t="s">
        <v>391</v>
      </c>
      <c s="27" t="s">
        <v>88</v>
      </c>
      <c s="28">
        <v>60</v>
      </c>
      <c s="27">
        <v>0</v>
      </c>
      <c s="27">
        <f>ROUND(G47*H47,6)</f>
      </c>
      <c r="L47" s="29">
        <v>0</v>
      </c>
      <c s="24">
        <f>ROUND(ROUND(L47,2)*ROUND(G47,3),2)</f>
      </c>
      <c s="27" t="s">
        <v>56</v>
      </c>
      <c>
        <f>(M47*21)/100</f>
      </c>
      <c t="s">
        <v>27</v>
      </c>
    </row>
    <row r="48" spans="1:5" ht="12.75" customHeight="1">
      <c r="A48" s="30" t="s">
        <v>57</v>
      </c>
      <c r="E48" s="31" t="s">
        <v>5</v>
      </c>
    </row>
    <row r="49" spans="1:5" ht="12.75" customHeight="1">
      <c r="A49" s="30" t="s">
        <v>58</v>
      </c>
      <c r="E49" s="32" t="s">
        <v>2242</v>
      </c>
    </row>
    <row r="50" spans="5:5" ht="76.5" customHeight="1">
      <c r="E50" s="31" t="s">
        <v>681</v>
      </c>
    </row>
    <row r="51" spans="1:16" ht="12.75" customHeight="1">
      <c r="A51" t="s">
        <v>51</v>
      </c>
      <c s="6" t="s">
        <v>105</v>
      </c>
      <c s="6" t="s">
        <v>4237</v>
      </c>
      <c t="s">
        <v>5</v>
      </c>
      <c s="26" t="s">
        <v>4238</v>
      </c>
      <c s="27" t="s">
        <v>99</v>
      </c>
      <c s="28">
        <v>38</v>
      </c>
      <c s="27">
        <v>0</v>
      </c>
      <c s="27">
        <f>ROUND(G51*H51,6)</f>
      </c>
      <c r="L51" s="29">
        <v>0</v>
      </c>
      <c s="24">
        <f>ROUND(ROUND(L51,2)*ROUND(G51,3),2)</f>
      </c>
      <c s="27" t="s">
        <v>56</v>
      </c>
      <c>
        <f>(M51*21)/100</f>
      </c>
      <c t="s">
        <v>27</v>
      </c>
    </row>
    <row r="52" spans="1:5" ht="12.75" customHeight="1">
      <c r="A52" s="30" t="s">
        <v>57</v>
      </c>
      <c r="E52" s="31" t="s">
        <v>5</v>
      </c>
    </row>
    <row r="53" spans="1:5" ht="12.75" customHeight="1">
      <c r="A53" s="30" t="s">
        <v>58</v>
      </c>
      <c r="E53" s="32" t="s">
        <v>2242</v>
      </c>
    </row>
    <row r="54" spans="5:5" ht="76.5" customHeight="1">
      <c r="E54" s="31" t="s">
        <v>3100</v>
      </c>
    </row>
    <row r="55" spans="1:16" ht="12.75" customHeight="1">
      <c r="A55" t="s">
        <v>51</v>
      </c>
      <c s="6" t="s">
        <v>109</v>
      </c>
      <c s="6" t="s">
        <v>4239</v>
      </c>
      <c t="s">
        <v>5</v>
      </c>
      <c s="26" t="s">
        <v>4240</v>
      </c>
      <c s="27" t="s">
        <v>99</v>
      </c>
      <c s="28">
        <v>10</v>
      </c>
      <c s="27">
        <v>0</v>
      </c>
      <c s="27">
        <f>ROUND(G55*H55,6)</f>
      </c>
      <c r="L55" s="29">
        <v>0</v>
      </c>
      <c s="24">
        <f>ROUND(ROUND(L55,2)*ROUND(G55,3),2)</f>
      </c>
      <c s="27" t="s">
        <v>56</v>
      </c>
      <c>
        <f>(M55*21)/100</f>
      </c>
      <c t="s">
        <v>27</v>
      </c>
    </row>
    <row r="56" spans="1:5" ht="12.75" customHeight="1">
      <c r="A56" s="30" t="s">
        <v>57</v>
      </c>
      <c r="E56" s="31" t="s">
        <v>5</v>
      </c>
    </row>
    <row r="57" spans="1:5" ht="12.75" customHeight="1">
      <c r="A57" s="30" t="s">
        <v>58</v>
      </c>
      <c r="E57" s="32" t="s">
        <v>2242</v>
      </c>
    </row>
    <row r="58" spans="5:5" ht="89.25" customHeight="1">
      <c r="E58" s="31" t="s">
        <v>4241</v>
      </c>
    </row>
    <row r="59" spans="1:16" ht="12.75" customHeight="1">
      <c r="A59" t="s">
        <v>51</v>
      </c>
      <c s="6" t="s">
        <v>113</v>
      </c>
      <c s="6" t="s">
        <v>4242</v>
      </c>
      <c t="s">
        <v>5</v>
      </c>
      <c s="26" t="s">
        <v>4243</v>
      </c>
      <c s="27" t="s">
        <v>99</v>
      </c>
      <c s="28">
        <v>4</v>
      </c>
      <c s="27">
        <v>0</v>
      </c>
      <c s="27">
        <f>ROUND(G59*H59,6)</f>
      </c>
      <c r="L59" s="29">
        <v>0</v>
      </c>
      <c s="24">
        <f>ROUND(ROUND(L59,2)*ROUND(G59,3),2)</f>
      </c>
      <c s="27" t="s">
        <v>56</v>
      </c>
      <c>
        <f>(M59*21)/100</f>
      </c>
      <c t="s">
        <v>27</v>
      </c>
    </row>
    <row r="60" spans="1:5" ht="12.75" customHeight="1">
      <c r="A60" s="30" t="s">
        <v>57</v>
      </c>
      <c r="E60" s="31" t="s">
        <v>5</v>
      </c>
    </row>
    <row r="61" spans="1:5" ht="12.75" customHeight="1">
      <c r="A61" s="30" t="s">
        <v>58</v>
      </c>
      <c r="E61" s="32" t="s">
        <v>2242</v>
      </c>
    </row>
    <row r="62" spans="5:5" ht="76.5" customHeight="1">
      <c r="E62" s="31" t="s">
        <v>3100</v>
      </c>
    </row>
    <row r="63" spans="1:16" ht="12.75" customHeight="1">
      <c r="A63" t="s">
        <v>51</v>
      </c>
      <c s="6" t="s">
        <v>117</v>
      </c>
      <c s="6" t="s">
        <v>4212</v>
      </c>
      <c t="s">
        <v>5</v>
      </c>
      <c s="26" t="s">
        <v>4213</v>
      </c>
      <c s="27" t="s">
        <v>99</v>
      </c>
      <c s="28">
        <v>6</v>
      </c>
      <c s="27">
        <v>0</v>
      </c>
      <c s="27">
        <f>ROUND(G63*H63,6)</f>
      </c>
      <c r="L63" s="29">
        <v>0</v>
      </c>
      <c s="24">
        <f>ROUND(ROUND(L63,2)*ROUND(G63,3),2)</f>
      </c>
      <c s="27" t="s">
        <v>56</v>
      </c>
      <c>
        <f>(M63*21)/100</f>
      </c>
      <c t="s">
        <v>27</v>
      </c>
    </row>
    <row r="64" spans="1:5" ht="12.75" customHeight="1">
      <c r="A64" s="30" t="s">
        <v>57</v>
      </c>
      <c r="E64" s="31" t="s">
        <v>5</v>
      </c>
    </row>
    <row r="65" spans="1:5" ht="12.75" customHeight="1">
      <c r="A65" s="30" t="s">
        <v>58</v>
      </c>
      <c r="E65" s="32" t="s">
        <v>2242</v>
      </c>
    </row>
    <row r="66" spans="5:5" ht="76.5" customHeight="1">
      <c r="E66" s="31" t="s">
        <v>4214</v>
      </c>
    </row>
    <row r="67" spans="1:16" ht="12.75" customHeight="1">
      <c r="A67" t="s">
        <v>51</v>
      </c>
      <c s="6" t="s">
        <v>122</v>
      </c>
      <c s="6" t="s">
        <v>4215</v>
      </c>
      <c t="s">
        <v>5</v>
      </c>
      <c s="26" t="s">
        <v>4216</v>
      </c>
      <c s="27" t="s">
        <v>99</v>
      </c>
      <c s="28">
        <v>6</v>
      </c>
      <c s="27">
        <v>0</v>
      </c>
      <c s="27">
        <f>ROUND(G67*H67,6)</f>
      </c>
      <c r="L67" s="29">
        <v>0</v>
      </c>
      <c s="24">
        <f>ROUND(ROUND(L67,2)*ROUND(G67,3),2)</f>
      </c>
      <c s="27" t="s">
        <v>56</v>
      </c>
      <c>
        <f>(M67*21)/100</f>
      </c>
      <c t="s">
        <v>27</v>
      </c>
    </row>
    <row r="68" spans="1:5" ht="12.75" customHeight="1">
      <c r="A68" s="30" t="s">
        <v>57</v>
      </c>
      <c r="E68" s="31" t="s">
        <v>5</v>
      </c>
    </row>
    <row r="69" spans="1:5" ht="12.75" customHeight="1">
      <c r="A69" s="30" t="s">
        <v>58</v>
      </c>
      <c r="E69" s="32" t="s">
        <v>2242</v>
      </c>
    </row>
    <row r="70" spans="5:5" ht="102" customHeight="1">
      <c r="E70" s="31" t="s">
        <v>4217</v>
      </c>
    </row>
    <row r="71" spans="1:16" ht="12.75" customHeight="1">
      <c r="A71" t="s">
        <v>51</v>
      </c>
      <c s="6" t="s">
        <v>126</v>
      </c>
      <c s="6" t="s">
        <v>4244</v>
      </c>
      <c t="s">
        <v>5</v>
      </c>
      <c s="26" t="s">
        <v>4245</v>
      </c>
      <c s="27" t="s">
        <v>99</v>
      </c>
      <c s="28">
        <v>4</v>
      </c>
      <c s="27">
        <v>0</v>
      </c>
      <c s="27">
        <f>ROUND(G71*H71,6)</f>
      </c>
      <c r="L71" s="29">
        <v>0</v>
      </c>
      <c s="24">
        <f>ROUND(ROUND(L71,2)*ROUND(G71,3),2)</f>
      </c>
      <c s="27" t="s">
        <v>56</v>
      </c>
      <c>
        <f>(M71*21)/100</f>
      </c>
      <c t="s">
        <v>27</v>
      </c>
    </row>
    <row r="72" spans="1:5" ht="12.75" customHeight="1">
      <c r="A72" s="30" t="s">
        <v>57</v>
      </c>
      <c r="E72" s="31" t="s">
        <v>5</v>
      </c>
    </row>
    <row r="73" spans="1:5" ht="12.75" customHeight="1">
      <c r="A73" s="30" t="s">
        <v>58</v>
      </c>
      <c r="E73" s="32" t="s">
        <v>2242</v>
      </c>
    </row>
    <row r="74" spans="5:5" ht="102" customHeight="1">
      <c r="E74" s="31" t="s">
        <v>4187</v>
      </c>
    </row>
    <row r="75" spans="1:16" ht="12.75" customHeight="1">
      <c r="A75" t="s">
        <v>51</v>
      </c>
      <c s="6" t="s">
        <v>132</v>
      </c>
      <c s="6" t="s">
        <v>4246</v>
      </c>
      <c t="s">
        <v>5</v>
      </c>
      <c s="26" t="s">
        <v>4247</v>
      </c>
      <c s="27" t="s">
        <v>88</v>
      </c>
      <c s="28">
        <v>430</v>
      </c>
      <c s="27">
        <v>0</v>
      </c>
      <c s="27">
        <f>ROUND(G75*H75,6)</f>
      </c>
      <c r="L75" s="29">
        <v>0</v>
      </c>
      <c s="24">
        <f>ROUND(ROUND(L75,2)*ROUND(G75,3),2)</f>
      </c>
      <c s="27" t="s">
        <v>56</v>
      </c>
      <c>
        <f>(M75*21)/100</f>
      </c>
      <c t="s">
        <v>27</v>
      </c>
    </row>
    <row r="76" spans="1:5" ht="12.75" customHeight="1">
      <c r="A76" s="30" t="s">
        <v>57</v>
      </c>
      <c r="E76" s="31" t="s">
        <v>5</v>
      </c>
    </row>
    <row r="77" spans="1:5" ht="12.75" customHeight="1">
      <c r="A77" s="30" t="s">
        <v>58</v>
      </c>
      <c r="E77" s="32" t="s">
        <v>2242</v>
      </c>
    </row>
    <row r="78" spans="5:5" ht="76.5" customHeight="1">
      <c r="E78" s="31" t="s">
        <v>687</v>
      </c>
    </row>
    <row r="79" spans="1:16" ht="12.75" customHeight="1">
      <c r="A79" t="s">
        <v>51</v>
      </c>
      <c s="6" t="s">
        <v>136</v>
      </c>
      <c s="6" t="s">
        <v>2267</v>
      </c>
      <c t="s">
        <v>5</v>
      </c>
      <c s="26" t="s">
        <v>2268</v>
      </c>
      <c s="27" t="s">
        <v>88</v>
      </c>
      <c s="28">
        <v>90</v>
      </c>
      <c s="27">
        <v>0</v>
      </c>
      <c s="27">
        <f>ROUND(G79*H79,6)</f>
      </c>
      <c r="L79" s="29">
        <v>0</v>
      </c>
      <c s="24">
        <f>ROUND(ROUND(L79,2)*ROUND(G79,3),2)</f>
      </c>
      <c s="27" t="s">
        <v>56</v>
      </c>
      <c>
        <f>(M79*21)/100</f>
      </c>
      <c t="s">
        <v>27</v>
      </c>
    </row>
    <row r="80" spans="1:5" ht="12.75" customHeight="1">
      <c r="A80" s="30" t="s">
        <v>57</v>
      </c>
      <c r="E80" s="31" t="s">
        <v>5</v>
      </c>
    </row>
    <row r="81" spans="1:5" ht="12.75" customHeight="1">
      <c r="A81" s="30" t="s">
        <v>58</v>
      </c>
      <c r="E81" s="32" t="s">
        <v>2242</v>
      </c>
    </row>
    <row r="82" spans="5:5" ht="76.5" customHeight="1">
      <c r="E82" s="31" t="s">
        <v>687</v>
      </c>
    </row>
    <row r="83" spans="1:16" ht="12.75" customHeight="1">
      <c r="A83" t="s">
        <v>51</v>
      </c>
      <c s="6" t="s">
        <v>140</v>
      </c>
      <c s="6" t="s">
        <v>4220</v>
      </c>
      <c t="s">
        <v>5</v>
      </c>
      <c s="26" t="s">
        <v>3135</v>
      </c>
      <c s="27" t="s">
        <v>99</v>
      </c>
      <c s="28">
        <v>84</v>
      </c>
      <c s="27">
        <v>0</v>
      </c>
      <c s="27">
        <f>ROUND(G83*H83,6)</f>
      </c>
      <c r="L83" s="29">
        <v>0</v>
      </c>
      <c s="24">
        <f>ROUND(ROUND(L83,2)*ROUND(G83,3),2)</f>
      </c>
      <c s="27" t="s">
        <v>56</v>
      </c>
      <c>
        <f>(M83*21)/100</f>
      </c>
      <c t="s">
        <v>27</v>
      </c>
    </row>
    <row r="84" spans="1:5" ht="12.75" customHeight="1">
      <c r="A84" s="30" t="s">
        <v>57</v>
      </c>
      <c r="E84" s="31" t="s">
        <v>5</v>
      </c>
    </row>
    <row r="85" spans="1:5" ht="12.75" customHeight="1">
      <c r="A85" s="30" t="s">
        <v>58</v>
      </c>
      <c r="E85" s="32" t="s">
        <v>2242</v>
      </c>
    </row>
    <row r="86" spans="5:5" ht="89.25" customHeight="1">
      <c r="E86" s="31" t="s">
        <v>2275</v>
      </c>
    </row>
    <row r="87" spans="1:16" ht="12.75" customHeight="1">
      <c r="A87" t="s">
        <v>51</v>
      </c>
      <c s="6" t="s">
        <v>144</v>
      </c>
      <c s="6" t="s">
        <v>4221</v>
      </c>
      <c t="s">
        <v>5</v>
      </c>
      <c s="26" t="s">
        <v>3138</v>
      </c>
      <c s="27" t="s">
        <v>99</v>
      </c>
      <c s="28">
        <v>12</v>
      </c>
      <c s="27">
        <v>0</v>
      </c>
      <c s="27">
        <f>ROUND(G87*H87,6)</f>
      </c>
      <c r="L87" s="29">
        <v>0</v>
      </c>
      <c s="24">
        <f>ROUND(ROUND(L87,2)*ROUND(G87,3),2)</f>
      </c>
      <c s="27" t="s">
        <v>56</v>
      </c>
      <c>
        <f>(M87*21)/100</f>
      </c>
      <c t="s">
        <v>27</v>
      </c>
    </row>
    <row r="88" spans="1:5" ht="12.75" customHeight="1">
      <c r="A88" s="30" t="s">
        <v>57</v>
      </c>
      <c r="E88" s="31" t="s">
        <v>5</v>
      </c>
    </row>
    <row r="89" spans="1:5" ht="12.75" customHeight="1">
      <c r="A89" s="30" t="s">
        <v>58</v>
      </c>
      <c r="E89" s="32" t="s">
        <v>2242</v>
      </c>
    </row>
    <row r="90" spans="5:5" ht="89.25" customHeight="1">
      <c r="E90" s="31" t="s">
        <v>2275</v>
      </c>
    </row>
    <row r="91" spans="1:16" ht="12.75" customHeight="1">
      <c r="A91" t="s">
        <v>51</v>
      </c>
      <c s="6" t="s">
        <v>148</v>
      </c>
      <c s="6" t="s">
        <v>4224</v>
      </c>
      <c t="s">
        <v>5</v>
      </c>
      <c s="26" t="s">
        <v>4225</v>
      </c>
      <c s="27" t="s">
        <v>99</v>
      </c>
      <c s="28">
        <v>100</v>
      </c>
      <c s="27">
        <v>0</v>
      </c>
      <c s="27">
        <f>ROUND(G91*H91,6)</f>
      </c>
      <c r="L91" s="29">
        <v>0</v>
      </c>
      <c s="24">
        <f>ROUND(ROUND(L91,2)*ROUND(G91,3),2)</f>
      </c>
      <c s="27" t="s">
        <v>56</v>
      </c>
      <c>
        <f>(M91*21)/100</f>
      </c>
      <c t="s">
        <v>27</v>
      </c>
    </row>
    <row r="92" spans="1:5" ht="12.75" customHeight="1">
      <c r="A92" s="30" t="s">
        <v>57</v>
      </c>
      <c r="E92" s="31" t="s">
        <v>5</v>
      </c>
    </row>
    <row r="93" spans="1:5" ht="12.75" customHeight="1">
      <c r="A93" s="30" t="s">
        <v>58</v>
      </c>
      <c r="E93" s="32" t="s">
        <v>2242</v>
      </c>
    </row>
    <row r="94" spans="5:5" ht="89.25" customHeight="1">
      <c r="E94" s="31" t="s">
        <v>4226</v>
      </c>
    </row>
    <row r="95" spans="1:16" ht="12.75" customHeight="1">
      <c r="A95" t="s">
        <v>51</v>
      </c>
      <c s="6" t="s">
        <v>152</v>
      </c>
      <c s="6" t="s">
        <v>2265</v>
      </c>
      <c t="s">
        <v>5</v>
      </c>
      <c s="26" t="s">
        <v>2266</v>
      </c>
      <c s="27" t="s">
        <v>88</v>
      </c>
      <c s="28">
        <v>160</v>
      </c>
      <c s="27">
        <v>0</v>
      </c>
      <c s="27">
        <f>ROUND(G95*H95,6)</f>
      </c>
      <c r="L95" s="29">
        <v>0</v>
      </c>
      <c s="24">
        <f>ROUND(ROUND(L95,2)*ROUND(G95,3),2)</f>
      </c>
      <c s="27" t="s">
        <v>56</v>
      </c>
      <c>
        <f>(M95*21)/100</f>
      </c>
      <c t="s">
        <v>27</v>
      </c>
    </row>
    <row r="96" spans="1:5" ht="12.75" customHeight="1">
      <c r="A96" s="30" t="s">
        <v>57</v>
      </c>
      <c r="E96" s="31" t="s">
        <v>5</v>
      </c>
    </row>
    <row r="97" spans="1:5" ht="12.75" customHeight="1">
      <c r="A97" s="30" t="s">
        <v>58</v>
      </c>
      <c r="E97" s="32" t="s">
        <v>2242</v>
      </c>
    </row>
    <row r="98" spans="5:5" ht="102" customHeight="1">
      <c r="E98" s="31" t="s">
        <v>4181</v>
      </c>
    </row>
    <row r="99" spans="1:16" ht="12.75" customHeight="1">
      <c r="A99" t="s">
        <v>51</v>
      </c>
      <c s="6" t="s">
        <v>156</v>
      </c>
      <c s="6" t="s">
        <v>4248</v>
      </c>
      <c t="s">
        <v>5</v>
      </c>
      <c s="26" t="s">
        <v>4249</v>
      </c>
      <c s="27" t="s">
        <v>99</v>
      </c>
      <c s="28">
        <v>4</v>
      </c>
      <c s="27">
        <v>0</v>
      </c>
      <c s="27">
        <f>ROUND(G99*H99,6)</f>
      </c>
      <c r="L99" s="29">
        <v>0</v>
      </c>
      <c s="24">
        <f>ROUND(ROUND(L99,2)*ROUND(G99,3),2)</f>
      </c>
      <c s="27" t="s">
        <v>56</v>
      </c>
      <c>
        <f>(M99*21)/100</f>
      </c>
      <c t="s">
        <v>27</v>
      </c>
    </row>
    <row r="100" spans="1:5" ht="12.75" customHeight="1">
      <c r="A100" s="30" t="s">
        <v>57</v>
      </c>
      <c r="E100" s="31" t="s">
        <v>5</v>
      </c>
    </row>
    <row r="101" spans="1:5" ht="12.75" customHeight="1">
      <c r="A101" s="30" t="s">
        <v>58</v>
      </c>
      <c r="E101" s="32" t="s">
        <v>2242</v>
      </c>
    </row>
    <row r="102" spans="5:5" ht="102" customHeight="1">
      <c r="E102" s="31" t="s">
        <v>4187</v>
      </c>
    </row>
    <row r="103" spans="1:16" ht="12.75" customHeight="1">
      <c r="A103" t="s">
        <v>51</v>
      </c>
      <c s="6" t="s">
        <v>160</v>
      </c>
      <c s="6" t="s">
        <v>2283</v>
      </c>
      <c t="s">
        <v>5</v>
      </c>
      <c s="26" t="s">
        <v>2284</v>
      </c>
      <c s="27" t="s">
        <v>99</v>
      </c>
      <c s="28">
        <v>1</v>
      </c>
      <c s="27">
        <v>0</v>
      </c>
      <c s="27">
        <f>ROUND(G103*H103,6)</f>
      </c>
      <c r="L103" s="29">
        <v>0</v>
      </c>
      <c s="24">
        <f>ROUND(ROUND(L103,2)*ROUND(G103,3),2)</f>
      </c>
      <c s="27" t="s">
        <v>56</v>
      </c>
      <c>
        <f>(M103*21)/100</f>
      </c>
      <c t="s">
        <v>27</v>
      </c>
    </row>
    <row r="104" spans="1:5" ht="12.75" customHeight="1">
      <c r="A104" s="30" t="s">
        <v>57</v>
      </c>
      <c r="E104" s="31" t="s">
        <v>5</v>
      </c>
    </row>
    <row r="105" spans="1:5" ht="12.75" customHeight="1">
      <c r="A105" s="30" t="s">
        <v>58</v>
      </c>
      <c r="E105" s="32" t="s">
        <v>2242</v>
      </c>
    </row>
    <row r="106" spans="5:5" ht="76.5" customHeight="1">
      <c r="E106" s="31" t="s">
        <v>2285</v>
      </c>
    </row>
    <row r="107" spans="1:16" ht="12.75" customHeight="1">
      <c r="A107" t="s">
        <v>51</v>
      </c>
      <c s="6" t="s">
        <v>164</v>
      </c>
      <c s="6" t="s">
        <v>4250</v>
      </c>
      <c t="s">
        <v>5</v>
      </c>
      <c s="26" t="s">
        <v>4251</v>
      </c>
      <c s="27" t="s">
        <v>99</v>
      </c>
      <c s="28">
        <v>1</v>
      </c>
      <c s="27">
        <v>0</v>
      </c>
      <c s="27">
        <f>ROUND(G107*H107,6)</f>
      </c>
      <c r="L107" s="29">
        <v>0</v>
      </c>
      <c s="24">
        <f>ROUND(ROUND(L107,2)*ROUND(G107,3),2)</f>
      </c>
      <c s="27" t="s">
        <v>56</v>
      </c>
      <c>
        <f>(M107*21)/100</f>
      </c>
      <c t="s">
        <v>27</v>
      </c>
    </row>
    <row r="108" spans="1:5" ht="12.75" customHeight="1">
      <c r="A108" s="30" t="s">
        <v>57</v>
      </c>
      <c r="E108" s="31" t="s">
        <v>5</v>
      </c>
    </row>
    <row r="109" spans="1:5" ht="12.75" customHeight="1">
      <c r="A109" s="30" t="s">
        <v>58</v>
      </c>
      <c r="E109" s="32" t="s">
        <v>2242</v>
      </c>
    </row>
    <row r="110" spans="5:5" ht="25.5" customHeight="1">
      <c r="E110" s="31" t="s">
        <v>4252</v>
      </c>
    </row>
    <row r="111" spans="1:16" ht="12.75" customHeight="1">
      <c r="A111" t="s">
        <v>51</v>
      </c>
      <c s="6" t="s">
        <v>168</v>
      </c>
      <c s="6" t="s">
        <v>823</v>
      </c>
      <c t="s">
        <v>5</v>
      </c>
      <c s="26" t="s">
        <v>824</v>
      </c>
      <c s="27" t="s">
        <v>99</v>
      </c>
      <c s="28">
        <v>1</v>
      </c>
      <c s="27">
        <v>0</v>
      </c>
      <c s="27">
        <f>ROUND(G111*H111,6)</f>
      </c>
      <c r="L111" s="29">
        <v>0</v>
      </c>
      <c s="24">
        <f>ROUND(ROUND(L111,2)*ROUND(G111,3),2)</f>
      </c>
      <c s="27" t="s">
        <v>56</v>
      </c>
      <c>
        <f>(M111*21)/100</f>
      </c>
      <c t="s">
        <v>27</v>
      </c>
    </row>
    <row r="112" spans="1:5" ht="12.75" customHeight="1">
      <c r="A112" s="30" t="s">
        <v>57</v>
      </c>
      <c r="E112" s="31" t="s">
        <v>5</v>
      </c>
    </row>
    <row r="113" spans="1:5" ht="12.75" customHeight="1">
      <c r="A113" s="30" t="s">
        <v>58</v>
      </c>
      <c r="E113" s="32" t="s">
        <v>2242</v>
      </c>
    </row>
    <row r="114" spans="5:5" ht="76.5" customHeight="1">
      <c r="E114" s="31" t="s">
        <v>825</v>
      </c>
    </row>
    <row r="115" spans="1:16" ht="12.75" customHeight="1">
      <c r="A115" t="s">
        <v>51</v>
      </c>
      <c s="6" t="s">
        <v>172</v>
      </c>
      <c s="6" t="s">
        <v>4253</v>
      </c>
      <c t="s">
        <v>5</v>
      </c>
      <c s="26" t="s">
        <v>4254</v>
      </c>
      <c s="27" t="s">
        <v>99</v>
      </c>
      <c s="28">
        <v>1</v>
      </c>
      <c s="27">
        <v>0</v>
      </c>
      <c s="27">
        <f>ROUND(G115*H115,6)</f>
      </c>
      <c r="L115" s="29">
        <v>0</v>
      </c>
      <c s="24">
        <f>ROUND(ROUND(L115,2)*ROUND(G115,3),2)</f>
      </c>
      <c s="27" t="s">
        <v>56</v>
      </c>
      <c>
        <f>(M115*21)/100</f>
      </c>
      <c t="s">
        <v>27</v>
      </c>
    </row>
    <row r="116" spans="1:5" ht="12.75" customHeight="1">
      <c r="A116" s="30" t="s">
        <v>57</v>
      </c>
      <c r="E116" s="31" t="s">
        <v>5</v>
      </c>
    </row>
    <row r="117" spans="1:5" ht="12.75" customHeight="1">
      <c r="A117" s="30" t="s">
        <v>58</v>
      </c>
      <c r="E117" s="32" t="s">
        <v>2242</v>
      </c>
    </row>
    <row r="118" spans="5:5" ht="76.5" customHeight="1">
      <c r="E118" s="31" t="s">
        <v>4255</v>
      </c>
    </row>
    <row r="119" spans="1:16" ht="12.75" customHeight="1">
      <c r="A119" t="s">
        <v>51</v>
      </c>
      <c s="6" t="s">
        <v>176</v>
      </c>
      <c s="6" t="s">
        <v>2289</v>
      </c>
      <c t="s">
        <v>5</v>
      </c>
      <c s="26" t="s">
        <v>2290</v>
      </c>
      <c s="27" t="s">
        <v>464</v>
      </c>
      <c s="28">
        <v>60</v>
      </c>
      <c s="27">
        <v>0</v>
      </c>
      <c s="27">
        <f>ROUND(G119*H119,6)</f>
      </c>
      <c r="L119" s="29">
        <v>0</v>
      </c>
      <c s="24">
        <f>ROUND(ROUND(L119,2)*ROUND(G119,3),2)</f>
      </c>
      <c s="27" t="s">
        <v>56</v>
      </c>
      <c>
        <f>(M119*21)/100</f>
      </c>
      <c t="s">
        <v>27</v>
      </c>
    </row>
    <row r="120" spans="1:5" ht="12.75" customHeight="1">
      <c r="A120" s="30" t="s">
        <v>57</v>
      </c>
      <c r="E120" s="31" t="s">
        <v>5</v>
      </c>
    </row>
    <row r="121" spans="1:5" ht="12.75" customHeight="1">
      <c r="A121" s="30" t="s">
        <v>58</v>
      </c>
      <c r="E121" s="32" t="s">
        <v>2242</v>
      </c>
    </row>
    <row r="122" spans="5:5" ht="102" customHeight="1">
      <c r="E122" s="31" t="s">
        <v>1554</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132</v>
      </c>
      <c s="33">
        <f>Rekapitulace!C54</f>
      </c>
      <c s="15" t="s">
        <v>15</v>
      </c>
      <c t="s">
        <v>23</v>
      </c>
      <c t="s">
        <v>27</v>
      </c>
    </row>
    <row r="4" spans="1:16" ht="15" customHeight="1">
      <c r="A4" s="18" t="s">
        <v>20</v>
      </c>
      <c s="19" t="s">
        <v>28</v>
      </c>
      <c s="20" t="s">
        <v>132</v>
      </c>
      <c r="E4" s="19" t="s">
        <v>4197</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COUNTIFS(L8:L194,"=0",A8:A194,"P")+COUNTIFS(L8:L194,"",A8:A194,"P")+SUM(Q8:Q194)</f>
      </c>
    </row>
    <row r="8" spans="1:13" ht="12.75" customHeight="1">
      <c r="A8" t="s">
        <v>45</v>
      </c>
      <c r="C8" s="21" t="s">
        <v>4258</v>
      </c>
      <c r="E8" s="23" t="s">
        <v>4259</v>
      </c>
      <c r="J8" s="22">
        <f>0+J9+J18+J27+J40+J49</f>
      </c>
      <c s="22">
        <f>0+K9+K18+K27+K40+K49</f>
      </c>
      <c s="22">
        <f>0+L9+L18+L27+L40+L49</f>
      </c>
      <c s="22">
        <f>0+M9+M18+M27+M40+M49</f>
      </c>
    </row>
    <row r="9" spans="1:13" ht="12.75" customHeight="1">
      <c r="A9" t="s">
        <v>48</v>
      </c>
      <c r="C9" s="7" t="s">
        <v>49</v>
      </c>
      <c r="E9" s="25" t="s">
        <v>2239</v>
      </c>
      <c r="J9" s="24">
        <f>0</f>
      </c>
      <c s="24">
        <f>0</f>
      </c>
      <c s="24">
        <f>0+L10+L14</f>
      </c>
      <c s="24">
        <f>0+M10+M14</f>
      </c>
    </row>
    <row r="10" spans="1:16" ht="12.75" customHeight="1">
      <c r="A10" t="s">
        <v>51</v>
      </c>
      <c s="6" t="s">
        <v>52</v>
      </c>
      <c s="6" t="s">
        <v>2240</v>
      </c>
      <c t="s">
        <v>5</v>
      </c>
      <c s="26" t="s">
        <v>2241</v>
      </c>
      <c s="27" t="s">
        <v>55</v>
      </c>
      <c s="28">
        <v>55.44</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2242</v>
      </c>
    </row>
    <row r="13" spans="5:5" ht="76.5" customHeight="1">
      <c r="E13" s="31" t="s">
        <v>2243</v>
      </c>
    </row>
    <row r="14" spans="1:16" ht="12.75" customHeight="1">
      <c r="A14" t="s">
        <v>51</v>
      </c>
      <c s="6" t="s">
        <v>27</v>
      </c>
      <c s="6" t="s">
        <v>4260</v>
      </c>
      <c t="s">
        <v>5</v>
      </c>
      <c s="26" t="s">
        <v>4261</v>
      </c>
      <c s="27" t="s">
        <v>55</v>
      </c>
      <c s="28">
        <v>0.574</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2242</v>
      </c>
    </row>
    <row r="17" spans="5:5" ht="76.5" customHeight="1">
      <c r="E17" s="31" t="s">
        <v>2243</v>
      </c>
    </row>
    <row r="18" spans="1:13" ht="12.75" customHeight="1">
      <c r="A18" t="s">
        <v>48</v>
      </c>
      <c r="C18" s="7" t="s">
        <v>109</v>
      </c>
      <c r="E18" s="25" t="s">
        <v>2244</v>
      </c>
      <c r="J18" s="24">
        <f>0</f>
      </c>
      <c s="24">
        <f>0</f>
      </c>
      <c s="24">
        <f>0+L19+L23</f>
      </c>
      <c s="24">
        <f>0+M19+M23</f>
      </c>
    </row>
    <row r="19" spans="1:16" ht="12.75" customHeight="1">
      <c r="A19" t="s">
        <v>51</v>
      </c>
      <c s="6" t="s">
        <v>90</v>
      </c>
      <c s="6" t="s">
        <v>2245</v>
      </c>
      <c t="s">
        <v>5</v>
      </c>
      <c s="26" t="s">
        <v>2246</v>
      </c>
      <c s="27" t="s">
        <v>76</v>
      </c>
      <c s="28">
        <v>34.65</v>
      </c>
      <c s="27">
        <v>0</v>
      </c>
      <c s="27">
        <f>ROUND(G19*H19,6)</f>
      </c>
      <c r="L19" s="29">
        <v>0</v>
      </c>
      <c s="24">
        <f>ROUND(ROUND(L19,2)*ROUND(G19,3),2)</f>
      </c>
      <c s="27" t="s">
        <v>56</v>
      </c>
      <c>
        <f>(M19*21)/100</f>
      </c>
      <c t="s">
        <v>27</v>
      </c>
    </row>
    <row r="20" spans="1:5" ht="12.75" customHeight="1">
      <c r="A20" s="30" t="s">
        <v>57</v>
      </c>
      <c r="E20" s="31" t="s">
        <v>5</v>
      </c>
    </row>
    <row r="21" spans="1:5" ht="12.75" customHeight="1">
      <c r="A21" s="30" t="s">
        <v>58</v>
      </c>
      <c r="E21" s="32" t="s">
        <v>2242</v>
      </c>
    </row>
    <row r="22" spans="5:5" ht="255" customHeight="1">
      <c r="E22" s="31" t="s">
        <v>2247</v>
      </c>
    </row>
    <row r="23" spans="1:16" ht="12.75" customHeight="1">
      <c r="A23" t="s">
        <v>51</v>
      </c>
      <c s="6" t="s">
        <v>96</v>
      </c>
      <c s="6" t="s">
        <v>4262</v>
      </c>
      <c t="s">
        <v>5</v>
      </c>
      <c s="26" t="s">
        <v>4263</v>
      </c>
      <c s="27" t="s">
        <v>76</v>
      </c>
      <c s="28">
        <v>4.75</v>
      </c>
      <c s="27">
        <v>0</v>
      </c>
      <c s="27">
        <f>ROUND(G23*H23,6)</f>
      </c>
      <c r="L23" s="29">
        <v>0</v>
      </c>
      <c s="24">
        <f>ROUND(ROUND(L23,2)*ROUND(G23,3),2)</f>
      </c>
      <c s="27" t="s">
        <v>56</v>
      </c>
      <c>
        <f>(M23*21)/100</f>
      </c>
      <c t="s">
        <v>27</v>
      </c>
    </row>
    <row r="24" spans="1:5" ht="12.75" customHeight="1">
      <c r="A24" s="30" t="s">
        <v>57</v>
      </c>
      <c r="E24" s="31" t="s">
        <v>5</v>
      </c>
    </row>
    <row r="25" spans="1:5" ht="12.75" customHeight="1">
      <c r="A25" s="30" t="s">
        <v>58</v>
      </c>
      <c r="E25" s="32" t="s">
        <v>2242</v>
      </c>
    </row>
    <row r="26" spans="5:5" ht="153" customHeight="1">
      <c r="E26" s="31" t="s">
        <v>1379</v>
      </c>
    </row>
    <row r="27" spans="1:13" ht="12.75" customHeight="1">
      <c r="A27" t="s">
        <v>48</v>
      </c>
      <c r="C27" s="7" t="s">
        <v>27</v>
      </c>
      <c r="E27" s="25" t="s">
        <v>2248</v>
      </c>
      <c r="J27" s="24">
        <f>0</f>
      </c>
      <c s="24">
        <f>0</f>
      </c>
      <c s="24">
        <f>0+L28+L32+L36</f>
      </c>
      <c s="24">
        <f>0+M28+M32+M36</f>
      </c>
    </row>
    <row r="28" spans="1:16" ht="12.75" customHeight="1">
      <c r="A28" t="s">
        <v>51</v>
      </c>
      <c s="6" t="s">
        <v>26</v>
      </c>
      <c s="6" t="s">
        <v>2249</v>
      </c>
      <c t="s">
        <v>5</v>
      </c>
      <c s="26" t="s">
        <v>1746</v>
      </c>
      <c s="27" t="s">
        <v>834</v>
      </c>
      <c s="28">
        <v>1</v>
      </c>
      <c s="27">
        <v>0</v>
      </c>
      <c s="27">
        <f>ROUND(G28*H28,6)</f>
      </c>
      <c r="L28" s="29">
        <v>0</v>
      </c>
      <c s="24">
        <f>ROUND(ROUND(L28,2)*ROUND(G28,3),2)</f>
      </c>
      <c s="27" t="s">
        <v>56</v>
      </c>
      <c>
        <f>(M28*21)/100</f>
      </c>
      <c t="s">
        <v>27</v>
      </c>
    </row>
    <row r="29" spans="1:5" ht="12.75" customHeight="1">
      <c r="A29" s="30" t="s">
        <v>57</v>
      </c>
      <c r="E29" s="31" t="s">
        <v>5</v>
      </c>
    </row>
    <row r="30" spans="1:5" ht="12.75" customHeight="1">
      <c r="A30" s="30" t="s">
        <v>58</v>
      </c>
      <c r="E30" s="32" t="s">
        <v>2242</v>
      </c>
    </row>
    <row r="31" spans="5:5" ht="12.75" customHeight="1">
      <c r="E31" s="31" t="s">
        <v>1741</v>
      </c>
    </row>
    <row r="32" spans="1:16" ht="12.75" customHeight="1">
      <c r="A32" t="s">
        <v>51</v>
      </c>
      <c s="6" t="s">
        <v>67</v>
      </c>
      <c s="6" t="s">
        <v>2250</v>
      </c>
      <c t="s">
        <v>5</v>
      </c>
      <c s="26" t="s">
        <v>2251</v>
      </c>
      <c s="27" t="s">
        <v>834</v>
      </c>
      <c s="28">
        <v>1</v>
      </c>
      <c s="27">
        <v>0</v>
      </c>
      <c s="27">
        <f>ROUND(G32*H32,6)</f>
      </c>
      <c r="L32" s="29">
        <v>0</v>
      </c>
      <c s="24">
        <f>ROUND(ROUND(L32,2)*ROUND(G32,3),2)</f>
      </c>
      <c s="27" t="s">
        <v>56</v>
      </c>
      <c>
        <f>(M32*21)/100</f>
      </c>
      <c t="s">
        <v>27</v>
      </c>
    </row>
    <row r="33" spans="1:5" ht="12.75" customHeight="1">
      <c r="A33" s="30" t="s">
        <v>57</v>
      </c>
      <c r="E33" s="31" t="s">
        <v>5</v>
      </c>
    </row>
    <row r="34" spans="1:5" ht="12.75" customHeight="1">
      <c r="A34" s="30" t="s">
        <v>58</v>
      </c>
      <c r="E34" s="32" t="s">
        <v>2242</v>
      </c>
    </row>
    <row r="35" spans="5:5" ht="12.75" customHeight="1">
      <c r="E35" s="31" t="s">
        <v>2252</v>
      </c>
    </row>
    <row r="36" spans="1:16" ht="12.75" customHeight="1">
      <c r="A36" t="s">
        <v>51</v>
      </c>
      <c s="6" t="s">
        <v>73</v>
      </c>
      <c s="6" t="s">
        <v>2253</v>
      </c>
      <c t="s">
        <v>5</v>
      </c>
      <c s="26" t="s">
        <v>2254</v>
      </c>
      <c s="27" t="s">
        <v>99</v>
      </c>
      <c s="28">
        <v>250</v>
      </c>
      <c s="27">
        <v>0</v>
      </c>
      <c s="27">
        <f>ROUND(G36*H36,6)</f>
      </c>
      <c r="L36" s="29">
        <v>0</v>
      </c>
      <c s="24">
        <f>ROUND(ROUND(L36,2)*ROUND(G36,3),2)</f>
      </c>
      <c s="27" t="s">
        <v>56</v>
      </c>
      <c>
        <f>(M36*21)/100</f>
      </c>
      <c t="s">
        <v>27</v>
      </c>
    </row>
    <row r="37" spans="1:5" ht="12.75" customHeight="1">
      <c r="A37" s="30" t="s">
        <v>57</v>
      </c>
      <c r="E37" s="31" t="s">
        <v>5</v>
      </c>
    </row>
    <row r="38" spans="1:5" ht="12.75" customHeight="1">
      <c r="A38" s="30" t="s">
        <v>58</v>
      </c>
      <c r="E38" s="32" t="s">
        <v>2242</v>
      </c>
    </row>
    <row r="39" spans="5:5" ht="12.75" customHeight="1">
      <c r="E39" s="31" t="s">
        <v>1741</v>
      </c>
    </row>
    <row r="40" spans="1:13" ht="12.75" customHeight="1">
      <c r="A40" t="s">
        <v>48</v>
      </c>
      <c r="C40" s="7" t="s">
        <v>26</v>
      </c>
      <c r="E40" s="25" t="s">
        <v>2255</v>
      </c>
      <c r="J40" s="24">
        <f>0</f>
      </c>
      <c s="24">
        <f>0</f>
      </c>
      <c s="24">
        <f>0+L41+L45</f>
      </c>
      <c s="24">
        <f>0+M41+M45</f>
      </c>
    </row>
    <row r="41" spans="1:16" ht="12.75" customHeight="1">
      <c r="A41" t="s">
        <v>51</v>
      </c>
      <c s="6" t="s">
        <v>80</v>
      </c>
      <c s="6" t="s">
        <v>2256</v>
      </c>
      <c t="s">
        <v>5</v>
      </c>
      <c s="26" t="s">
        <v>1753</v>
      </c>
      <c s="27" t="s">
        <v>834</v>
      </c>
      <c s="28">
        <v>1</v>
      </c>
      <c s="27">
        <v>0</v>
      </c>
      <c s="27">
        <f>ROUND(G41*H41,6)</f>
      </c>
      <c r="L41" s="29">
        <v>0</v>
      </c>
      <c s="24">
        <f>ROUND(ROUND(L41,2)*ROUND(G41,3),2)</f>
      </c>
      <c s="27" t="s">
        <v>56</v>
      </c>
      <c>
        <f>(M41*21)/100</f>
      </c>
      <c t="s">
        <v>27</v>
      </c>
    </row>
    <row r="42" spans="1:5" ht="12.75" customHeight="1">
      <c r="A42" s="30" t="s">
        <v>57</v>
      </c>
      <c r="E42" s="31" t="s">
        <v>5</v>
      </c>
    </row>
    <row r="43" spans="1:5" ht="12.75" customHeight="1">
      <c r="A43" s="30" t="s">
        <v>58</v>
      </c>
      <c r="E43" s="32" t="s">
        <v>2242</v>
      </c>
    </row>
    <row r="44" spans="5:5" ht="12.75" customHeight="1">
      <c r="E44" s="31" t="s">
        <v>1755</v>
      </c>
    </row>
    <row r="45" spans="1:16" ht="12.75" customHeight="1">
      <c r="A45" t="s">
        <v>51</v>
      </c>
      <c s="6" t="s">
        <v>85</v>
      </c>
      <c s="6" t="s">
        <v>4264</v>
      </c>
      <c t="s">
        <v>5</v>
      </c>
      <c s="26" t="s">
        <v>4265</v>
      </c>
      <c s="27" t="s">
        <v>834</v>
      </c>
      <c s="28">
        <v>3</v>
      </c>
      <c s="27">
        <v>0</v>
      </c>
      <c s="27">
        <f>ROUND(G45*H45,6)</f>
      </c>
      <c r="L45" s="29">
        <v>0</v>
      </c>
      <c s="24">
        <f>ROUND(ROUND(L45,2)*ROUND(G45,3),2)</f>
      </c>
      <c s="27" t="s">
        <v>56</v>
      </c>
      <c>
        <f>(M45*21)/100</f>
      </c>
      <c t="s">
        <v>27</v>
      </c>
    </row>
    <row r="46" spans="1:5" ht="12.75" customHeight="1">
      <c r="A46" s="30" t="s">
        <v>57</v>
      </c>
      <c r="E46" s="31" t="s">
        <v>5</v>
      </c>
    </row>
    <row r="47" spans="1:5" ht="12.75" customHeight="1">
      <c r="A47" s="30" t="s">
        <v>58</v>
      </c>
      <c r="E47" s="32" t="s">
        <v>2242</v>
      </c>
    </row>
    <row r="48" spans="5:5" ht="12.75" customHeight="1">
      <c r="E48" s="31" t="s">
        <v>4266</v>
      </c>
    </row>
    <row r="49" spans="1:13" ht="12.75" customHeight="1">
      <c r="A49" t="s">
        <v>48</v>
      </c>
      <c r="C49" s="7" t="s">
        <v>85</v>
      </c>
      <c r="E49" s="25" t="s">
        <v>95</v>
      </c>
      <c r="J49" s="24">
        <f>0</f>
      </c>
      <c s="24">
        <f>0</f>
      </c>
      <c s="24">
        <f>0+L50+L54+L58+L62+L66+L70+L74+L78+L82+L86+L90+L94+L98+L102+L106+L110+L114+L118+L122+L126+L130+L134+L138+L142+L146+L150+L154+L158+L162+L166+L170+L174+L178+L182+L186+L190+L194</f>
      </c>
      <c s="24">
        <f>0+M50+M54+M58+M62+M66+M70+M74+M78+M82+M86+M90+M94+M98+M102+M106+M110+M114+M118+M122+M126+M130+M134+M138+M142+M146+M150+M154+M158+M162+M166+M170+M174+M178+M182+M186+M190+M194</f>
      </c>
    </row>
    <row r="50" spans="1:16" ht="12.75" customHeight="1">
      <c r="A50" t="s">
        <v>51</v>
      </c>
      <c s="6" t="s">
        <v>101</v>
      </c>
      <c s="6" t="s">
        <v>1231</v>
      </c>
      <c t="s">
        <v>5</v>
      </c>
      <c s="26" t="s">
        <v>1232</v>
      </c>
      <c s="27" t="s">
        <v>88</v>
      </c>
      <c s="28">
        <v>480</v>
      </c>
      <c s="27">
        <v>0</v>
      </c>
      <c s="27">
        <f>ROUND(G50*H50,6)</f>
      </c>
      <c r="L50" s="29">
        <v>0</v>
      </c>
      <c s="24">
        <f>ROUND(ROUND(L50,2)*ROUND(G50,3),2)</f>
      </c>
      <c s="27" t="s">
        <v>56</v>
      </c>
      <c>
        <f>(M50*21)/100</f>
      </c>
      <c t="s">
        <v>27</v>
      </c>
    </row>
    <row r="51" spans="1:5" ht="12.75" customHeight="1">
      <c r="A51" s="30" t="s">
        <v>57</v>
      </c>
      <c r="E51" s="31" t="s">
        <v>5</v>
      </c>
    </row>
    <row r="52" spans="1:5" ht="12.75" customHeight="1">
      <c r="A52" s="30" t="s">
        <v>58</v>
      </c>
      <c r="E52" s="32" t="s">
        <v>2242</v>
      </c>
    </row>
    <row r="53" spans="5:5" ht="102" customHeight="1">
      <c r="E53" s="31" t="s">
        <v>2257</v>
      </c>
    </row>
    <row r="54" spans="1:16" ht="12.75" customHeight="1">
      <c r="A54" t="s">
        <v>51</v>
      </c>
      <c s="6" t="s">
        <v>105</v>
      </c>
      <c s="6" t="s">
        <v>4267</v>
      </c>
      <c t="s">
        <v>5</v>
      </c>
      <c s="26" t="s">
        <v>4268</v>
      </c>
      <c s="27" t="s">
        <v>88</v>
      </c>
      <c s="28">
        <v>365</v>
      </c>
      <c s="27">
        <v>0</v>
      </c>
      <c s="27">
        <f>ROUND(G54*H54,6)</f>
      </c>
      <c r="L54" s="29">
        <v>0</v>
      </c>
      <c s="24">
        <f>ROUND(ROUND(L54,2)*ROUND(G54,3),2)</f>
      </c>
      <c s="27" t="s">
        <v>56</v>
      </c>
      <c>
        <f>(M54*21)/100</f>
      </c>
      <c t="s">
        <v>27</v>
      </c>
    </row>
    <row r="55" spans="1:5" ht="12.75" customHeight="1">
      <c r="A55" s="30" t="s">
        <v>57</v>
      </c>
      <c r="E55" s="31" t="s">
        <v>5</v>
      </c>
    </row>
    <row r="56" spans="1:5" ht="12.75" customHeight="1">
      <c r="A56" s="30" t="s">
        <v>58</v>
      </c>
      <c r="E56" s="32" t="s">
        <v>2242</v>
      </c>
    </row>
    <row r="57" spans="5:5" ht="102" customHeight="1">
      <c r="E57" s="31" t="s">
        <v>4269</v>
      </c>
    </row>
    <row r="58" spans="1:16" ht="12.75" customHeight="1">
      <c r="A58" t="s">
        <v>51</v>
      </c>
      <c s="6" t="s">
        <v>109</v>
      </c>
      <c s="6" t="s">
        <v>4270</v>
      </c>
      <c t="s">
        <v>5</v>
      </c>
      <c s="26" t="s">
        <v>4271</v>
      </c>
      <c s="27" t="s">
        <v>88</v>
      </c>
      <c s="28">
        <v>432</v>
      </c>
      <c s="27">
        <v>0</v>
      </c>
      <c s="27">
        <f>ROUND(G58*H58,6)</f>
      </c>
      <c r="L58" s="29">
        <v>0</v>
      </c>
      <c s="24">
        <f>ROUND(ROUND(L58,2)*ROUND(G58,3),2)</f>
      </c>
      <c s="27" t="s">
        <v>56</v>
      </c>
      <c>
        <f>(M58*21)/100</f>
      </c>
      <c t="s">
        <v>27</v>
      </c>
    </row>
    <row r="59" spans="1:5" ht="12.75" customHeight="1">
      <c r="A59" s="30" t="s">
        <v>57</v>
      </c>
      <c r="E59" s="31" t="s">
        <v>5</v>
      </c>
    </row>
    <row r="60" spans="1:5" ht="12.75" customHeight="1">
      <c r="A60" s="30" t="s">
        <v>58</v>
      </c>
      <c r="E60" s="32" t="s">
        <v>2242</v>
      </c>
    </row>
    <row r="61" spans="5:5" ht="76.5" customHeight="1">
      <c r="E61" s="31" t="s">
        <v>681</v>
      </c>
    </row>
    <row r="62" spans="1:16" ht="12.75" customHeight="1">
      <c r="A62" t="s">
        <v>51</v>
      </c>
      <c s="6" t="s">
        <v>113</v>
      </c>
      <c s="6" t="s">
        <v>682</v>
      </c>
      <c t="s">
        <v>5</v>
      </c>
      <c s="26" t="s">
        <v>683</v>
      </c>
      <c s="27" t="s">
        <v>88</v>
      </c>
      <c s="28">
        <v>60</v>
      </c>
      <c s="27">
        <v>0</v>
      </c>
      <c s="27">
        <f>ROUND(G62*H62,6)</f>
      </c>
      <c r="L62" s="29">
        <v>0</v>
      </c>
      <c s="24">
        <f>ROUND(ROUND(L62,2)*ROUND(G62,3),2)</f>
      </c>
      <c s="27" t="s">
        <v>56</v>
      </c>
      <c>
        <f>(M62*21)/100</f>
      </c>
      <c t="s">
        <v>27</v>
      </c>
    </row>
    <row r="63" spans="1:5" ht="12.75" customHeight="1">
      <c r="A63" s="30" t="s">
        <v>57</v>
      </c>
      <c r="E63" s="31" t="s">
        <v>5</v>
      </c>
    </row>
    <row r="64" spans="1:5" ht="12.75" customHeight="1">
      <c r="A64" s="30" t="s">
        <v>58</v>
      </c>
      <c r="E64" s="32" t="s">
        <v>2242</v>
      </c>
    </row>
    <row r="65" spans="5:5" ht="76.5" customHeight="1">
      <c r="E65" s="31" t="s">
        <v>681</v>
      </c>
    </row>
    <row r="66" spans="1:16" ht="12.75" customHeight="1">
      <c r="A66" t="s">
        <v>51</v>
      </c>
      <c s="6" t="s">
        <v>117</v>
      </c>
      <c s="6" t="s">
        <v>4272</v>
      </c>
      <c t="s">
        <v>5</v>
      </c>
      <c s="26" t="s">
        <v>4273</v>
      </c>
      <c s="27" t="s">
        <v>99</v>
      </c>
      <c s="28">
        <v>288</v>
      </c>
      <c s="27">
        <v>0</v>
      </c>
      <c s="27">
        <f>ROUND(G66*H66,6)</f>
      </c>
      <c r="L66" s="29">
        <v>0</v>
      </c>
      <c s="24">
        <f>ROUND(ROUND(L66,2)*ROUND(G66,3),2)</f>
      </c>
      <c s="27" t="s">
        <v>56</v>
      </c>
      <c>
        <f>(M66*21)/100</f>
      </c>
      <c t="s">
        <v>27</v>
      </c>
    </row>
    <row r="67" spans="1:5" ht="12.75" customHeight="1">
      <c r="A67" s="30" t="s">
        <v>57</v>
      </c>
      <c r="E67" s="31" t="s">
        <v>5</v>
      </c>
    </row>
    <row r="68" spans="1:5" ht="12.75" customHeight="1">
      <c r="A68" s="30" t="s">
        <v>58</v>
      </c>
      <c r="E68" s="32" t="s">
        <v>2242</v>
      </c>
    </row>
    <row r="69" spans="5:5" ht="76.5" customHeight="1">
      <c r="E69" s="31" t="s">
        <v>4274</v>
      </c>
    </row>
    <row r="70" spans="1:16" ht="12.75" customHeight="1">
      <c r="A70" t="s">
        <v>51</v>
      </c>
      <c s="6" t="s">
        <v>122</v>
      </c>
      <c s="6" t="s">
        <v>2258</v>
      </c>
      <c t="s">
        <v>5</v>
      </c>
      <c s="26" t="s">
        <v>2259</v>
      </c>
      <c s="27" t="s">
        <v>388</v>
      </c>
      <c s="28">
        <v>150</v>
      </c>
      <c s="27">
        <v>0</v>
      </c>
      <c s="27">
        <f>ROUND(G70*H70,6)</f>
      </c>
      <c r="L70" s="29">
        <v>0</v>
      </c>
      <c s="24">
        <f>ROUND(ROUND(L70,2)*ROUND(G70,3),2)</f>
      </c>
      <c s="27" t="s">
        <v>56</v>
      </c>
      <c>
        <f>(M70*21)/100</f>
      </c>
      <c t="s">
        <v>27</v>
      </c>
    </row>
    <row r="71" spans="1:5" ht="12.75" customHeight="1">
      <c r="A71" s="30" t="s">
        <v>57</v>
      </c>
      <c r="E71" s="31" t="s">
        <v>5</v>
      </c>
    </row>
    <row r="72" spans="1:5" ht="12.75" customHeight="1">
      <c r="A72" s="30" t="s">
        <v>58</v>
      </c>
      <c r="E72" s="32" t="s">
        <v>2242</v>
      </c>
    </row>
    <row r="73" spans="5:5" ht="102" customHeight="1">
      <c r="E73" s="31" t="s">
        <v>2260</v>
      </c>
    </row>
    <row r="74" spans="1:16" ht="12.75" customHeight="1">
      <c r="A74" t="s">
        <v>51</v>
      </c>
      <c s="6" t="s">
        <v>126</v>
      </c>
      <c s="6" t="s">
        <v>390</v>
      </c>
      <c t="s">
        <v>5</v>
      </c>
      <c s="26" t="s">
        <v>391</v>
      </c>
      <c s="27" t="s">
        <v>88</v>
      </c>
      <c s="28">
        <v>150</v>
      </c>
      <c s="27">
        <v>0</v>
      </c>
      <c s="27">
        <f>ROUND(G74*H74,6)</f>
      </c>
      <c r="L74" s="29">
        <v>0</v>
      </c>
      <c s="24">
        <f>ROUND(ROUND(L74,2)*ROUND(G74,3),2)</f>
      </c>
      <c s="27" t="s">
        <v>56</v>
      </c>
      <c>
        <f>(M74*21)/100</f>
      </c>
      <c t="s">
        <v>27</v>
      </c>
    </row>
    <row r="75" spans="1:5" ht="12.75" customHeight="1">
      <c r="A75" s="30" t="s">
        <v>57</v>
      </c>
      <c r="E75" s="31" t="s">
        <v>5</v>
      </c>
    </row>
    <row r="76" spans="1:5" ht="12.75" customHeight="1">
      <c r="A76" s="30" t="s">
        <v>58</v>
      </c>
      <c r="E76" s="32" t="s">
        <v>2242</v>
      </c>
    </row>
    <row r="77" spans="5:5" ht="76.5" customHeight="1">
      <c r="E77" s="31" t="s">
        <v>681</v>
      </c>
    </row>
    <row r="78" spans="1:16" ht="12.75" customHeight="1">
      <c r="A78" t="s">
        <v>51</v>
      </c>
      <c s="6" t="s">
        <v>132</v>
      </c>
      <c s="6" t="s">
        <v>4275</v>
      </c>
      <c t="s">
        <v>5</v>
      </c>
      <c s="26" t="s">
        <v>4276</v>
      </c>
      <c s="27" t="s">
        <v>99</v>
      </c>
      <c s="28">
        <v>81</v>
      </c>
      <c s="27">
        <v>0</v>
      </c>
      <c s="27">
        <f>ROUND(G78*H78,6)</f>
      </c>
      <c r="L78" s="29">
        <v>0</v>
      </c>
      <c s="24">
        <f>ROUND(ROUND(L78,2)*ROUND(G78,3),2)</f>
      </c>
      <c s="27" t="s">
        <v>56</v>
      </c>
      <c>
        <f>(M78*21)/100</f>
      </c>
      <c t="s">
        <v>27</v>
      </c>
    </row>
    <row r="79" spans="1:5" ht="12.75" customHeight="1">
      <c r="A79" s="30" t="s">
        <v>57</v>
      </c>
      <c r="E79" s="31" t="s">
        <v>5</v>
      </c>
    </row>
    <row r="80" spans="1:5" ht="12.75" customHeight="1">
      <c r="A80" s="30" t="s">
        <v>58</v>
      </c>
      <c r="E80" s="32" t="s">
        <v>2242</v>
      </c>
    </row>
    <row r="81" spans="5:5" ht="89.25" customHeight="1">
      <c r="E81" s="31" t="s">
        <v>3083</v>
      </c>
    </row>
    <row r="82" spans="1:16" ht="12.75" customHeight="1">
      <c r="A82" t="s">
        <v>51</v>
      </c>
      <c s="6" t="s">
        <v>136</v>
      </c>
      <c s="6" t="s">
        <v>4207</v>
      </c>
      <c t="s">
        <v>5</v>
      </c>
      <c s="26" t="s">
        <v>4208</v>
      </c>
      <c s="27" t="s">
        <v>99</v>
      </c>
      <c s="28">
        <v>6</v>
      </c>
      <c s="27">
        <v>0</v>
      </c>
      <c s="27">
        <f>ROUND(G82*H82,6)</f>
      </c>
      <c r="L82" s="29">
        <v>0</v>
      </c>
      <c s="24">
        <f>ROUND(ROUND(L82,2)*ROUND(G82,3),2)</f>
      </c>
      <c s="27" t="s">
        <v>56</v>
      </c>
      <c>
        <f>(M82*21)/100</f>
      </c>
      <c t="s">
        <v>27</v>
      </c>
    </row>
    <row r="83" spans="1:5" ht="12.75" customHeight="1">
      <c r="A83" s="30" t="s">
        <v>57</v>
      </c>
      <c r="E83" s="31" t="s">
        <v>5</v>
      </c>
    </row>
    <row r="84" spans="1:5" ht="12.75" customHeight="1">
      <c r="A84" s="30" t="s">
        <v>58</v>
      </c>
      <c r="E84" s="32" t="s">
        <v>2242</v>
      </c>
    </row>
    <row r="85" spans="5:5" ht="89.25" customHeight="1">
      <c r="E85" s="31" t="s">
        <v>3083</v>
      </c>
    </row>
    <row r="86" spans="1:16" ht="12.75" customHeight="1">
      <c r="A86" t="s">
        <v>51</v>
      </c>
      <c s="6" t="s">
        <v>140</v>
      </c>
      <c s="6" t="s">
        <v>4277</v>
      </c>
      <c t="s">
        <v>5</v>
      </c>
      <c s="26" t="s">
        <v>4278</v>
      </c>
      <c s="27" t="s">
        <v>99</v>
      </c>
      <c s="28">
        <v>81</v>
      </c>
      <c s="27">
        <v>0</v>
      </c>
      <c s="27">
        <f>ROUND(G86*H86,6)</f>
      </c>
      <c r="L86" s="29">
        <v>0</v>
      </c>
      <c s="24">
        <f>ROUND(ROUND(L86,2)*ROUND(G86,3),2)</f>
      </c>
      <c s="27" t="s">
        <v>56</v>
      </c>
      <c>
        <f>(M86*21)/100</f>
      </c>
      <c t="s">
        <v>27</v>
      </c>
    </row>
    <row r="87" spans="1:5" ht="12.75" customHeight="1">
      <c r="A87" s="30" t="s">
        <v>57</v>
      </c>
      <c r="E87" s="31" t="s">
        <v>5</v>
      </c>
    </row>
    <row r="88" spans="1:5" ht="12.75" customHeight="1">
      <c r="A88" s="30" t="s">
        <v>58</v>
      </c>
      <c r="E88" s="32" t="s">
        <v>2242</v>
      </c>
    </row>
    <row r="89" spans="5:5" ht="76.5" customHeight="1">
      <c r="E89" s="31" t="s">
        <v>3100</v>
      </c>
    </row>
    <row r="90" spans="1:16" ht="12.75" customHeight="1">
      <c r="A90" t="s">
        <v>51</v>
      </c>
      <c s="6" t="s">
        <v>144</v>
      </c>
      <c s="6" t="s">
        <v>3108</v>
      </c>
      <c t="s">
        <v>5</v>
      </c>
      <c s="26" t="s">
        <v>4279</v>
      </c>
      <c s="27" t="s">
        <v>99</v>
      </c>
      <c s="28">
        <v>81</v>
      </c>
      <c s="27">
        <v>0</v>
      </c>
      <c s="27">
        <f>ROUND(G90*H90,6)</f>
      </c>
      <c r="L90" s="29">
        <v>0</v>
      </c>
      <c s="24">
        <f>ROUND(ROUND(L90,2)*ROUND(G90,3),2)</f>
      </c>
      <c s="27" t="s">
        <v>56</v>
      </c>
      <c>
        <f>(M90*21)/100</f>
      </c>
      <c t="s">
        <v>27</v>
      </c>
    </row>
    <row r="91" spans="1:5" ht="12.75" customHeight="1">
      <c r="A91" s="30" t="s">
        <v>57</v>
      </c>
      <c r="E91" s="31" t="s">
        <v>5</v>
      </c>
    </row>
    <row r="92" spans="1:5" ht="12.75" customHeight="1">
      <c r="A92" s="30" t="s">
        <v>58</v>
      </c>
      <c r="E92" s="32" t="s">
        <v>2242</v>
      </c>
    </row>
    <row r="93" spans="5:5" ht="76.5" customHeight="1">
      <c r="E93" s="31" t="s">
        <v>3110</v>
      </c>
    </row>
    <row r="94" spans="1:16" ht="12.75" customHeight="1">
      <c r="A94" t="s">
        <v>51</v>
      </c>
      <c s="6" t="s">
        <v>148</v>
      </c>
      <c s="6" t="s">
        <v>4280</v>
      </c>
      <c t="s">
        <v>5</v>
      </c>
      <c s="26" t="s">
        <v>4281</v>
      </c>
      <c s="27" t="s">
        <v>99</v>
      </c>
      <c s="28">
        <v>32</v>
      </c>
      <c s="27">
        <v>0</v>
      </c>
      <c s="27">
        <f>ROUND(G94*H94,6)</f>
      </c>
      <c r="L94" s="29">
        <v>0</v>
      </c>
      <c s="24">
        <f>ROUND(ROUND(L94,2)*ROUND(G94,3),2)</f>
      </c>
      <c s="27" t="s">
        <v>56</v>
      </c>
      <c>
        <f>(M94*21)/100</f>
      </c>
      <c t="s">
        <v>27</v>
      </c>
    </row>
    <row r="95" spans="1:5" ht="12.75" customHeight="1">
      <c r="A95" s="30" t="s">
        <v>57</v>
      </c>
      <c r="E95" s="31" t="s">
        <v>5</v>
      </c>
    </row>
    <row r="96" spans="1:5" ht="12.75" customHeight="1">
      <c r="A96" s="30" t="s">
        <v>58</v>
      </c>
      <c r="E96" s="32" t="s">
        <v>2242</v>
      </c>
    </row>
    <row r="97" spans="5:5" ht="89.25" customHeight="1">
      <c r="E97" s="31" t="s">
        <v>4241</v>
      </c>
    </row>
    <row r="98" spans="1:16" ht="12.75" customHeight="1">
      <c r="A98" t="s">
        <v>51</v>
      </c>
      <c s="6" t="s">
        <v>152</v>
      </c>
      <c s="6" t="s">
        <v>4209</v>
      </c>
      <c t="s">
        <v>5</v>
      </c>
      <c s="26" t="s">
        <v>4210</v>
      </c>
      <c s="27" t="s">
        <v>88</v>
      </c>
      <c s="28">
        <v>680</v>
      </c>
      <c s="27">
        <v>0</v>
      </c>
      <c s="27">
        <f>ROUND(G98*H98,6)</f>
      </c>
      <c r="L98" s="29">
        <v>0</v>
      </c>
      <c s="24">
        <f>ROUND(ROUND(L98,2)*ROUND(G98,3),2)</f>
      </c>
      <c s="27" t="s">
        <v>56</v>
      </c>
      <c>
        <f>(M98*21)/100</f>
      </c>
      <c t="s">
        <v>27</v>
      </c>
    </row>
    <row r="99" spans="1:5" ht="12.75" customHeight="1">
      <c r="A99" s="30" t="s">
        <v>57</v>
      </c>
      <c r="E99" s="31" t="s">
        <v>5</v>
      </c>
    </row>
    <row r="100" spans="1:5" ht="12.75" customHeight="1">
      <c r="A100" s="30" t="s">
        <v>58</v>
      </c>
      <c r="E100" s="32" t="s">
        <v>2242</v>
      </c>
    </row>
    <row r="101" spans="5:5" ht="76.5" customHeight="1">
      <c r="E101" s="31" t="s">
        <v>4211</v>
      </c>
    </row>
    <row r="102" spans="1:16" ht="12.75" customHeight="1">
      <c r="A102" t="s">
        <v>51</v>
      </c>
      <c s="6" t="s">
        <v>156</v>
      </c>
      <c s="6" t="s">
        <v>4212</v>
      </c>
      <c t="s">
        <v>5</v>
      </c>
      <c s="26" t="s">
        <v>4213</v>
      </c>
      <c s="27" t="s">
        <v>99</v>
      </c>
      <c s="28">
        <v>40</v>
      </c>
      <c s="27">
        <v>0</v>
      </c>
      <c s="27">
        <f>ROUND(G102*H102,6)</f>
      </c>
      <c r="L102" s="29">
        <v>0</v>
      </c>
      <c s="24">
        <f>ROUND(ROUND(L102,2)*ROUND(G102,3),2)</f>
      </c>
      <c s="27" t="s">
        <v>56</v>
      </c>
      <c>
        <f>(M102*21)/100</f>
      </c>
      <c t="s">
        <v>27</v>
      </c>
    </row>
    <row r="103" spans="1:5" ht="12.75" customHeight="1">
      <c r="A103" s="30" t="s">
        <v>57</v>
      </c>
      <c r="E103" s="31" t="s">
        <v>5</v>
      </c>
    </row>
    <row r="104" spans="1:5" ht="12.75" customHeight="1">
      <c r="A104" s="30" t="s">
        <v>58</v>
      </c>
      <c r="E104" s="32" t="s">
        <v>2242</v>
      </c>
    </row>
    <row r="105" spans="5:5" ht="76.5" customHeight="1">
      <c r="E105" s="31" t="s">
        <v>4214</v>
      </c>
    </row>
    <row r="106" spans="1:16" ht="12.75" customHeight="1">
      <c r="A106" t="s">
        <v>51</v>
      </c>
      <c s="6" t="s">
        <v>160</v>
      </c>
      <c s="6" t="s">
        <v>4215</v>
      </c>
      <c t="s">
        <v>5</v>
      </c>
      <c s="26" t="s">
        <v>4216</v>
      </c>
      <c s="27" t="s">
        <v>99</v>
      </c>
      <c s="28">
        <v>20</v>
      </c>
      <c s="27">
        <v>0</v>
      </c>
      <c s="27">
        <f>ROUND(G106*H106,6)</f>
      </c>
      <c r="L106" s="29">
        <v>0</v>
      </c>
      <c s="24">
        <f>ROUND(ROUND(L106,2)*ROUND(G106,3),2)</f>
      </c>
      <c s="27" t="s">
        <v>56</v>
      </c>
      <c>
        <f>(M106*21)/100</f>
      </c>
      <c t="s">
        <v>27</v>
      </c>
    </row>
    <row r="107" spans="1:5" ht="12.75" customHeight="1">
      <c r="A107" s="30" t="s">
        <v>57</v>
      </c>
      <c r="E107" s="31" t="s">
        <v>5</v>
      </c>
    </row>
    <row r="108" spans="1:5" ht="12.75" customHeight="1">
      <c r="A108" s="30" t="s">
        <v>58</v>
      </c>
      <c r="E108" s="32" t="s">
        <v>2242</v>
      </c>
    </row>
    <row r="109" spans="5:5" ht="102" customHeight="1">
      <c r="E109" s="31" t="s">
        <v>4217</v>
      </c>
    </row>
    <row r="110" spans="1:16" ht="12.75" customHeight="1">
      <c r="A110" t="s">
        <v>51</v>
      </c>
      <c s="6" t="s">
        <v>164</v>
      </c>
      <c s="6" t="s">
        <v>551</v>
      </c>
      <c t="s">
        <v>5</v>
      </c>
      <c s="26" t="s">
        <v>552</v>
      </c>
      <c s="27" t="s">
        <v>88</v>
      </c>
      <c s="28">
        <v>110</v>
      </c>
      <c s="27">
        <v>0</v>
      </c>
      <c s="27">
        <f>ROUND(G110*H110,6)</f>
      </c>
      <c r="L110" s="29">
        <v>0</v>
      </c>
      <c s="24">
        <f>ROUND(ROUND(L110,2)*ROUND(G110,3),2)</f>
      </c>
      <c s="27" t="s">
        <v>56</v>
      </c>
      <c>
        <f>(M110*21)/100</f>
      </c>
      <c t="s">
        <v>27</v>
      </c>
    </row>
    <row r="111" spans="1:5" ht="12.75" customHeight="1">
      <c r="A111" s="30" t="s">
        <v>57</v>
      </c>
      <c r="E111" s="31" t="s">
        <v>5</v>
      </c>
    </row>
    <row r="112" spans="1:5" ht="12.75" customHeight="1">
      <c r="A112" s="30" t="s">
        <v>58</v>
      </c>
      <c r="E112" s="32" t="s">
        <v>2242</v>
      </c>
    </row>
    <row r="113" spans="5:5" ht="76.5" customHeight="1">
      <c r="E113" s="31" t="s">
        <v>687</v>
      </c>
    </row>
    <row r="114" spans="1:16" ht="12.75" customHeight="1">
      <c r="A114" t="s">
        <v>51</v>
      </c>
      <c s="6" t="s">
        <v>168</v>
      </c>
      <c s="6" t="s">
        <v>2267</v>
      </c>
      <c t="s">
        <v>5</v>
      </c>
      <c s="26" t="s">
        <v>2268</v>
      </c>
      <c s="27" t="s">
        <v>88</v>
      </c>
      <c s="28">
        <v>280</v>
      </c>
      <c s="27">
        <v>0</v>
      </c>
      <c s="27">
        <f>ROUND(G114*H114,6)</f>
      </c>
      <c r="L114" s="29">
        <v>0</v>
      </c>
      <c s="24">
        <f>ROUND(ROUND(L114,2)*ROUND(G114,3),2)</f>
      </c>
      <c s="27" t="s">
        <v>56</v>
      </c>
      <c>
        <f>(M114*21)/100</f>
      </c>
      <c t="s">
        <v>27</v>
      </c>
    </row>
    <row r="115" spans="1:5" ht="12.75" customHeight="1">
      <c r="A115" s="30" t="s">
        <v>57</v>
      </c>
      <c r="E115" s="31" t="s">
        <v>5</v>
      </c>
    </row>
    <row r="116" spans="1:5" ht="12.75" customHeight="1">
      <c r="A116" s="30" t="s">
        <v>58</v>
      </c>
      <c r="E116" s="32" t="s">
        <v>2242</v>
      </c>
    </row>
    <row r="117" spans="5:5" ht="76.5" customHeight="1">
      <c r="E117" s="31" t="s">
        <v>687</v>
      </c>
    </row>
    <row r="118" spans="1:16" ht="12.75" customHeight="1">
      <c r="A118" t="s">
        <v>51</v>
      </c>
      <c s="6" t="s">
        <v>172</v>
      </c>
      <c s="6" t="s">
        <v>2267</v>
      </c>
      <c t="s">
        <v>52</v>
      </c>
      <c s="26" t="s">
        <v>4247</v>
      </c>
      <c s="27" t="s">
        <v>88</v>
      </c>
      <c s="28">
        <v>1340</v>
      </c>
      <c s="27">
        <v>0</v>
      </c>
      <c s="27">
        <f>ROUND(G118*H118,6)</f>
      </c>
      <c r="L118" s="29">
        <v>0</v>
      </c>
      <c s="24">
        <f>ROUND(ROUND(L118,2)*ROUND(G118,3),2)</f>
      </c>
      <c s="27" t="s">
        <v>56</v>
      </c>
      <c>
        <f>(M118*21)/100</f>
      </c>
      <c t="s">
        <v>27</v>
      </c>
    </row>
    <row r="119" spans="1:5" ht="12.75" customHeight="1">
      <c r="A119" s="30" t="s">
        <v>57</v>
      </c>
      <c r="E119" s="31" t="s">
        <v>5</v>
      </c>
    </row>
    <row r="120" spans="1:5" ht="12.75" customHeight="1">
      <c r="A120" s="30" t="s">
        <v>58</v>
      </c>
      <c r="E120" s="32" t="s">
        <v>2242</v>
      </c>
    </row>
    <row r="121" spans="5:5" ht="76.5" customHeight="1">
      <c r="E121" s="31" t="s">
        <v>687</v>
      </c>
    </row>
    <row r="122" spans="1:16" ht="12.75" customHeight="1">
      <c r="A122" t="s">
        <v>51</v>
      </c>
      <c s="6" t="s">
        <v>176</v>
      </c>
      <c s="6" t="s">
        <v>4220</v>
      </c>
      <c t="s">
        <v>5</v>
      </c>
      <c s="26" t="s">
        <v>3135</v>
      </c>
      <c s="27" t="s">
        <v>99</v>
      </c>
      <c s="28">
        <v>178</v>
      </c>
      <c s="27">
        <v>0</v>
      </c>
      <c s="27">
        <f>ROUND(G122*H122,6)</f>
      </c>
      <c r="L122" s="29">
        <v>0</v>
      </c>
      <c s="24">
        <f>ROUND(ROUND(L122,2)*ROUND(G122,3),2)</f>
      </c>
      <c s="27" t="s">
        <v>56</v>
      </c>
      <c>
        <f>(M122*21)/100</f>
      </c>
      <c t="s">
        <v>27</v>
      </c>
    </row>
    <row r="123" spans="1:5" ht="12.75" customHeight="1">
      <c r="A123" s="30" t="s">
        <v>57</v>
      </c>
      <c r="E123" s="31" t="s">
        <v>5</v>
      </c>
    </row>
    <row r="124" spans="1:5" ht="12.75" customHeight="1">
      <c r="A124" s="30" t="s">
        <v>58</v>
      </c>
      <c r="E124" s="32" t="s">
        <v>2242</v>
      </c>
    </row>
    <row r="125" spans="5:5" ht="89.25" customHeight="1">
      <c r="E125" s="31" t="s">
        <v>2275</v>
      </c>
    </row>
    <row r="126" spans="1:16" ht="12.75" customHeight="1">
      <c r="A126" t="s">
        <v>51</v>
      </c>
      <c s="6" t="s">
        <v>181</v>
      </c>
      <c s="6" t="s">
        <v>4221</v>
      </c>
      <c t="s">
        <v>5</v>
      </c>
      <c s="26" t="s">
        <v>3138</v>
      </c>
      <c s="27" t="s">
        <v>99</v>
      </c>
      <c s="28">
        <v>60</v>
      </c>
      <c s="27">
        <v>0</v>
      </c>
      <c s="27">
        <f>ROUND(G126*H126,6)</f>
      </c>
      <c r="L126" s="29">
        <v>0</v>
      </c>
      <c s="24">
        <f>ROUND(ROUND(L126,2)*ROUND(G126,3),2)</f>
      </c>
      <c s="27" t="s">
        <v>56</v>
      </c>
      <c>
        <f>(M126*21)/100</f>
      </c>
      <c t="s">
        <v>27</v>
      </c>
    </row>
    <row r="127" spans="1:5" ht="12.75" customHeight="1">
      <c r="A127" s="30" t="s">
        <v>57</v>
      </c>
      <c r="E127" s="31" t="s">
        <v>5</v>
      </c>
    </row>
    <row r="128" spans="1:5" ht="12.75" customHeight="1">
      <c r="A128" s="30" t="s">
        <v>58</v>
      </c>
      <c r="E128" s="32" t="s">
        <v>2242</v>
      </c>
    </row>
    <row r="129" spans="5:5" ht="89.25" customHeight="1">
      <c r="E129" s="31" t="s">
        <v>2275</v>
      </c>
    </row>
    <row r="130" spans="1:16" ht="12.75" customHeight="1">
      <c r="A130" t="s">
        <v>51</v>
      </c>
      <c s="6" t="s">
        <v>185</v>
      </c>
      <c s="6" t="s">
        <v>2280</v>
      </c>
      <c t="s">
        <v>5</v>
      </c>
      <c s="26" t="s">
        <v>2281</v>
      </c>
      <c s="27" t="s">
        <v>88</v>
      </c>
      <c s="28">
        <v>680</v>
      </c>
      <c s="27">
        <v>0</v>
      </c>
      <c s="27">
        <f>ROUND(G130*H130,6)</f>
      </c>
      <c r="L130" s="29">
        <v>0</v>
      </c>
      <c s="24">
        <f>ROUND(ROUND(L130,2)*ROUND(G130,3),2)</f>
      </c>
      <c s="27" t="s">
        <v>56</v>
      </c>
      <c>
        <f>(M130*21)/100</f>
      </c>
      <c t="s">
        <v>27</v>
      </c>
    </row>
    <row r="131" spans="1:5" ht="12.75" customHeight="1">
      <c r="A131" s="30" t="s">
        <v>57</v>
      </c>
      <c r="E131" s="31" t="s">
        <v>5</v>
      </c>
    </row>
    <row r="132" spans="1:5" ht="12.75" customHeight="1">
      <c r="A132" s="30" t="s">
        <v>58</v>
      </c>
      <c r="E132" s="32" t="s">
        <v>2242</v>
      </c>
    </row>
    <row r="133" spans="5:5" ht="76.5" customHeight="1">
      <c r="E133" s="31" t="s">
        <v>2282</v>
      </c>
    </row>
    <row r="134" spans="1:16" ht="12.75" customHeight="1">
      <c r="A134" t="s">
        <v>51</v>
      </c>
      <c s="6" t="s">
        <v>190</v>
      </c>
      <c s="6" t="s">
        <v>4224</v>
      </c>
      <c t="s">
        <v>5</v>
      </c>
      <c s="26" t="s">
        <v>4225</v>
      </c>
      <c s="27" t="s">
        <v>99</v>
      </c>
      <c s="28">
        <v>338</v>
      </c>
      <c s="27">
        <v>0</v>
      </c>
      <c s="27">
        <f>ROUND(G134*H134,6)</f>
      </c>
      <c r="L134" s="29">
        <v>0</v>
      </c>
      <c s="24">
        <f>ROUND(ROUND(L134,2)*ROUND(G134,3),2)</f>
      </c>
      <c s="27" t="s">
        <v>56</v>
      </c>
      <c>
        <f>(M134*21)/100</f>
      </c>
      <c t="s">
        <v>27</v>
      </c>
    </row>
    <row r="135" spans="1:5" ht="12.75" customHeight="1">
      <c r="A135" s="30" t="s">
        <v>57</v>
      </c>
      <c r="E135" s="31" t="s">
        <v>5</v>
      </c>
    </row>
    <row r="136" spans="1:5" ht="12.75" customHeight="1">
      <c r="A136" s="30" t="s">
        <v>58</v>
      </c>
      <c r="E136" s="32" t="s">
        <v>2242</v>
      </c>
    </row>
    <row r="137" spans="5:5" ht="89.25" customHeight="1">
      <c r="E137" s="31" t="s">
        <v>4226</v>
      </c>
    </row>
    <row r="138" spans="1:16" ht="12.75" customHeight="1">
      <c r="A138" t="s">
        <v>51</v>
      </c>
      <c s="6" t="s">
        <v>194</v>
      </c>
      <c s="6" t="s">
        <v>2265</v>
      </c>
      <c t="s">
        <v>5</v>
      </c>
      <c s="26" t="s">
        <v>2266</v>
      </c>
      <c s="27" t="s">
        <v>88</v>
      </c>
      <c s="28">
        <v>120</v>
      </c>
      <c s="27">
        <v>0</v>
      </c>
      <c s="27">
        <f>ROUND(G138*H138,6)</f>
      </c>
      <c r="L138" s="29">
        <v>0</v>
      </c>
      <c s="24">
        <f>ROUND(ROUND(L138,2)*ROUND(G138,3),2)</f>
      </c>
      <c s="27" t="s">
        <v>56</v>
      </c>
      <c>
        <f>(M138*21)/100</f>
      </c>
      <c t="s">
        <v>27</v>
      </c>
    </row>
    <row r="139" spans="1:5" ht="12.75" customHeight="1">
      <c r="A139" s="30" t="s">
        <v>57</v>
      </c>
      <c r="E139" s="31" t="s">
        <v>5</v>
      </c>
    </row>
    <row r="140" spans="1:5" ht="12.75" customHeight="1">
      <c r="A140" s="30" t="s">
        <v>58</v>
      </c>
      <c r="E140" s="32" t="s">
        <v>2242</v>
      </c>
    </row>
    <row r="141" spans="5:5" ht="102" customHeight="1">
      <c r="E141" s="31" t="s">
        <v>4181</v>
      </c>
    </row>
    <row r="142" spans="1:16" ht="12.75" customHeight="1">
      <c r="A142" t="s">
        <v>51</v>
      </c>
      <c s="6" t="s">
        <v>198</v>
      </c>
      <c s="6" t="s">
        <v>4282</v>
      </c>
      <c t="s">
        <v>5</v>
      </c>
      <c s="26" t="s">
        <v>4283</v>
      </c>
      <c s="27" t="s">
        <v>99</v>
      </c>
      <c s="28">
        <v>17</v>
      </c>
      <c s="27">
        <v>0</v>
      </c>
      <c s="27">
        <f>ROUND(G142*H142,6)</f>
      </c>
      <c r="L142" s="29">
        <v>0</v>
      </c>
      <c s="24">
        <f>ROUND(ROUND(L142,2)*ROUND(G142,3),2)</f>
      </c>
      <c s="27" t="s">
        <v>56</v>
      </c>
      <c>
        <f>(M142*21)/100</f>
      </c>
      <c t="s">
        <v>27</v>
      </c>
    </row>
    <row r="143" spans="1:5" ht="12.75" customHeight="1">
      <c r="A143" s="30" t="s">
        <v>57</v>
      </c>
      <c r="E143" s="31" t="s">
        <v>5</v>
      </c>
    </row>
    <row r="144" spans="1:5" ht="12.75" customHeight="1">
      <c r="A144" s="30" t="s">
        <v>58</v>
      </c>
      <c r="E144" s="32" t="s">
        <v>2242</v>
      </c>
    </row>
    <row r="145" spans="5:5" ht="102" customHeight="1">
      <c r="E145" s="31" t="s">
        <v>4284</v>
      </c>
    </row>
    <row r="146" spans="1:16" ht="12.75" customHeight="1">
      <c r="A146" t="s">
        <v>51</v>
      </c>
      <c s="6" t="s">
        <v>202</v>
      </c>
      <c s="6" t="s">
        <v>4285</v>
      </c>
      <c t="s">
        <v>5</v>
      </c>
      <c s="26" t="s">
        <v>4286</v>
      </c>
      <c s="27" t="s">
        <v>99</v>
      </c>
      <c s="28">
        <v>17</v>
      </c>
      <c s="27">
        <v>0</v>
      </c>
      <c s="27">
        <f>ROUND(G146*H146,6)</f>
      </c>
      <c r="L146" s="29">
        <v>0</v>
      </c>
      <c s="24">
        <f>ROUND(ROUND(L146,2)*ROUND(G146,3),2)</f>
      </c>
      <c s="27" t="s">
        <v>56</v>
      </c>
      <c>
        <f>(M146*21)/100</f>
      </c>
      <c t="s">
        <v>27</v>
      </c>
    </row>
    <row r="147" spans="1:5" ht="12.75" customHeight="1">
      <c r="A147" s="30" t="s">
        <v>57</v>
      </c>
      <c r="E147" s="31" t="s">
        <v>5</v>
      </c>
    </row>
    <row r="148" spans="1:5" ht="12.75" customHeight="1">
      <c r="A148" s="30" t="s">
        <v>58</v>
      </c>
      <c r="E148" s="32" t="s">
        <v>2242</v>
      </c>
    </row>
    <row r="149" spans="5:5" ht="89.25" customHeight="1">
      <c r="E149" s="31" t="s">
        <v>4287</v>
      </c>
    </row>
    <row r="150" spans="1:16" ht="12.75" customHeight="1">
      <c r="A150" t="s">
        <v>51</v>
      </c>
      <c s="6" t="s">
        <v>206</v>
      </c>
      <c s="6" t="s">
        <v>4288</v>
      </c>
      <c t="s">
        <v>5</v>
      </c>
      <c s="26" t="s">
        <v>4289</v>
      </c>
      <c s="27" t="s">
        <v>99</v>
      </c>
      <c s="28">
        <v>21</v>
      </c>
      <c s="27">
        <v>0</v>
      </c>
      <c s="27">
        <f>ROUND(G150*H150,6)</f>
      </c>
      <c r="L150" s="29">
        <v>0</v>
      </c>
      <c s="24">
        <f>ROUND(ROUND(L150,2)*ROUND(G150,3),2)</f>
      </c>
      <c s="27" t="s">
        <v>56</v>
      </c>
      <c>
        <f>(M150*21)/100</f>
      </c>
      <c t="s">
        <v>27</v>
      </c>
    </row>
    <row r="151" spans="1:5" ht="12.75" customHeight="1">
      <c r="A151" s="30" t="s">
        <v>57</v>
      </c>
      <c r="E151" s="31" t="s">
        <v>5</v>
      </c>
    </row>
    <row r="152" spans="1:5" ht="12.75" customHeight="1">
      <c r="A152" s="30" t="s">
        <v>58</v>
      </c>
      <c r="E152" s="32" t="s">
        <v>2242</v>
      </c>
    </row>
    <row r="153" spans="5:5" ht="89.25" customHeight="1">
      <c r="E153" s="31" t="s">
        <v>4290</v>
      </c>
    </row>
    <row r="154" spans="1:16" ht="12.75" customHeight="1">
      <c r="A154" t="s">
        <v>51</v>
      </c>
      <c s="6" t="s">
        <v>210</v>
      </c>
      <c s="6" t="s">
        <v>4291</v>
      </c>
      <c t="s">
        <v>5</v>
      </c>
      <c s="26" t="s">
        <v>4292</v>
      </c>
      <c s="27" t="s">
        <v>99</v>
      </c>
      <c s="28">
        <v>21</v>
      </c>
      <c s="27">
        <v>0</v>
      </c>
      <c s="27">
        <f>ROUND(G154*H154,6)</f>
      </c>
      <c r="L154" s="29">
        <v>0</v>
      </c>
      <c s="24">
        <f>ROUND(ROUND(L154,2)*ROUND(G154,3),2)</f>
      </c>
      <c s="27" t="s">
        <v>56</v>
      </c>
      <c>
        <f>(M154*21)/100</f>
      </c>
      <c t="s">
        <v>27</v>
      </c>
    </row>
    <row r="155" spans="1:5" ht="12.75" customHeight="1">
      <c r="A155" s="30" t="s">
        <v>57</v>
      </c>
      <c r="E155" s="31" t="s">
        <v>5</v>
      </c>
    </row>
    <row r="156" spans="1:5" ht="12.75" customHeight="1">
      <c r="A156" s="30" t="s">
        <v>58</v>
      </c>
      <c r="E156" s="32" t="s">
        <v>2242</v>
      </c>
    </row>
    <row r="157" spans="5:5" ht="89.25" customHeight="1">
      <c r="E157" s="31" t="s">
        <v>4293</v>
      </c>
    </row>
    <row r="158" spans="1:16" ht="12.75" customHeight="1">
      <c r="A158" t="s">
        <v>51</v>
      </c>
      <c s="6" t="s">
        <v>214</v>
      </c>
      <c s="6" t="s">
        <v>4294</v>
      </c>
      <c t="s">
        <v>5</v>
      </c>
      <c s="26" t="s">
        <v>4295</v>
      </c>
      <c s="27" t="s">
        <v>99</v>
      </c>
      <c s="28">
        <v>4</v>
      </c>
      <c s="27">
        <v>0</v>
      </c>
      <c s="27">
        <f>ROUND(G158*H158,6)</f>
      </c>
      <c r="L158" s="29">
        <v>0</v>
      </c>
      <c s="24">
        <f>ROUND(ROUND(L158,2)*ROUND(G158,3),2)</f>
      </c>
      <c s="27" t="s">
        <v>56</v>
      </c>
      <c>
        <f>(M158*21)/100</f>
      </c>
      <c t="s">
        <v>27</v>
      </c>
    </row>
    <row r="159" spans="1:5" ht="12.75" customHeight="1">
      <c r="A159" s="30" t="s">
        <v>57</v>
      </c>
      <c r="E159" s="31" t="s">
        <v>5</v>
      </c>
    </row>
    <row r="160" spans="1:5" ht="12.75" customHeight="1">
      <c r="A160" s="30" t="s">
        <v>58</v>
      </c>
      <c r="E160" s="32" t="s">
        <v>2242</v>
      </c>
    </row>
    <row r="161" spans="5:5" ht="25.5" customHeight="1">
      <c r="E161" s="31" t="s">
        <v>4296</v>
      </c>
    </row>
    <row r="162" spans="1:16" ht="12.75" customHeight="1">
      <c r="A162" t="s">
        <v>51</v>
      </c>
      <c s="6" t="s">
        <v>218</v>
      </c>
      <c s="6" t="s">
        <v>4297</v>
      </c>
      <c t="s">
        <v>5</v>
      </c>
      <c s="26" t="s">
        <v>4298</v>
      </c>
      <c s="27" t="s">
        <v>99</v>
      </c>
      <c s="28">
        <v>7</v>
      </c>
      <c s="27">
        <v>0</v>
      </c>
      <c s="27">
        <f>ROUND(G162*H162,6)</f>
      </c>
      <c r="L162" s="29">
        <v>0</v>
      </c>
      <c s="24">
        <f>ROUND(ROUND(L162,2)*ROUND(G162,3),2)</f>
      </c>
      <c s="27" t="s">
        <v>56</v>
      </c>
      <c>
        <f>(M162*21)/100</f>
      </c>
      <c t="s">
        <v>27</v>
      </c>
    </row>
    <row r="163" spans="1:5" ht="12.75" customHeight="1">
      <c r="A163" s="30" t="s">
        <v>57</v>
      </c>
      <c r="E163" s="31" t="s">
        <v>5</v>
      </c>
    </row>
    <row r="164" spans="1:5" ht="12.75" customHeight="1">
      <c r="A164" s="30" t="s">
        <v>58</v>
      </c>
      <c r="E164" s="32" t="s">
        <v>2242</v>
      </c>
    </row>
    <row r="165" spans="5:5" ht="102" customHeight="1">
      <c r="E165" s="31" t="s">
        <v>4187</v>
      </c>
    </row>
    <row r="166" spans="1:16" ht="12.75" customHeight="1">
      <c r="A166" t="s">
        <v>51</v>
      </c>
      <c s="6" t="s">
        <v>222</v>
      </c>
      <c s="6" t="s">
        <v>4299</v>
      </c>
      <c t="s">
        <v>5</v>
      </c>
      <c s="26" t="s">
        <v>4300</v>
      </c>
      <c s="27" t="s">
        <v>99</v>
      </c>
      <c s="28">
        <v>7</v>
      </c>
      <c s="27">
        <v>0</v>
      </c>
      <c s="27">
        <f>ROUND(G166*H166,6)</f>
      </c>
      <c r="L166" s="29">
        <v>0</v>
      </c>
      <c s="24">
        <f>ROUND(ROUND(L166,2)*ROUND(G166,3),2)</f>
      </c>
      <c s="27" t="s">
        <v>56</v>
      </c>
      <c>
        <f>(M166*21)/100</f>
      </c>
      <c t="s">
        <v>27</v>
      </c>
    </row>
    <row r="167" spans="1:5" ht="12.75" customHeight="1">
      <c r="A167" s="30" t="s">
        <v>57</v>
      </c>
      <c r="E167" s="31" t="s">
        <v>5</v>
      </c>
    </row>
    <row r="168" spans="1:5" ht="12.75" customHeight="1">
      <c r="A168" s="30" t="s">
        <v>58</v>
      </c>
      <c r="E168" s="32" t="s">
        <v>2242</v>
      </c>
    </row>
    <row r="169" spans="5:5" ht="102" customHeight="1">
      <c r="E169" s="31" t="s">
        <v>4187</v>
      </c>
    </row>
    <row r="170" spans="1:16" ht="12.75" customHeight="1">
      <c r="A170" t="s">
        <v>51</v>
      </c>
      <c s="6" t="s">
        <v>226</v>
      </c>
      <c s="6" t="s">
        <v>4248</v>
      </c>
      <c t="s">
        <v>5</v>
      </c>
      <c s="26" t="s">
        <v>4249</v>
      </c>
      <c s="27" t="s">
        <v>99</v>
      </c>
      <c s="28">
        <v>28</v>
      </c>
      <c s="27">
        <v>0</v>
      </c>
      <c s="27">
        <f>ROUND(G170*H170,6)</f>
      </c>
      <c r="L170" s="29">
        <v>0</v>
      </c>
      <c s="24">
        <f>ROUND(ROUND(L170,2)*ROUND(G170,3),2)</f>
      </c>
      <c s="27" t="s">
        <v>56</v>
      </c>
      <c>
        <f>(M170*21)/100</f>
      </c>
      <c t="s">
        <v>27</v>
      </c>
    </row>
    <row r="171" spans="1:5" ht="12.75" customHeight="1">
      <c r="A171" s="30" t="s">
        <v>57</v>
      </c>
      <c r="E171" s="31" t="s">
        <v>5</v>
      </c>
    </row>
    <row r="172" spans="1:5" ht="12.75" customHeight="1">
      <c r="A172" s="30" t="s">
        <v>58</v>
      </c>
      <c r="E172" s="32" t="s">
        <v>2242</v>
      </c>
    </row>
    <row r="173" spans="5:5" ht="102" customHeight="1">
      <c r="E173" s="31" t="s">
        <v>4187</v>
      </c>
    </row>
    <row r="174" spans="1:16" ht="12.75" customHeight="1">
      <c r="A174" t="s">
        <v>51</v>
      </c>
      <c s="6" t="s">
        <v>230</v>
      </c>
      <c s="6" t="s">
        <v>4301</v>
      </c>
      <c t="s">
        <v>5</v>
      </c>
      <c s="26" t="s">
        <v>4302</v>
      </c>
      <c s="27" t="s">
        <v>99</v>
      </c>
      <c s="28">
        <v>7</v>
      </c>
      <c s="27">
        <v>0</v>
      </c>
      <c s="27">
        <f>ROUND(G174*H174,6)</f>
      </c>
      <c r="L174" s="29">
        <v>0</v>
      </c>
      <c s="24">
        <f>ROUND(ROUND(L174,2)*ROUND(G174,3),2)</f>
      </c>
      <c s="27" t="s">
        <v>56</v>
      </c>
      <c>
        <f>(M174*21)/100</f>
      </c>
      <c t="s">
        <v>27</v>
      </c>
    </row>
    <row r="175" spans="1:5" ht="12.75" customHeight="1">
      <c r="A175" s="30" t="s">
        <v>57</v>
      </c>
      <c r="E175" s="31" t="s">
        <v>5</v>
      </c>
    </row>
    <row r="176" spans="1:5" ht="12.75" customHeight="1">
      <c r="A176" s="30" t="s">
        <v>58</v>
      </c>
      <c r="E176" s="32" t="s">
        <v>2242</v>
      </c>
    </row>
    <row r="177" spans="5:5" ht="102" customHeight="1">
      <c r="E177" s="31" t="s">
        <v>4187</v>
      </c>
    </row>
    <row r="178" spans="1:16" ht="12.75" customHeight="1">
      <c r="A178" t="s">
        <v>51</v>
      </c>
      <c s="6" t="s">
        <v>234</v>
      </c>
      <c s="6" t="s">
        <v>2283</v>
      </c>
      <c t="s">
        <v>5</v>
      </c>
      <c s="26" t="s">
        <v>2284</v>
      </c>
      <c s="27" t="s">
        <v>99</v>
      </c>
      <c s="28">
        <v>1</v>
      </c>
      <c s="27">
        <v>0</v>
      </c>
      <c s="27">
        <f>ROUND(G178*H178,6)</f>
      </c>
      <c r="L178" s="29">
        <v>0</v>
      </c>
      <c s="24">
        <f>ROUND(ROUND(L178,2)*ROUND(G178,3),2)</f>
      </c>
      <c s="27" t="s">
        <v>56</v>
      </c>
      <c>
        <f>(M178*21)/100</f>
      </c>
      <c t="s">
        <v>27</v>
      </c>
    </row>
    <row r="179" spans="1:5" ht="12.75" customHeight="1">
      <c r="A179" s="30" t="s">
        <v>57</v>
      </c>
      <c r="E179" s="31" t="s">
        <v>5</v>
      </c>
    </row>
    <row r="180" spans="1:5" ht="12.75" customHeight="1">
      <c r="A180" s="30" t="s">
        <v>58</v>
      </c>
      <c r="E180" s="32" t="s">
        <v>2242</v>
      </c>
    </row>
    <row r="181" spans="5:5" ht="76.5" customHeight="1">
      <c r="E181" s="31" t="s">
        <v>2285</v>
      </c>
    </row>
    <row r="182" spans="1:16" ht="12.75" customHeight="1">
      <c r="A182" t="s">
        <v>51</v>
      </c>
      <c s="6" t="s">
        <v>238</v>
      </c>
      <c s="6" t="s">
        <v>4250</v>
      </c>
      <c t="s">
        <v>5</v>
      </c>
      <c s="26" t="s">
        <v>4251</v>
      </c>
      <c s="27" t="s">
        <v>99</v>
      </c>
      <c s="28">
        <v>4</v>
      </c>
      <c s="27">
        <v>0</v>
      </c>
      <c s="27">
        <f>ROUND(G182*H182,6)</f>
      </c>
      <c r="L182" s="29">
        <v>0</v>
      </c>
      <c s="24">
        <f>ROUND(ROUND(L182,2)*ROUND(G182,3),2)</f>
      </c>
      <c s="27" t="s">
        <v>56</v>
      </c>
      <c>
        <f>(M182*21)/100</f>
      </c>
      <c t="s">
        <v>27</v>
      </c>
    </row>
    <row r="183" spans="1:5" ht="12.75" customHeight="1">
      <c r="A183" s="30" t="s">
        <v>57</v>
      </c>
      <c r="E183" s="31" t="s">
        <v>5</v>
      </c>
    </row>
    <row r="184" spans="1:5" ht="12.75" customHeight="1">
      <c r="A184" s="30" t="s">
        <v>58</v>
      </c>
      <c r="E184" s="32" t="s">
        <v>2242</v>
      </c>
    </row>
    <row r="185" spans="5:5" ht="25.5" customHeight="1">
      <c r="E185" s="31" t="s">
        <v>4252</v>
      </c>
    </row>
    <row r="186" spans="1:16" ht="12.75" customHeight="1">
      <c r="A186" t="s">
        <v>51</v>
      </c>
      <c s="6" t="s">
        <v>242</v>
      </c>
      <c s="6" t="s">
        <v>823</v>
      </c>
      <c t="s">
        <v>5</v>
      </c>
      <c s="26" t="s">
        <v>824</v>
      </c>
      <c s="27" t="s">
        <v>99</v>
      </c>
      <c s="28">
        <v>1</v>
      </c>
      <c s="27">
        <v>0</v>
      </c>
      <c s="27">
        <f>ROUND(G186*H186,6)</f>
      </c>
      <c r="L186" s="29">
        <v>0</v>
      </c>
      <c s="24">
        <f>ROUND(ROUND(L186,2)*ROUND(G186,3),2)</f>
      </c>
      <c s="27" t="s">
        <v>56</v>
      </c>
      <c>
        <f>(M186*21)/100</f>
      </c>
      <c t="s">
        <v>27</v>
      </c>
    </row>
    <row r="187" spans="1:5" ht="12.75" customHeight="1">
      <c r="A187" s="30" t="s">
        <v>57</v>
      </c>
      <c r="E187" s="31" t="s">
        <v>5</v>
      </c>
    </row>
    <row r="188" spans="1:5" ht="12.75" customHeight="1">
      <c r="A188" s="30" t="s">
        <v>58</v>
      </c>
      <c r="E188" s="32" t="s">
        <v>2242</v>
      </c>
    </row>
    <row r="189" spans="5:5" ht="76.5" customHeight="1">
      <c r="E189" s="31" t="s">
        <v>825</v>
      </c>
    </row>
    <row r="190" spans="1:16" ht="12.75" customHeight="1">
      <c r="A190" t="s">
        <v>51</v>
      </c>
      <c s="6" t="s">
        <v>246</v>
      </c>
      <c s="6" t="s">
        <v>4253</v>
      </c>
      <c t="s">
        <v>5</v>
      </c>
      <c s="26" t="s">
        <v>4254</v>
      </c>
      <c s="27" t="s">
        <v>99</v>
      </c>
      <c s="28">
        <v>3</v>
      </c>
      <c s="27">
        <v>0</v>
      </c>
      <c s="27">
        <f>ROUND(G190*H190,6)</f>
      </c>
      <c r="L190" s="29">
        <v>0</v>
      </c>
      <c s="24">
        <f>ROUND(ROUND(L190,2)*ROUND(G190,3),2)</f>
      </c>
      <c s="27" t="s">
        <v>56</v>
      </c>
      <c>
        <f>(M190*21)/100</f>
      </c>
      <c t="s">
        <v>27</v>
      </c>
    </row>
    <row r="191" spans="1:5" ht="12.75" customHeight="1">
      <c r="A191" s="30" t="s">
        <v>57</v>
      </c>
      <c r="E191" s="31" t="s">
        <v>5</v>
      </c>
    </row>
    <row r="192" spans="1:5" ht="12.75" customHeight="1">
      <c r="A192" s="30" t="s">
        <v>58</v>
      </c>
      <c r="E192" s="32" t="s">
        <v>2242</v>
      </c>
    </row>
    <row r="193" spans="5:5" ht="76.5" customHeight="1">
      <c r="E193" s="31" t="s">
        <v>4255</v>
      </c>
    </row>
    <row r="194" spans="1:16" ht="12.75" customHeight="1">
      <c r="A194" t="s">
        <v>51</v>
      </c>
      <c s="6" t="s">
        <v>250</v>
      </c>
      <c s="6" t="s">
        <v>2289</v>
      </c>
      <c t="s">
        <v>5</v>
      </c>
      <c s="26" t="s">
        <v>2290</v>
      </c>
      <c s="27" t="s">
        <v>464</v>
      </c>
      <c s="28">
        <v>150</v>
      </c>
      <c s="27">
        <v>0</v>
      </c>
      <c s="27">
        <f>ROUND(G194*H194,6)</f>
      </c>
      <c r="L194" s="29">
        <v>0</v>
      </c>
      <c s="24">
        <f>ROUND(ROUND(L194,2)*ROUND(G194,3),2)</f>
      </c>
      <c s="27" t="s">
        <v>56</v>
      </c>
      <c>
        <f>(M194*21)/100</f>
      </c>
      <c t="s">
        <v>27</v>
      </c>
    </row>
    <row r="195" spans="1:5" ht="12.75" customHeight="1">
      <c r="A195" s="30" t="s">
        <v>57</v>
      </c>
      <c r="E195" s="31" t="s">
        <v>5</v>
      </c>
    </row>
    <row r="196" spans="1:5" ht="12.75" customHeight="1">
      <c r="A196" s="30" t="s">
        <v>58</v>
      </c>
      <c r="E196" s="32" t="s">
        <v>2242</v>
      </c>
    </row>
    <row r="197" spans="5:5" ht="102" customHeight="1">
      <c r="E197" s="31" t="s">
        <v>1554</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1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132</v>
      </c>
      <c s="33">
        <f>Rekapitulace!C54</f>
      </c>
      <c s="15" t="s">
        <v>15</v>
      </c>
      <c t="s">
        <v>23</v>
      </c>
      <c t="s">
        <v>27</v>
      </c>
    </row>
    <row r="4" spans="1:16" ht="15" customHeight="1">
      <c r="A4" s="18" t="s">
        <v>20</v>
      </c>
      <c s="19" t="s">
        <v>28</v>
      </c>
      <c s="20" t="s">
        <v>132</v>
      </c>
      <c r="E4" s="19" t="s">
        <v>4197</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COUNTIFS(L8:L122,"=0",A8:A122,"P")+COUNTIFS(L8:L122,"",A8:A122,"P")+SUM(Q8:Q122)</f>
      </c>
    </row>
    <row r="8" spans="1:13" ht="12.75" customHeight="1">
      <c r="A8" t="s">
        <v>45</v>
      </c>
      <c r="C8" s="21" t="s">
        <v>4305</v>
      </c>
      <c r="E8" s="23" t="s">
        <v>4306</v>
      </c>
      <c r="J8" s="22">
        <f>0+J9+J14+J23+J36+J45</f>
      </c>
      <c s="22">
        <f>0+K9+K14+K23+K36+K45</f>
      </c>
      <c s="22">
        <f>0+L9+L14+L23+L36+L45</f>
      </c>
      <c s="22">
        <f>0+M9+M14+M23+M36+M45</f>
      </c>
    </row>
    <row r="9" spans="1:13" ht="12.75" customHeight="1">
      <c r="A9" t="s">
        <v>48</v>
      </c>
      <c r="C9" s="7" t="s">
        <v>49</v>
      </c>
      <c r="E9" s="25" t="s">
        <v>2239</v>
      </c>
      <c r="J9" s="24">
        <f>0</f>
      </c>
      <c s="24">
        <f>0</f>
      </c>
      <c s="24">
        <f>0+L10</f>
      </c>
      <c s="24">
        <f>0+M10</f>
      </c>
    </row>
    <row r="10" spans="1:16" ht="12.75" customHeight="1">
      <c r="A10" t="s">
        <v>51</v>
      </c>
      <c s="6" t="s">
        <v>52</v>
      </c>
      <c s="6" t="s">
        <v>2240</v>
      </c>
      <c t="s">
        <v>5</v>
      </c>
      <c s="26" t="s">
        <v>2241</v>
      </c>
      <c s="27" t="s">
        <v>55</v>
      </c>
      <c s="28">
        <v>27.72</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2242</v>
      </c>
    </row>
    <row r="13" spans="5:5" ht="76.5" customHeight="1">
      <c r="E13" s="31" t="s">
        <v>2243</v>
      </c>
    </row>
    <row r="14" spans="1:13" ht="12.75" customHeight="1">
      <c r="A14" t="s">
        <v>48</v>
      </c>
      <c r="C14" s="7" t="s">
        <v>109</v>
      </c>
      <c r="E14" s="25" t="s">
        <v>2244</v>
      </c>
      <c r="J14" s="24">
        <f>0</f>
      </c>
      <c s="24">
        <f>0</f>
      </c>
      <c s="24">
        <f>0+L15+L19</f>
      </c>
      <c s="24">
        <f>0+M15+M19</f>
      </c>
    </row>
    <row r="15" spans="1:16" ht="12.75" customHeight="1">
      <c r="A15" t="s">
        <v>51</v>
      </c>
      <c s="6" t="s">
        <v>85</v>
      </c>
      <c s="6" t="s">
        <v>2245</v>
      </c>
      <c t="s">
        <v>5</v>
      </c>
      <c s="26" t="s">
        <v>2246</v>
      </c>
      <c s="27" t="s">
        <v>76</v>
      </c>
      <c s="28">
        <v>17.325</v>
      </c>
      <c s="27">
        <v>0</v>
      </c>
      <c s="27">
        <f>ROUND(G15*H15,6)</f>
      </c>
      <c r="L15" s="29">
        <v>0</v>
      </c>
      <c s="24">
        <f>ROUND(ROUND(L15,2)*ROUND(G15,3),2)</f>
      </c>
      <c s="27" t="s">
        <v>56</v>
      </c>
      <c>
        <f>(M15*21)/100</f>
      </c>
      <c t="s">
        <v>27</v>
      </c>
    </row>
    <row r="16" spans="1:5" ht="12.75" customHeight="1">
      <c r="A16" s="30" t="s">
        <v>57</v>
      </c>
      <c r="E16" s="31" t="s">
        <v>5</v>
      </c>
    </row>
    <row r="17" spans="1:5" ht="12.75" customHeight="1">
      <c r="A17" s="30" t="s">
        <v>58</v>
      </c>
      <c r="E17" s="32" t="s">
        <v>2242</v>
      </c>
    </row>
    <row r="18" spans="5:5" ht="255" customHeight="1">
      <c r="E18" s="31" t="s">
        <v>2247</v>
      </c>
    </row>
    <row r="19" spans="1:16" ht="12.75" customHeight="1">
      <c r="A19" t="s">
        <v>51</v>
      </c>
      <c s="6" t="s">
        <v>90</v>
      </c>
      <c s="6" t="s">
        <v>4262</v>
      </c>
      <c t="s">
        <v>5</v>
      </c>
      <c s="26" t="s">
        <v>4263</v>
      </c>
      <c s="27" t="s">
        <v>76</v>
      </c>
      <c s="28">
        <v>0.75</v>
      </c>
      <c s="27">
        <v>0</v>
      </c>
      <c s="27">
        <f>ROUND(G19*H19,6)</f>
      </c>
      <c r="L19" s="29">
        <v>0</v>
      </c>
      <c s="24">
        <f>ROUND(ROUND(L19,2)*ROUND(G19,3),2)</f>
      </c>
      <c s="27" t="s">
        <v>56</v>
      </c>
      <c>
        <f>(M19*21)/100</f>
      </c>
      <c t="s">
        <v>27</v>
      </c>
    </row>
    <row r="20" spans="1:5" ht="12.75" customHeight="1">
      <c r="A20" s="30" t="s">
        <v>57</v>
      </c>
      <c r="E20" s="31" t="s">
        <v>5</v>
      </c>
    </row>
    <row r="21" spans="1:5" ht="12.75" customHeight="1">
      <c r="A21" s="30" t="s">
        <v>58</v>
      </c>
      <c r="E21" s="32" t="s">
        <v>2242</v>
      </c>
    </row>
    <row r="22" spans="5:5" ht="153" customHeight="1">
      <c r="E22" s="31" t="s">
        <v>1379</v>
      </c>
    </row>
    <row r="23" spans="1:13" ht="12.75" customHeight="1">
      <c r="A23" t="s">
        <v>48</v>
      </c>
      <c r="C23" s="7" t="s">
        <v>27</v>
      </c>
      <c r="E23" s="25" t="s">
        <v>2248</v>
      </c>
      <c r="J23" s="24">
        <f>0</f>
      </c>
      <c s="24">
        <f>0</f>
      </c>
      <c s="24">
        <f>0+L24+L28+L32</f>
      </c>
      <c s="24">
        <f>0+M24+M28+M32</f>
      </c>
    </row>
    <row r="24" spans="1:16" ht="12.75" customHeight="1">
      <c r="A24" t="s">
        <v>51</v>
      </c>
      <c s="6" t="s">
        <v>27</v>
      </c>
      <c s="6" t="s">
        <v>2249</v>
      </c>
      <c t="s">
        <v>5</v>
      </c>
      <c s="26" t="s">
        <v>1746</v>
      </c>
      <c s="27" t="s">
        <v>834</v>
      </c>
      <c s="28">
        <v>1</v>
      </c>
      <c s="27">
        <v>0</v>
      </c>
      <c s="27">
        <f>ROUND(G24*H24,6)</f>
      </c>
      <c r="L24" s="29">
        <v>0</v>
      </c>
      <c s="24">
        <f>ROUND(ROUND(L24,2)*ROUND(G24,3),2)</f>
      </c>
      <c s="27" t="s">
        <v>56</v>
      </c>
      <c>
        <f>(M24*21)/100</f>
      </c>
      <c t="s">
        <v>27</v>
      </c>
    </row>
    <row r="25" spans="1:5" ht="12.75" customHeight="1">
      <c r="A25" s="30" t="s">
        <v>57</v>
      </c>
      <c r="E25" s="31" t="s">
        <v>5</v>
      </c>
    </row>
    <row r="26" spans="1:5" ht="12.75" customHeight="1">
      <c r="A26" s="30" t="s">
        <v>58</v>
      </c>
      <c r="E26" s="32" t="s">
        <v>2242</v>
      </c>
    </row>
    <row r="27" spans="5:5" ht="12.75" customHeight="1">
      <c r="E27" s="31" t="s">
        <v>1741</v>
      </c>
    </row>
    <row r="28" spans="1:16" ht="12.75" customHeight="1">
      <c r="A28" t="s">
        <v>51</v>
      </c>
      <c s="6" t="s">
        <v>26</v>
      </c>
      <c s="6" t="s">
        <v>2250</v>
      </c>
      <c t="s">
        <v>5</v>
      </c>
      <c s="26" t="s">
        <v>2251</v>
      </c>
      <c s="27" t="s">
        <v>834</v>
      </c>
      <c s="28">
        <v>1</v>
      </c>
      <c s="27">
        <v>0</v>
      </c>
      <c s="27">
        <f>ROUND(G28*H28,6)</f>
      </c>
      <c r="L28" s="29">
        <v>0</v>
      </c>
      <c s="24">
        <f>ROUND(ROUND(L28,2)*ROUND(G28,3),2)</f>
      </c>
      <c s="27" t="s">
        <v>56</v>
      </c>
      <c>
        <f>(M28*21)/100</f>
      </c>
      <c t="s">
        <v>27</v>
      </c>
    </row>
    <row r="29" spans="1:5" ht="12.75" customHeight="1">
      <c r="A29" s="30" t="s">
        <v>57</v>
      </c>
      <c r="E29" s="31" t="s">
        <v>5</v>
      </c>
    </row>
    <row r="30" spans="1:5" ht="12.75" customHeight="1">
      <c r="A30" s="30" t="s">
        <v>58</v>
      </c>
      <c r="E30" s="32" t="s">
        <v>2242</v>
      </c>
    </row>
    <row r="31" spans="5:5" ht="12.75" customHeight="1">
      <c r="E31" s="31" t="s">
        <v>2252</v>
      </c>
    </row>
    <row r="32" spans="1:16" ht="12.75" customHeight="1">
      <c r="A32" t="s">
        <v>51</v>
      </c>
      <c s="6" t="s">
        <v>67</v>
      </c>
      <c s="6" t="s">
        <v>2253</v>
      </c>
      <c t="s">
        <v>5</v>
      </c>
      <c s="26" t="s">
        <v>2254</v>
      </c>
      <c s="27" t="s">
        <v>99</v>
      </c>
      <c s="28">
        <v>18</v>
      </c>
      <c s="27">
        <v>0</v>
      </c>
      <c s="27">
        <f>ROUND(G32*H32,6)</f>
      </c>
      <c r="L32" s="29">
        <v>0</v>
      </c>
      <c s="24">
        <f>ROUND(ROUND(L32,2)*ROUND(G32,3),2)</f>
      </c>
      <c s="27" t="s">
        <v>56</v>
      </c>
      <c>
        <f>(M32*21)/100</f>
      </c>
      <c t="s">
        <v>27</v>
      </c>
    </row>
    <row r="33" spans="1:5" ht="12.75" customHeight="1">
      <c r="A33" s="30" t="s">
        <v>57</v>
      </c>
      <c r="E33" s="31" t="s">
        <v>5</v>
      </c>
    </row>
    <row r="34" spans="1:5" ht="12.75" customHeight="1">
      <c r="A34" s="30" t="s">
        <v>58</v>
      </c>
      <c r="E34" s="32" t="s">
        <v>2242</v>
      </c>
    </row>
    <row r="35" spans="5:5" ht="12.75" customHeight="1">
      <c r="E35" s="31" t="s">
        <v>1741</v>
      </c>
    </row>
    <row r="36" spans="1:13" ht="12.75" customHeight="1">
      <c r="A36" t="s">
        <v>48</v>
      </c>
      <c r="C36" s="7" t="s">
        <v>26</v>
      </c>
      <c r="E36" s="25" t="s">
        <v>2255</v>
      </c>
      <c r="J36" s="24">
        <f>0</f>
      </c>
      <c s="24">
        <f>0</f>
      </c>
      <c s="24">
        <f>0+L37+L41</f>
      </c>
      <c s="24">
        <f>0+M37+M41</f>
      </c>
    </row>
    <row r="37" spans="1:16" ht="12.75" customHeight="1">
      <c r="A37" t="s">
        <v>51</v>
      </c>
      <c s="6" t="s">
        <v>73</v>
      </c>
      <c s="6" t="s">
        <v>2256</v>
      </c>
      <c t="s">
        <v>5</v>
      </c>
      <c s="26" t="s">
        <v>1753</v>
      </c>
      <c s="27" t="s">
        <v>834</v>
      </c>
      <c s="28">
        <v>1</v>
      </c>
      <c s="27">
        <v>0</v>
      </c>
      <c s="27">
        <f>ROUND(G37*H37,6)</f>
      </c>
      <c r="L37" s="29">
        <v>0</v>
      </c>
      <c s="24">
        <f>ROUND(ROUND(L37,2)*ROUND(G37,3),2)</f>
      </c>
      <c s="27" t="s">
        <v>56</v>
      </c>
      <c>
        <f>(M37*21)/100</f>
      </c>
      <c t="s">
        <v>27</v>
      </c>
    </row>
    <row r="38" spans="1:5" ht="12.75" customHeight="1">
      <c r="A38" s="30" t="s">
        <v>57</v>
      </c>
      <c r="E38" s="31" t="s">
        <v>5</v>
      </c>
    </row>
    <row r="39" spans="1:5" ht="12.75" customHeight="1">
      <c r="A39" s="30" t="s">
        <v>58</v>
      </c>
      <c r="E39" s="32" t="s">
        <v>2242</v>
      </c>
    </row>
    <row r="40" spans="5:5" ht="12.75" customHeight="1">
      <c r="E40" s="31" t="s">
        <v>1755</v>
      </c>
    </row>
    <row r="41" spans="1:16" ht="12.75" customHeight="1">
      <c r="A41" t="s">
        <v>51</v>
      </c>
      <c s="6" t="s">
        <v>80</v>
      </c>
      <c s="6" t="s">
        <v>4264</v>
      </c>
      <c t="s">
        <v>5</v>
      </c>
      <c s="26" t="s">
        <v>4265</v>
      </c>
      <c s="27" t="s">
        <v>834</v>
      </c>
      <c s="28">
        <v>1</v>
      </c>
      <c s="27">
        <v>0</v>
      </c>
      <c s="27">
        <f>ROUND(G41*H41,6)</f>
      </c>
      <c r="L41" s="29">
        <v>0</v>
      </c>
      <c s="24">
        <f>ROUND(ROUND(L41,2)*ROUND(G41,3),2)</f>
      </c>
      <c s="27" t="s">
        <v>56</v>
      </c>
      <c>
        <f>(M41*21)/100</f>
      </c>
      <c t="s">
        <v>27</v>
      </c>
    </row>
    <row r="42" spans="1:5" ht="12.75" customHeight="1">
      <c r="A42" s="30" t="s">
        <v>57</v>
      </c>
      <c r="E42" s="31" t="s">
        <v>5</v>
      </c>
    </row>
    <row r="43" spans="1:5" ht="12.75" customHeight="1">
      <c r="A43" s="30" t="s">
        <v>58</v>
      </c>
      <c r="E43" s="32" t="s">
        <v>2242</v>
      </c>
    </row>
    <row r="44" spans="5:5" ht="12.75" customHeight="1">
      <c r="E44" s="31" t="s">
        <v>4266</v>
      </c>
    </row>
    <row r="45" spans="1:13" ht="12.75" customHeight="1">
      <c r="A45" t="s">
        <v>48</v>
      </c>
      <c r="C45" s="7" t="s">
        <v>85</v>
      </c>
      <c r="E45" s="25" t="s">
        <v>95</v>
      </c>
      <c r="J45" s="24">
        <f>0</f>
      </c>
      <c s="24">
        <f>0</f>
      </c>
      <c s="24">
        <f>0+L46+L50+L54+L58+L62+L66+L70+L74+L78+L82+L86+L90+L94+L98+L102+L106+L110+L114+L118+L122</f>
      </c>
      <c s="24">
        <f>0+M46+M50+M54+M58+M62+M66+M70+M74+M78+M82+M86+M90+M94+M98+M102+M106+M110+M114+M118+M122</f>
      </c>
    </row>
    <row r="46" spans="1:16" ht="12.75" customHeight="1">
      <c r="A46" t="s">
        <v>51</v>
      </c>
      <c s="6" t="s">
        <v>96</v>
      </c>
      <c s="6" t="s">
        <v>1231</v>
      </c>
      <c t="s">
        <v>5</v>
      </c>
      <c s="26" t="s">
        <v>1232</v>
      </c>
      <c s="27" t="s">
        <v>88</v>
      </c>
      <c s="28">
        <v>60</v>
      </c>
      <c s="27">
        <v>0</v>
      </c>
      <c s="27">
        <f>ROUND(G46*H46,6)</f>
      </c>
      <c r="L46" s="29">
        <v>0</v>
      </c>
      <c s="24">
        <f>ROUND(ROUND(L46,2)*ROUND(G46,3),2)</f>
      </c>
      <c s="27" t="s">
        <v>56</v>
      </c>
      <c>
        <f>(M46*21)/100</f>
      </c>
      <c t="s">
        <v>27</v>
      </c>
    </row>
    <row r="47" spans="1:5" ht="12.75" customHeight="1">
      <c r="A47" s="30" t="s">
        <v>57</v>
      </c>
      <c r="E47" s="31" t="s">
        <v>5</v>
      </c>
    </row>
    <row r="48" spans="1:5" ht="12.75" customHeight="1">
      <c r="A48" s="30" t="s">
        <v>58</v>
      </c>
      <c r="E48" s="32" t="s">
        <v>2242</v>
      </c>
    </row>
    <row r="49" spans="5:5" ht="102" customHeight="1">
      <c r="E49" s="31" t="s">
        <v>2257</v>
      </c>
    </row>
    <row r="50" spans="1:16" ht="12.75" customHeight="1">
      <c r="A50" t="s">
        <v>51</v>
      </c>
      <c s="6" t="s">
        <v>101</v>
      </c>
      <c s="6" t="s">
        <v>4267</v>
      </c>
      <c t="s">
        <v>5</v>
      </c>
      <c s="26" t="s">
        <v>4268</v>
      </c>
      <c s="27" t="s">
        <v>99</v>
      </c>
      <c s="28">
        <v>2</v>
      </c>
      <c s="27">
        <v>0</v>
      </c>
      <c s="27">
        <f>ROUND(G50*H50,6)</f>
      </c>
      <c r="L50" s="29">
        <v>0</v>
      </c>
      <c s="24">
        <f>ROUND(ROUND(L50,2)*ROUND(G50,3),2)</f>
      </c>
      <c s="27" t="s">
        <v>56</v>
      </c>
      <c>
        <f>(M50*21)/100</f>
      </c>
      <c t="s">
        <v>27</v>
      </c>
    </row>
    <row r="51" spans="1:5" ht="12.75" customHeight="1">
      <c r="A51" s="30" t="s">
        <v>57</v>
      </c>
      <c r="E51" s="31" t="s">
        <v>5</v>
      </c>
    </row>
    <row r="52" spans="1:5" ht="12.75" customHeight="1">
      <c r="A52" s="30" t="s">
        <v>58</v>
      </c>
      <c r="E52" s="32" t="s">
        <v>2242</v>
      </c>
    </row>
    <row r="53" spans="5:5" ht="102" customHeight="1">
      <c r="E53" s="31" t="s">
        <v>4269</v>
      </c>
    </row>
    <row r="54" spans="1:16" ht="12.75" customHeight="1">
      <c r="A54" t="s">
        <v>51</v>
      </c>
      <c s="6" t="s">
        <v>105</v>
      </c>
      <c s="6" t="s">
        <v>4270</v>
      </c>
      <c t="s">
        <v>5</v>
      </c>
      <c s="26" t="s">
        <v>4271</v>
      </c>
      <c s="27" t="s">
        <v>88</v>
      </c>
      <c s="28">
        <v>30</v>
      </c>
      <c s="27">
        <v>0</v>
      </c>
      <c s="27">
        <f>ROUND(G54*H54,6)</f>
      </c>
      <c r="L54" s="29">
        <v>0</v>
      </c>
      <c s="24">
        <f>ROUND(ROUND(L54,2)*ROUND(G54,3),2)</f>
      </c>
      <c s="27" t="s">
        <v>56</v>
      </c>
      <c>
        <f>(M54*21)/100</f>
      </c>
      <c t="s">
        <v>27</v>
      </c>
    </row>
    <row r="55" spans="1:5" ht="12.75" customHeight="1">
      <c r="A55" s="30" t="s">
        <v>57</v>
      </c>
      <c r="E55" s="31" t="s">
        <v>5</v>
      </c>
    </row>
    <row r="56" spans="1:5" ht="12.75" customHeight="1">
      <c r="A56" s="30" t="s">
        <v>58</v>
      </c>
      <c r="E56" s="32" t="s">
        <v>2242</v>
      </c>
    </row>
    <row r="57" spans="5:5" ht="76.5" customHeight="1">
      <c r="E57" s="31" t="s">
        <v>681</v>
      </c>
    </row>
    <row r="58" spans="1:16" ht="12.75" customHeight="1">
      <c r="A58" t="s">
        <v>51</v>
      </c>
      <c s="6" t="s">
        <v>109</v>
      </c>
      <c s="6" t="s">
        <v>682</v>
      </c>
      <c t="s">
        <v>5</v>
      </c>
      <c s="26" t="s">
        <v>683</v>
      </c>
      <c s="27" t="s">
        <v>88</v>
      </c>
      <c s="28">
        <v>4</v>
      </c>
      <c s="27">
        <v>0</v>
      </c>
      <c s="27">
        <f>ROUND(G58*H58,6)</f>
      </c>
      <c r="L58" s="29">
        <v>0</v>
      </c>
      <c s="24">
        <f>ROUND(ROUND(L58,2)*ROUND(G58,3),2)</f>
      </c>
      <c s="27" t="s">
        <v>56</v>
      </c>
      <c>
        <f>(M58*21)/100</f>
      </c>
      <c t="s">
        <v>27</v>
      </c>
    </row>
    <row r="59" spans="1:5" ht="12.75" customHeight="1">
      <c r="A59" s="30" t="s">
        <v>57</v>
      </c>
      <c r="E59" s="31" t="s">
        <v>5</v>
      </c>
    </row>
    <row r="60" spans="1:5" ht="12.75" customHeight="1">
      <c r="A60" s="30" t="s">
        <v>58</v>
      </c>
      <c r="E60" s="32" t="s">
        <v>2242</v>
      </c>
    </row>
    <row r="61" spans="5:5" ht="76.5" customHeight="1">
      <c r="E61" s="31" t="s">
        <v>681</v>
      </c>
    </row>
    <row r="62" spans="1:16" ht="12.75" customHeight="1">
      <c r="A62" t="s">
        <v>51</v>
      </c>
      <c s="6" t="s">
        <v>113</v>
      </c>
      <c s="6" t="s">
        <v>4272</v>
      </c>
      <c t="s">
        <v>5</v>
      </c>
      <c s="26" t="s">
        <v>4273</v>
      </c>
      <c s="27" t="s">
        <v>99</v>
      </c>
      <c s="28">
        <v>20</v>
      </c>
      <c s="27">
        <v>0</v>
      </c>
      <c s="27">
        <f>ROUND(G62*H62,6)</f>
      </c>
      <c r="L62" s="29">
        <v>0</v>
      </c>
      <c s="24">
        <f>ROUND(ROUND(L62,2)*ROUND(G62,3),2)</f>
      </c>
      <c s="27" t="s">
        <v>56</v>
      </c>
      <c>
        <f>(M62*21)/100</f>
      </c>
      <c t="s">
        <v>27</v>
      </c>
    </row>
    <row r="63" spans="1:5" ht="12.75" customHeight="1">
      <c r="A63" s="30" t="s">
        <v>57</v>
      </c>
      <c r="E63" s="31" t="s">
        <v>5</v>
      </c>
    </row>
    <row r="64" spans="1:5" ht="12.75" customHeight="1">
      <c r="A64" s="30" t="s">
        <v>58</v>
      </c>
      <c r="E64" s="32" t="s">
        <v>2242</v>
      </c>
    </row>
    <row r="65" spans="5:5" ht="76.5" customHeight="1">
      <c r="E65" s="31" t="s">
        <v>4274</v>
      </c>
    </row>
    <row r="66" spans="1:16" ht="12.75" customHeight="1">
      <c r="A66" t="s">
        <v>51</v>
      </c>
      <c s="6" t="s">
        <v>117</v>
      </c>
      <c s="6" t="s">
        <v>4209</v>
      </c>
      <c t="s">
        <v>5</v>
      </c>
      <c s="26" t="s">
        <v>4210</v>
      </c>
      <c s="27" t="s">
        <v>88</v>
      </c>
      <c s="28">
        <v>50</v>
      </c>
      <c s="27">
        <v>0</v>
      </c>
      <c s="27">
        <f>ROUND(G66*H66,6)</f>
      </c>
      <c r="L66" s="29">
        <v>0</v>
      </c>
      <c s="24">
        <f>ROUND(ROUND(L66,2)*ROUND(G66,3),2)</f>
      </c>
      <c s="27" t="s">
        <v>56</v>
      </c>
      <c>
        <f>(M66*21)/100</f>
      </c>
      <c t="s">
        <v>27</v>
      </c>
    </row>
    <row r="67" spans="1:5" ht="12.75" customHeight="1">
      <c r="A67" s="30" t="s">
        <v>57</v>
      </c>
      <c r="E67" s="31" t="s">
        <v>5</v>
      </c>
    </row>
    <row r="68" spans="1:5" ht="12.75" customHeight="1">
      <c r="A68" s="30" t="s">
        <v>58</v>
      </c>
      <c r="E68" s="32" t="s">
        <v>2242</v>
      </c>
    </row>
    <row r="69" spans="5:5" ht="76.5" customHeight="1">
      <c r="E69" s="31" t="s">
        <v>4211</v>
      </c>
    </row>
    <row r="70" spans="1:16" ht="12.75" customHeight="1">
      <c r="A70" t="s">
        <v>51</v>
      </c>
      <c s="6" t="s">
        <v>122</v>
      </c>
      <c s="6" t="s">
        <v>4215</v>
      </c>
      <c t="s">
        <v>5</v>
      </c>
      <c s="26" t="s">
        <v>4216</v>
      </c>
      <c s="27" t="s">
        <v>99</v>
      </c>
      <c s="28">
        <v>3</v>
      </c>
      <c s="27">
        <v>0</v>
      </c>
      <c s="27">
        <f>ROUND(G70*H70,6)</f>
      </c>
      <c r="L70" s="29">
        <v>0</v>
      </c>
      <c s="24">
        <f>ROUND(ROUND(L70,2)*ROUND(G70,3),2)</f>
      </c>
      <c s="27" t="s">
        <v>56</v>
      </c>
      <c>
        <f>(M70*21)/100</f>
      </c>
      <c t="s">
        <v>27</v>
      </c>
    </row>
    <row r="71" spans="1:5" ht="12.75" customHeight="1">
      <c r="A71" s="30" t="s">
        <v>57</v>
      </c>
      <c r="E71" s="31" t="s">
        <v>5</v>
      </c>
    </row>
    <row r="72" spans="1:5" ht="12.75" customHeight="1">
      <c r="A72" s="30" t="s">
        <v>58</v>
      </c>
      <c r="E72" s="32" t="s">
        <v>2242</v>
      </c>
    </row>
    <row r="73" spans="5:5" ht="102" customHeight="1">
      <c r="E73" s="31" t="s">
        <v>4217</v>
      </c>
    </row>
    <row r="74" spans="1:16" ht="12.75" customHeight="1">
      <c r="A74" t="s">
        <v>51</v>
      </c>
      <c s="6" t="s">
        <v>126</v>
      </c>
      <c s="6" t="s">
        <v>551</v>
      </c>
      <c t="s">
        <v>5</v>
      </c>
      <c s="26" t="s">
        <v>552</v>
      </c>
      <c s="27" t="s">
        <v>88</v>
      </c>
      <c s="28">
        <v>150</v>
      </c>
      <c s="27">
        <v>0</v>
      </c>
      <c s="27">
        <f>ROUND(G74*H74,6)</f>
      </c>
      <c r="L74" s="29">
        <v>0</v>
      </c>
      <c s="24">
        <f>ROUND(ROUND(L74,2)*ROUND(G74,3),2)</f>
      </c>
      <c s="27" t="s">
        <v>56</v>
      </c>
      <c>
        <f>(M74*21)/100</f>
      </c>
      <c t="s">
        <v>27</v>
      </c>
    </row>
    <row r="75" spans="1:5" ht="12.75" customHeight="1">
      <c r="A75" s="30" t="s">
        <v>57</v>
      </c>
      <c r="E75" s="31" t="s">
        <v>5</v>
      </c>
    </row>
    <row r="76" spans="1:5" ht="12.75" customHeight="1">
      <c r="A76" s="30" t="s">
        <v>58</v>
      </c>
      <c r="E76" s="32" t="s">
        <v>2242</v>
      </c>
    </row>
    <row r="77" spans="5:5" ht="76.5" customHeight="1">
      <c r="E77" s="31" t="s">
        <v>687</v>
      </c>
    </row>
    <row r="78" spans="1:16" ht="12.75" customHeight="1">
      <c r="A78" t="s">
        <v>51</v>
      </c>
      <c s="6" t="s">
        <v>132</v>
      </c>
      <c s="6" t="s">
        <v>4220</v>
      </c>
      <c t="s">
        <v>5</v>
      </c>
      <c s="26" t="s">
        <v>3135</v>
      </c>
      <c s="27" t="s">
        <v>99</v>
      </c>
      <c s="28">
        <v>12</v>
      </c>
      <c s="27">
        <v>0</v>
      </c>
      <c s="27">
        <f>ROUND(G78*H78,6)</f>
      </c>
      <c r="L78" s="29">
        <v>0</v>
      </c>
      <c s="24">
        <f>ROUND(ROUND(L78,2)*ROUND(G78,3),2)</f>
      </c>
      <c s="27" t="s">
        <v>56</v>
      </c>
      <c>
        <f>(M78*21)/100</f>
      </c>
      <c t="s">
        <v>27</v>
      </c>
    </row>
    <row r="79" spans="1:5" ht="12.75" customHeight="1">
      <c r="A79" s="30" t="s">
        <v>57</v>
      </c>
      <c r="E79" s="31" t="s">
        <v>5</v>
      </c>
    </row>
    <row r="80" spans="1:5" ht="12.75" customHeight="1">
      <c r="A80" s="30" t="s">
        <v>58</v>
      </c>
      <c r="E80" s="32" t="s">
        <v>2242</v>
      </c>
    </row>
    <row r="81" spans="5:5" ht="89.25" customHeight="1">
      <c r="E81" s="31" t="s">
        <v>2275</v>
      </c>
    </row>
    <row r="82" spans="1:16" ht="12.75" customHeight="1">
      <c r="A82" t="s">
        <v>51</v>
      </c>
      <c s="6" t="s">
        <v>136</v>
      </c>
      <c s="6" t="s">
        <v>2280</v>
      </c>
      <c t="s">
        <v>5</v>
      </c>
      <c s="26" t="s">
        <v>2281</v>
      </c>
      <c s="27" t="s">
        <v>88</v>
      </c>
      <c s="28">
        <v>100</v>
      </c>
      <c s="27">
        <v>0</v>
      </c>
      <c s="27">
        <f>ROUND(G82*H82,6)</f>
      </c>
      <c r="L82" s="29">
        <v>0</v>
      </c>
      <c s="24">
        <f>ROUND(ROUND(L82,2)*ROUND(G82,3),2)</f>
      </c>
      <c s="27" t="s">
        <v>56</v>
      </c>
      <c>
        <f>(M82*21)/100</f>
      </c>
      <c t="s">
        <v>27</v>
      </c>
    </row>
    <row r="83" spans="1:5" ht="12.75" customHeight="1">
      <c r="A83" s="30" t="s">
        <v>57</v>
      </c>
      <c r="E83" s="31" t="s">
        <v>5</v>
      </c>
    </row>
    <row r="84" spans="1:5" ht="12.75" customHeight="1">
      <c r="A84" s="30" t="s">
        <v>58</v>
      </c>
      <c r="E84" s="32" t="s">
        <v>2242</v>
      </c>
    </row>
    <row r="85" spans="5:5" ht="76.5" customHeight="1">
      <c r="E85" s="31" t="s">
        <v>2282</v>
      </c>
    </row>
    <row r="86" spans="1:16" ht="12.75" customHeight="1">
      <c r="A86" t="s">
        <v>51</v>
      </c>
      <c s="6" t="s">
        <v>140</v>
      </c>
      <c s="6" t="s">
        <v>4224</v>
      </c>
      <c t="s">
        <v>5</v>
      </c>
      <c s="26" t="s">
        <v>4225</v>
      </c>
      <c s="27" t="s">
        <v>99</v>
      </c>
      <c s="28">
        <v>6</v>
      </c>
      <c s="27">
        <v>0</v>
      </c>
      <c s="27">
        <f>ROUND(G86*H86,6)</f>
      </c>
      <c r="L86" s="29">
        <v>0</v>
      </c>
      <c s="24">
        <f>ROUND(ROUND(L86,2)*ROUND(G86,3),2)</f>
      </c>
      <c s="27" t="s">
        <v>56</v>
      </c>
      <c>
        <f>(M86*21)/100</f>
      </c>
      <c t="s">
        <v>27</v>
      </c>
    </row>
    <row r="87" spans="1:5" ht="12.75" customHeight="1">
      <c r="A87" s="30" t="s">
        <v>57</v>
      </c>
      <c r="E87" s="31" t="s">
        <v>5</v>
      </c>
    </row>
    <row r="88" spans="1:5" ht="12.75" customHeight="1">
      <c r="A88" s="30" t="s">
        <v>58</v>
      </c>
      <c r="E88" s="32" t="s">
        <v>2242</v>
      </c>
    </row>
    <row r="89" spans="5:5" ht="89.25" customHeight="1">
      <c r="E89" s="31" t="s">
        <v>4226</v>
      </c>
    </row>
    <row r="90" spans="1:16" ht="12.75" customHeight="1">
      <c r="A90" t="s">
        <v>51</v>
      </c>
      <c s="6" t="s">
        <v>144</v>
      </c>
      <c s="6" t="s">
        <v>4307</v>
      </c>
      <c t="s">
        <v>5</v>
      </c>
      <c s="26" t="s">
        <v>4308</v>
      </c>
      <c s="27" t="s">
        <v>99</v>
      </c>
      <c s="28">
        <v>3</v>
      </c>
      <c s="27">
        <v>0</v>
      </c>
      <c s="27">
        <f>ROUND(G90*H90,6)</f>
      </c>
      <c r="L90" s="29">
        <v>0</v>
      </c>
      <c s="24">
        <f>ROUND(ROUND(L90,2)*ROUND(G90,3),2)</f>
      </c>
      <c s="27" t="s">
        <v>56</v>
      </c>
      <c>
        <f>(M90*21)/100</f>
      </c>
      <c t="s">
        <v>27</v>
      </c>
    </row>
    <row r="91" spans="1:5" ht="12.75" customHeight="1">
      <c r="A91" s="30" t="s">
        <v>57</v>
      </c>
      <c r="E91" s="31" t="s">
        <v>5</v>
      </c>
    </row>
    <row r="92" spans="1:5" ht="12.75" customHeight="1">
      <c r="A92" s="30" t="s">
        <v>58</v>
      </c>
      <c r="E92" s="32" t="s">
        <v>2242</v>
      </c>
    </row>
    <row r="93" spans="5:5" ht="102" customHeight="1">
      <c r="E93" s="31" t="s">
        <v>4284</v>
      </c>
    </row>
    <row r="94" spans="1:16" ht="12.75" customHeight="1">
      <c r="A94" t="s">
        <v>51</v>
      </c>
      <c s="6" t="s">
        <v>148</v>
      </c>
      <c s="6" t="s">
        <v>4285</v>
      </c>
      <c t="s">
        <v>5</v>
      </c>
      <c s="26" t="s">
        <v>4286</v>
      </c>
      <c s="27" t="s">
        <v>99</v>
      </c>
      <c s="28">
        <v>3</v>
      </c>
      <c s="27">
        <v>0</v>
      </c>
      <c s="27">
        <f>ROUND(G94*H94,6)</f>
      </c>
      <c r="L94" s="29">
        <v>0</v>
      </c>
      <c s="24">
        <f>ROUND(ROUND(L94,2)*ROUND(G94,3),2)</f>
      </c>
      <c s="27" t="s">
        <v>56</v>
      </c>
      <c>
        <f>(M94*21)/100</f>
      </c>
      <c t="s">
        <v>27</v>
      </c>
    </row>
    <row r="95" spans="1:5" ht="12.75" customHeight="1">
      <c r="A95" s="30" t="s">
        <v>57</v>
      </c>
      <c r="E95" s="31" t="s">
        <v>5</v>
      </c>
    </row>
    <row r="96" spans="1:5" ht="12.75" customHeight="1">
      <c r="A96" s="30" t="s">
        <v>58</v>
      </c>
      <c r="E96" s="32" t="s">
        <v>2242</v>
      </c>
    </row>
    <row r="97" spans="5:5" ht="89.25" customHeight="1">
      <c r="E97" s="31" t="s">
        <v>4287</v>
      </c>
    </row>
    <row r="98" spans="1:16" ht="12.75" customHeight="1">
      <c r="A98" t="s">
        <v>51</v>
      </c>
      <c s="6" t="s">
        <v>152</v>
      </c>
      <c s="6" t="s">
        <v>4288</v>
      </c>
      <c t="s">
        <v>5</v>
      </c>
      <c s="26" t="s">
        <v>4289</v>
      </c>
      <c s="27" t="s">
        <v>99</v>
      </c>
      <c s="28">
        <v>3</v>
      </c>
      <c s="27">
        <v>0</v>
      </c>
      <c s="27">
        <f>ROUND(G98*H98,6)</f>
      </c>
      <c r="L98" s="29">
        <v>0</v>
      </c>
      <c s="24">
        <f>ROUND(ROUND(L98,2)*ROUND(G98,3),2)</f>
      </c>
      <c s="27" t="s">
        <v>56</v>
      </c>
      <c>
        <f>(M98*21)/100</f>
      </c>
      <c t="s">
        <v>27</v>
      </c>
    </row>
    <row r="99" spans="1:5" ht="12.75" customHeight="1">
      <c r="A99" s="30" t="s">
        <v>57</v>
      </c>
      <c r="E99" s="31" t="s">
        <v>5</v>
      </c>
    </row>
    <row r="100" spans="1:5" ht="12.75" customHeight="1">
      <c r="A100" s="30" t="s">
        <v>58</v>
      </c>
      <c r="E100" s="32" t="s">
        <v>2242</v>
      </c>
    </row>
    <row r="101" spans="5:5" ht="89.25" customHeight="1">
      <c r="E101" s="31" t="s">
        <v>4290</v>
      </c>
    </row>
    <row r="102" spans="1:16" ht="12.75" customHeight="1">
      <c r="A102" t="s">
        <v>51</v>
      </c>
      <c s="6" t="s">
        <v>156</v>
      </c>
      <c s="6" t="s">
        <v>4291</v>
      </c>
      <c t="s">
        <v>5</v>
      </c>
      <c s="26" t="s">
        <v>4292</v>
      </c>
      <c s="27" t="s">
        <v>99</v>
      </c>
      <c s="28">
        <v>3</v>
      </c>
      <c s="27">
        <v>0</v>
      </c>
      <c s="27">
        <f>ROUND(G102*H102,6)</f>
      </c>
      <c r="L102" s="29">
        <v>0</v>
      </c>
      <c s="24">
        <f>ROUND(ROUND(L102,2)*ROUND(G102,3),2)</f>
      </c>
      <c s="27" t="s">
        <v>56</v>
      </c>
      <c>
        <f>(M102*21)/100</f>
      </c>
      <c t="s">
        <v>27</v>
      </c>
    </row>
    <row r="103" spans="1:5" ht="12.75" customHeight="1">
      <c r="A103" s="30" t="s">
        <v>57</v>
      </c>
      <c r="E103" s="31" t="s">
        <v>5</v>
      </c>
    </row>
    <row r="104" spans="1:5" ht="12.75" customHeight="1">
      <c r="A104" s="30" t="s">
        <v>58</v>
      </c>
      <c r="E104" s="32" t="s">
        <v>2242</v>
      </c>
    </row>
    <row r="105" spans="5:5" ht="89.25" customHeight="1">
      <c r="E105" s="31" t="s">
        <v>4293</v>
      </c>
    </row>
    <row r="106" spans="1:16" ht="12.75" customHeight="1">
      <c r="A106" t="s">
        <v>51</v>
      </c>
      <c s="6" t="s">
        <v>160</v>
      </c>
      <c s="6" t="s">
        <v>4309</v>
      </c>
      <c t="s">
        <v>5</v>
      </c>
      <c s="26" t="s">
        <v>4310</v>
      </c>
      <c s="27" t="s">
        <v>99</v>
      </c>
      <c s="28">
        <v>1</v>
      </c>
      <c s="27">
        <v>0</v>
      </c>
      <c s="27">
        <f>ROUND(G106*H106,6)</f>
      </c>
      <c r="L106" s="29">
        <v>0</v>
      </c>
      <c s="24">
        <f>ROUND(ROUND(L106,2)*ROUND(G106,3),2)</f>
      </c>
      <c s="27" t="s">
        <v>56</v>
      </c>
      <c>
        <f>(M106*21)/100</f>
      </c>
      <c t="s">
        <v>27</v>
      </c>
    </row>
    <row r="107" spans="1:5" ht="12.75" customHeight="1">
      <c r="A107" s="30" t="s">
        <v>57</v>
      </c>
      <c r="E107" s="31" t="s">
        <v>5</v>
      </c>
    </row>
    <row r="108" spans="1:5" ht="12.75" customHeight="1">
      <c r="A108" s="30" t="s">
        <v>58</v>
      </c>
      <c r="E108" s="32" t="s">
        <v>2242</v>
      </c>
    </row>
    <row r="109" spans="5:5" ht="89.25" customHeight="1">
      <c r="E109" s="31" t="s">
        <v>4311</v>
      </c>
    </row>
    <row r="110" spans="1:16" ht="12.75" customHeight="1">
      <c r="A110" t="s">
        <v>51</v>
      </c>
      <c s="6" t="s">
        <v>164</v>
      </c>
      <c s="6" t="s">
        <v>562</v>
      </c>
      <c t="s">
        <v>5</v>
      </c>
      <c s="26" t="s">
        <v>563</v>
      </c>
      <c s="27" t="s">
        <v>99</v>
      </c>
      <c s="28">
        <v>1</v>
      </c>
      <c s="27">
        <v>0</v>
      </c>
      <c s="27">
        <f>ROUND(G110*H110,6)</f>
      </c>
      <c r="L110" s="29">
        <v>0</v>
      </c>
      <c s="24">
        <f>ROUND(ROUND(L110,2)*ROUND(G110,3),2)</f>
      </c>
      <c s="27" t="s">
        <v>56</v>
      </c>
      <c>
        <f>(M110*21)/100</f>
      </c>
      <c t="s">
        <v>27</v>
      </c>
    </row>
    <row r="111" spans="1:5" ht="12.75" customHeight="1">
      <c r="A111" s="30" t="s">
        <v>57</v>
      </c>
      <c r="E111" s="31" t="s">
        <v>5</v>
      </c>
    </row>
    <row r="112" spans="1:5" ht="12.75" customHeight="1">
      <c r="A112" s="30" t="s">
        <v>58</v>
      </c>
      <c r="E112" s="32" t="s">
        <v>2242</v>
      </c>
    </row>
    <row r="113" spans="5:5" ht="102" customHeight="1">
      <c r="E113" s="31" t="s">
        <v>4312</v>
      </c>
    </row>
    <row r="114" spans="1:16" ht="12.75" customHeight="1">
      <c r="A114" t="s">
        <v>51</v>
      </c>
      <c s="6" t="s">
        <v>168</v>
      </c>
      <c s="6" t="s">
        <v>819</v>
      </c>
      <c t="s">
        <v>5</v>
      </c>
      <c s="26" t="s">
        <v>820</v>
      </c>
      <c s="27" t="s">
        <v>99</v>
      </c>
      <c s="28">
        <v>1</v>
      </c>
      <c s="27">
        <v>0</v>
      </c>
      <c s="27">
        <f>ROUND(G114*H114,6)</f>
      </c>
      <c r="L114" s="29">
        <v>0</v>
      </c>
      <c s="24">
        <f>ROUND(ROUND(L114,2)*ROUND(G114,3),2)</f>
      </c>
      <c s="27" t="s">
        <v>56</v>
      </c>
      <c>
        <f>(M114*21)/100</f>
      </c>
      <c t="s">
        <v>27</v>
      </c>
    </row>
    <row r="115" spans="1:5" ht="12.75" customHeight="1">
      <c r="A115" s="30" t="s">
        <v>57</v>
      </c>
      <c r="E115" s="31" t="s">
        <v>5</v>
      </c>
    </row>
    <row r="116" spans="1:5" ht="12.75" customHeight="1">
      <c r="A116" s="30" t="s">
        <v>58</v>
      </c>
      <c r="E116" s="32" t="s">
        <v>2242</v>
      </c>
    </row>
    <row r="117" spans="5:5" ht="76.5" customHeight="1">
      <c r="E117" s="31" t="s">
        <v>2285</v>
      </c>
    </row>
    <row r="118" spans="1:16" ht="12.75" customHeight="1">
      <c r="A118" t="s">
        <v>51</v>
      </c>
      <c s="6" t="s">
        <v>172</v>
      </c>
      <c s="6" t="s">
        <v>823</v>
      </c>
      <c t="s">
        <v>5</v>
      </c>
      <c s="26" t="s">
        <v>824</v>
      </c>
      <c s="27" t="s">
        <v>99</v>
      </c>
      <c s="28">
        <v>1</v>
      </c>
      <c s="27">
        <v>0</v>
      </c>
      <c s="27">
        <f>ROUND(G118*H118,6)</f>
      </c>
      <c r="L118" s="29">
        <v>0</v>
      </c>
      <c s="24">
        <f>ROUND(ROUND(L118,2)*ROUND(G118,3),2)</f>
      </c>
      <c s="27" t="s">
        <v>56</v>
      </c>
      <c>
        <f>(M118*21)/100</f>
      </c>
      <c t="s">
        <v>27</v>
      </c>
    </row>
    <row r="119" spans="1:5" ht="12.75" customHeight="1">
      <c r="A119" s="30" t="s">
        <v>57</v>
      </c>
      <c r="E119" s="31" t="s">
        <v>5</v>
      </c>
    </row>
    <row r="120" spans="1:5" ht="12.75" customHeight="1">
      <c r="A120" s="30" t="s">
        <v>58</v>
      </c>
      <c r="E120" s="32" t="s">
        <v>2242</v>
      </c>
    </row>
    <row r="121" spans="5:5" ht="76.5" customHeight="1">
      <c r="E121" s="31" t="s">
        <v>825</v>
      </c>
    </row>
    <row r="122" spans="1:16" ht="12.75" customHeight="1">
      <c r="A122" t="s">
        <v>51</v>
      </c>
      <c s="6" t="s">
        <v>176</v>
      </c>
      <c s="6" t="s">
        <v>4253</v>
      </c>
      <c t="s">
        <v>5</v>
      </c>
      <c s="26" t="s">
        <v>4254</v>
      </c>
      <c s="27" t="s">
        <v>99</v>
      </c>
      <c s="28">
        <v>1</v>
      </c>
      <c s="27">
        <v>0</v>
      </c>
      <c s="27">
        <f>ROUND(G122*H122,6)</f>
      </c>
      <c r="L122" s="29">
        <v>0</v>
      </c>
      <c s="24">
        <f>ROUND(ROUND(L122,2)*ROUND(G122,3),2)</f>
      </c>
      <c s="27" t="s">
        <v>56</v>
      </c>
      <c>
        <f>(M122*21)/100</f>
      </c>
      <c t="s">
        <v>27</v>
      </c>
    </row>
    <row r="123" spans="1:5" ht="12.75" customHeight="1">
      <c r="A123" s="30" t="s">
        <v>57</v>
      </c>
      <c r="E123" s="31" t="s">
        <v>5</v>
      </c>
    </row>
    <row r="124" spans="1:5" ht="12.75" customHeight="1">
      <c r="A124" s="30" t="s">
        <v>58</v>
      </c>
      <c r="E124" s="32" t="s">
        <v>2242</v>
      </c>
    </row>
    <row r="125" spans="5:5" ht="76.5" customHeight="1">
      <c r="E125" s="31" t="s">
        <v>4255</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136</v>
      </c>
      <c s="33">
        <f>Rekapitulace!C59</f>
      </c>
      <c s="15" t="s">
        <v>15</v>
      </c>
      <c t="s">
        <v>23</v>
      </c>
      <c t="s">
        <v>27</v>
      </c>
    </row>
    <row r="4" spans="1:16" ht="15" customHeight="1">
      <c r="A4" s="18" t="s">
        <v>20</v>
      </c>
      <c s="19" t="s">
        <v>28</v>
      </c>
      <c s="20" t="s">
        <v>136</v>
      </c>
      <c r="E4" s="19" t="s">
        <v>4313</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COUNTIFS(L8:L54,"=0",A8:A54,"P")+COUNTIFS(L8:L54,"",A8:A54,"P")+SUM(Q8:Q54)</f>
      </c>
    </row>
    <row r="8" spans="1:13" ht="12.75" customHeight="1">
      <c r="A8" t="s">
        <v>45</v>
      </c>
      <c r="C8" s="21" t="s">
        <v>4316</v>
      </c>
      <c r="E8" s="23" t="s">
        <v>4317</v>
      </c>
      <c r="J8" s="22">
        <f>0+J9</f>
      </c>
      <c s="22">
        <f>0+K9</f>
      </c>
      <c s="22">
        <f>0+L9</f>
      </c>
      <c s="22">
        <f>0+M9</f>
      </c>
    </row>
    <row r="9" spans="1:13" ht="12.75" customHeight="1">
      <c r="A9" t="s">
        <v>48</v>
      </c>
      <c r="C9" s="7" t="s">
        <v>85</v>
      </c>
      <c r="E9" s="25" t="s">
        <v>95</v>
      </c>
      <c r="J9" s="24">
        <f>0</f>
      </c>
      <c s="24">
        <f>0</f>
      </c>
      <c s="24">
        <f>0+L10+L14+L18+L22+L26+L30+L34+L38+L42+L46+L50+L54</f>
      </c>
      <c s="24">
        <f>0+M10+M14+M18+M22+M26+M30+M34+M38+M42+M46+M50+M54</f>
      </c>
    </row>
    <row r="10" spans="1:16" ht="12.75" customHeight="1">
      <c r="A10" t="s">
        <v>51</v>
      </c>
      <c s="6" t="s">
        <v>52</v>
      </c>
      <c s="6" t="s">
        <v>4318</v>
      </c>
      <c t="s">
        <v>5</v>
      </c>
      <c s="26" t="s">
        <v>4319</v>
      </c>
      <c s="27" t="s">
        <v>88</v>
      </c>
      <c s="28">
        <v>80</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4320</v>
      </c>
    </row>
    <row r="13" spans="5:5" ht="102" customHeight="1">
      <c r="E13" s="31" t="s">
        <v>4321</v>
      </c>
    </row>
    <row r="14" spans="1:16" ht="12.75" customHeight="1">
      <c r="A14" t="s">
        <v>51</v>
      </c>
      <c s="6" t="s">
        <v>27</v>
      </c>
      <c s="6" t="s">
        <v>4322</v>
      </c>
      <c t="s">
        <v>5</v>
      </c>
      <c s="26" t="s">
        <v>4323</v>
      </c>
      <c s="27" t="s">
        <v>388</v>
      </c>
      <c s="28">
        <v>20</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4324</v>
      </c>
    </row>
    <row r="17" spans="5:5" ht="76.5" customHeight="1">
      <c r="E17" s="31" t="s">
        <v>4325</v>
      </c>
    </row>
    <row r="18" spans="1:16" ht="12.75" customHeight="1">
      <c r="A18" t="s">
        <v>51</v>
      </c>
      <c s="6" t="s">
        <v>26</v>
      </c>
      <c s="6" t="s">
        <v>4326</v>
      </c>
      <c t="s">
        <v>5</v>
      </c>
      <c s="26" t="s">
        <v>4327</v>
      </c>
      <c s="27" t="s">
        <v>99</v>
      </c>
      <c s="28">
        <v>15</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4328</v>
      </c>
    </row>
    <row r="21" spans="5:5" ht="89.25" customHeight="1">
      <c r="E21" s="31" t="s">
        <v>4329</v>
      </c>
    </row>
    <row r="22" spans="1:16" ht="12.75" customHeight="1">
      <c r="A22" t="s">
        <v>51</v>
      </c>
      <c s="6" t="s">
        <v>67</v>
      </c>
      <c s="6" t="s">
        <v>4330</v>
      </c>
      <c t="s">
        <v>5</v>
      </c>
      <c s="26" t="s">
        <v>4331</v>
      </c>
      <c s="27" t="s">
        <v>99</v>
      </c>
      <c s="28">
        <v>12</v>
      </c>
      <c s="27">
        <v>0</v>
      </c>
      <c s="27">
        <f>ROUND(G22*H22,6)</f>
      </c>
      <c r="L22" s="29">
        <v>0</v>
      </c>
      <c s="24">
        <f>ROUND(ROUND(L22,2)*ROUND(G22,3),2)</f>
      </c>
      <c s="27" t="s">
        <v>56</v>
      </c>
      <c>
        <f>(M22*21)/100</f>
      </c>
      <c t="s">
        <v>27</v>
      </c>
    </row>
    <row r="23" spans="1:5" ht="12.75" customHeight="1">
      <c r="A23" s="30" t="s">
        <v>57</v>
      </c>
      <c r="E23" s="31" t="s">
        <v>5</v>
      </c>
    </row>
    <row r="24" spans="1:5" ht="12.75" customHeight="1">
      <c r="A24" s="30" t="s">
        <v>58</v>
      </c>
      <c r="E24" s="32" t="s">
        <v>4332</v>
      </c>
    </row>
    <row r="25" spans="5:5" ht="89.25" customHeight="1">
      <c r="E25" s="31" t="s">
        <v>4329</v>
      </c>
    </row>
    <row r="26" spans="1:16" ht="12.75" customHeight="1">
      <c r="A26" t="s">
        <v>51</v>
      </c>
      <c s="6" t="s">
        <v>73</v>
      </c>
      <c s="6" t="s">
        <v>4333</v>
      </c>
      <c t="s">
        <v>5</v>
      </c>
      <c s="26" t="s">
        <v>4334</v>
      </c>
      <c s="27" t="s">
        <v>99</v>
      </c>
      <c s="28">
        <v>17.5</v>
      </c>
      <c s="27">
        <v>0</v>
      </c>
      <c s="27">
        <f>ROUND(G26*H26,6)</f>
      </c>
      <c r="L26" s="29">
        <v>0</v>
      </c>
      <c s="24">
        <f>ROUND(ROUND(L26,2)*ROUND(G26,3),2)</f>
      </c>
      <c s="27" t="s">
        <v>56</v>
      </c>
      <c>
        <f>(M26*21)/100</f>
      </c>
      <c t="s">
        <v>27</v>
      </c>
    </row>
    <row r="27" spans="1:5" ht="12.75" customHeight="1">
      <c r="A27" s="30" t="s">
        <v>57</v>
      </c>
      <c r="E27" s="31" t="s">
        <v>5</v>
      </c>
    </row>
    <row r="28" spans="1:5" ht="12.75" customHeight="1">
      <c r="A28" s="30" t="s">
        <v>58</v>
      </c>
      <c r="E28" s="32" t="s">
        <v>4335</v>
      </c>
    </row>
    <row r="29" spans="5:5" ht="76.5" customHeight="1">
      <c r="E29" s="31" t="s">
        <v>4336</v>
      </c>
    </row>
    <row r="30" spans="1:16" ht="12.75" customHeight="1">
      <c r="A30" t="s">
        <v>51</v>
      </c>
      <c s="6" t="s">
        <v>80</v>
      </c>
      <c s="6" t="s">
        <v>4337</v>
      </c>
      <c t="s">
        <v>5</v>
      </c>
      <c s="26" t="s">
        <v>4338</v>
      </c>
      <c s="27" t="s">
        <v>99</v>
      </c>
      <c s="28">
        <v>17.5</v>
      </c>
      <c s="27">
        <v>0</v>
      </c>
      <c s="27">
        <f>ROUND(G30*H30,6)</f>
      </c>
      <c r="L30" s="29">
        <v>0</v>
      </c>
      <c s="24">
        <f>ROUND(ROUND(L30,2)*ROUND(G30,3),2)</f>
      </c>
      <c s="27" t="s">
        <v>56</v>
      </c>
      <c>
        <f>(M30*21)/100</f>
      </c>
      <c t="s">
        <v>27</v>
      </c>
    </row>
    <row r="31" spans="1:5" ht="12.75" customHeight="1">
      <c r="A31" s="30" t="s">
        <v>57</v>
      </c>
      <c r="E31" s="31" t="s">
        <v>5</v>
      </c>
    </row>
    <row r="32" spans="1:5" ht="12.75" customHeight="1">
      <c r="A32" s="30" t="s">
        <v>58</v>
      </c>
      <c r="E32" s="32" t="s">
        <v>4335</v>
      </c>
    </row>
    <row r="33" spans="5:5" ht="76.5" customHeight="1">
      <c r="E33" s="31" t="s">
        <v>4339</v>
      </c>
    </row>
    <row r="34" spans="1:16" ht="12.75" customHeight="1">
      <c r="A34" t="s">
        <v>51</v>
      </c>
      <c s="6" t="s">
        <v>85</v>
      </c>
      <c s="6" t="s">
        <v>4090</v>
      </c>
      <c t="s">
        <v>5</v>
      </c>
      <c s="26" t="s">
        <v>4091</v>
      </c>
      <c s="27" t="s">
        <v>99</v>
      </c>
      <c s="28">
        <v>1</v>
      </c>
      <c s="27">
        <v>0</v>
      </c>
      <c s="27">
        <f>ROUND(G34*H34,6)</f>
      </c>
      <c r="L34" s="29">
        <v>0</v>
      </c>
      <c s="24">
        <f>ROUND(ROUND(L34,2)*ROUND(G34,3),2)</f>
      </c>
      <c s="27" t="s">
        <v>56</v>
      </c>
      <c>
        <f>(M34*21)/100</f>
      </c>
      <c t="s">
        <v>27</v>
      </c>
    </row>
    <row r="35" spans="1:5" ht="12.75" customHeight="1">
      <c r="A35" s="30" t="s">
        <v>57</v>
      </c>
      <c r="E35" s="31" t="s">
        <v>5</v>
      </c>
    </row>
    <row r="36" spans="1:5" ht="12.75" customHeight="1">
      <c r="A36" s="30" t="s">
        <v>58</v>
      </c>
      <c r="E36" s="32" t="s">
        <v>4088</v>
      </c>
    </row>
    <row r="37" spans="5:5" ht="89.25" customHeight="1">
      <c r="E37" s="31" t="s">
        <v>4340</v>
      </c>
    </row>
    <row r="38" spans="1:16" ht="12.75" customHeight="1">
      <c r="A38" t="s">
        <v>51</v>
      </c>
      <c s="6" t="s">
        <v>90</v>
      </c>
      <c s="6" t="s">
        <v>4341</v>
      </c>
      <c t="s">
        <v>5</v>
      </c>
      <c s="26" t="s">
        <v>4342</v>
      </c>
      <c s="27" t="s">
        <v>99</v>
      </c>
      <c s="28">
        <v>12</v>
      </c>
      <c s="27">
        <v>0</v>
      </c>
      <c s="27">
        <f>ROUND(G38*H38,6)</f>
      </c>
      <c r="L38" s="29">
        <v>0</v>
      </c>
      <c s="24">
        <f>ROUND(ROUND(L38,2)*ROUND(G38,3),2)</f>
      </c>
      <c s="27" t="s">
        <v>56</v>
      </c>
      <c>
        <f>(M38*21)/100</f>
      </c>
      <c t="s">
        <v>27</v>
      </c>
    </row>
    <row r="39" spans="1:5" ht="12.75" customHeight="1">
      <c r="A39" s="30" t="s">
        <v>57</v>
      </c>
      <c r="E39" s="31" t="s">
        <v>5</v>
      </c>
    </row>
    <row r="40" spans="1:5" ht="12.75" customHeight="1">
      <c r="A40" s="30" t="s">
        <v>58</v>
      </c>
      <c r="E40" s="32" t="s">
        <v>4343</v>
      </c>
    </row>
    <row r="41" spans="5:5" ht="89.25" customHeight="1">
      <c r="E41" s="31" t="s">
        <v>4340</v>
      </c>
    </row>
    <row r="42" spans="1:16" ht="12.75" customHeight="1">
      <c r="A42" t="s">
        <v>51</v>
      </c>
      <c s="6" t="s">
        <v>96</v>
      </c>
      <c s="6" t="s">
        <v>4093</v>
      </c>
      <c t="s">
        <v>5</v>
      </c>
      <c s="26" t="s">
        <v>4094</v>
      </c>
      <c s="27" t="s">
        <v>99</v>
      </c>
      <c s="28">
        <v>1</v>
      </c>
      <c s="27">
        <v>0</v>
      </c>
      <c s="27">
        <f>ROUND(G42*H42,6)</f>
      </c>
      <c r="L42" s="29">
        <v>0</v>
      </c>
      <c s="24">
        <f>ROUND(ROUND(L42,2)*ROUND(G42,3),2)</f>
      </c>
      <c s="27" t="s">
        <v>56</v>
      </c>
      <c>
        <f>(M42*21)/100</f>
      </c>
      <c t="s">
        <v>27</v>
      </c>
    </row>
    <row r="43" spans="1:5" ht="12.75" customHeight="1">
      <c r="A43" s="30" t="s">
        <v>57</v>
      </c>
      <c r="E43" s="31" t="s">
        <v>5</v>
      </c>
    </row>
    <row r="44" spans="1:5" ht="12.75" customHeight="1">
      <c r="A44" s="30" t="s">
        <v>58</v>
      </c>
      <c r="E44" s="32" t="s">
        <v>4088</v>
      </c>
    </row>
    <row r="45" spans="5:5" ht="76.5" customHeight="1">
      <c r="E45" s="31" t="s">
        <v>4344</v>
      </c>
    </row>
    <row r="46" spans="1:16" ht="12.75" customHeight="1">
      <c r="A46" t="s">
        <v>51</v>
      </c>
      <c s="6" t="s">
        <v>101</v>
      </c>
      <c s="6" t="s">
        <v>4096</v>
      </c>
      <c t="s">
        <v>5</v>
      </c>
      <c s="26" t="s">
        <v>4097</v>
      </c>
      <c s="27" t="s">
        <v>99</v>
      </c>
      <c s="28">
        <v>1</v>
      </c>
      <c s="27">
        <v>0</v>
      </c>
      <c s="27">
        <f>ROUND(G46*H46,6)</f>
      </c>
      <c r="L46" s="29">
        <v>0</v>
      </c>
      <c s="24">
        <f>ROUND(ROUND(L46,2)*ROUND(G46,3),2)</f>
      </c>
      <c s="27" t="s">
        <v>56</v>
      </c>
      <c>
        <f>(M46*21)/100</f>
      </c>
      <c t="s">
        <v>27</v>
      </c>
    </row>
    <row r="47" spans="1:5" ht="12.75" customHeight="1">
      <c r="A47" s="30" t="s">
        <v>57</v>
      </c>
      <c r="E47" s="31" t="s">
        <v>5</v>
      </c>
    </row>
    <row r="48" spans="1:5" ht="12.75" customHeight="1">
      <c r="A48" s="30" t="s">
        <v>58</v>
      </c>
      <c r="E48" s="32" t="s">
        <v>4088</v>
      </c>
    </row>
    <row r="49" spans="5:5" ht="76.5" customHeight="1">
      <c r="E49" s="31" t="s">
        <v>4345</v>
      </c>
    </row>
    <row r="50" spans="1:16" ht="12.75" customHeight="1">
      <c r="A50" t="s">
        <v>51</v>
      </c>
      <c s="6" t="s">
        <v>105</v>
      </c>
      <c s="6" t="s">
        <v>4099</v>
      </c>
      <c t="s">
        <v>5</v>
      </c>
      <c s="26" t="s">
        <v>4100</v>
      </c>
      <c s="27" t="s">
        <v>99</v>
      </c>
      <c s="28">
        <v>1</v>
      </c>
      <c s="27">
        <v>0</v>
      </c>
      <c s="27">
        <f>ROUND(G50*H50,6)</f>
      </c>
      <c r="L50" s="29">
        <v>0</v>
      </c>
      <c s="24">
        <f>ROUND(ROUND(L50,2)*ROUND(G50,3),2)</f>
      </c>
      <c s="27" t="s">
        <v>56</v>
      </c>
      <c>
        <f>(M50*21)/100</f>
      </c>
      <c t="s">
        <v>27</v>
      </c>
    </row>
    <row r="51" spans="1:5" ht="12.75" customHeight="1">
      <c r="A51" s="30" t="s">
        <v>57</v>
      </c>
      <c r="E51" s="31" t="s">
        <v>5</v>
      </c>
    </row>
    <row r="52" spans="1:5" ht="12.75" customHeight="1">
      <c r="A52" s="30" t="s">
        <v>58</v>
      </c>
      <c r="E52" s="32" t="s">
        <v>4088</v>
      </c>
    </row>
    <row r="53" spans="5:5" ht="76.5" customHeight="1">
      <c r="E53" s="31" t="s">
        <v>4346</v>
      </c>
    </row>
    <row r="54" spans="1:16" ht="12.75" customHeight="1">
      <c r="A54" t="s">
        <v>51</v>
      </c>
      <c s="6" t="s">
        <v>109</v>
      </c>
      <c s="6" t="s">
        <v>4102</v>
      </c>
      <c t="s">
        <v>5</v>
      </c>
      <c s="26" t="s">
        <v>4103</v>
      </c>
      <c s="27" t="s">
        <v>329</v>
      </c>
      <c s="28">
        <v>8</v>
      </c>
      <c s="27">
        <v>0</v>
      </c>
      <c s="27">
        <f>ROUND(G54*H54,6)</f>
      </c>
      <c r="L54" s="29">
        <v>0</v>
      </c>
      <c s="24">
        <f>ROUND(ROUND(L54,2)*ROUND(G54,3),2)</f>
      </c>
      <c s="27" t="s">
        <v>56</v>
      </c>
      <c>
        <f>(M54*21)/100</f>
      </c>
      <c t="s">
        <v>27</v>
      </c>
    </row>
    <row r="55" spans="1:5" ht="12.75" customHeight="1">
      <c r="A55" s="30" t="s">
        <v>57</v>
      </c>
      <c r="E55" s="31" t="s">
        <v>5</v>
      </c>
    </row>
    <row r="56" spans="1:5" ht="12.75" customHeight="1">
      <c r="A56" s="30" t="s">
        <v>58</v>
      </c>
      <c r="E56" s="32" t="s">
        <v>4347</v>
      </c>
    </row>
    <row r="57" spans="5:5" ht="76.5" customHeight="1">
      <c r="E57" s="31" t="s">
        <v>4348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140</v>
      </c>
      <c s="33">
        <f>Rekapitulace!C61</f>
      </c>
      <c s="15" t="s">
        <v>15</v>
      </c>
      <c t="s">
        <v>23</v>
      </c>
      <c t="s">
        <v>27</v>
      </c>
    </row>
    <row r="4" spans="1:16" ht="15" customHeight="1">
      <c r="A4" s="18" t="s">
        <v>20</v>
      </c>
      <c s="19" t="s">
        <v>28</v>
      </c>
      <c s="20" t="s">
        <v>140</v>
      </c>
      <c r="E4" s="19" t="s">
        <v>4349</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COUNTIFS(L8:L38,"=0",A8:A38,"P")+COUNTIFS(L8:L38,"",A8:A38,"P")+SUM(Q8:Q38)</f>
      </c>
    </row>
    <row r="8" spans="1:13" ht="12.75" customHeight="1">
      <c r="A8" t="s">
        <v>45</v>
      </c>
      <c r="C8" s="21" t="s">
        <v>4352</v>
      </c>
      <c r="E8" s="23" t="s">
        <v>4349</v>
      </c>
      <c r="J8" s="22">
        <f>0+J9</f>
      </c>
      <c s="22">
        <f>0+K9</f>
      </c>
      <c s="22">
        <f>0+L9</f>
      </c>
      <c s="22">
        <f>0+M9</f>
      </c>
    </row>
    <row r="9" spans="1:13" ht="12.75" customHeight="1">
      <c r="A9" t="s">
        <v>48</v>
      </c>
      <c r="C9" s="7" t="s">
        <v>49</v>
      </c>
      <c r="E9" s="25" t="s">
        <v>50</v>
      </c>
      <c r="J9" s="24">
        <f>0</f>
      </c>
      <c s="24">
        <f>0</f>
      </c>
      <c s="24">
        <f>0+L10+L14+L18+L22+L26+L30+L34+L38</f>
      </c>
      <c s="24">
        <f>0+M10+M14+M18+M22+M26+M30+M34+M38</f>
      </c>
    </row>
    <row r="10" spans="1:16" ht="12.75" customHeight="1">
      <c r="A10" t="s">
        <v>51</v>
      </c>
      <c s="6" t="s">
        <v>52</v>
      </c>
      <c s="6" t="s">
        <v>3146</v>
      </c>
      <c t="s">
        <v>5</v>
      </c>
      <c s="26" t="s">
        <v>4353</v>
      </c>
      <c s="27" t="s">
        <v>834</v>
      </c>
      <c s="28">
        <v>1</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5</v>
      </c>
    </row>
    <row r="13" spans="5:5" ht="25.5" customHeight="1">
      <c r="E13" s="31" t="s">
        <v>4354</v>
      </c>
    </row>
    <row r="14" spans="1:16" ht="12.75" customHeight="1">
      <c r="A14" t="s">
        <v>51</v>
      </c>
      <c s="6" t="s">
        <v>27</v>
      </c>
      <c s="6" t="s">
        <v>3149</v>
      </c>
      <c t="s">
        <v>5</v>
      </c>
      <c s="26" t="s">
        <v>4355</v>
      </c>
      <c s="27" t="s">
        <v>834</v>
      </c>
      <c s="28">
        <v>1</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5</v>
      </c>
    </row>
    <row r="17" spans="5:5" ht="25.5" customHeight="1">
      <c r="E17" s="31" t="s">
        <v>4356</v>
      </c>
    </row>
    <row r="18" spans="1:16" ht="12.75" customHeight="1">
      <c r="A18" t="s">
        <v>51</v>
      </c>
      <c s="6" t="s">
        <v>26</v>
      </c>
      <c s="6" t="s">
        <v>4357</v>
      </c>
      <c t="s">
        <v>5</v>
      </c>
      <c s="26" t="s">
        <v>4358</v>
      </c>
      <c s="27" t="s">
        <v>834</v>
      </c>
      <c s="28">
        <v>1</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5</v>
      </c>
    </row>
    <row r="21" spans="5:5" ht="25.5" customHeight="1">
      <c r="E21" s="31" t="s">
        <v>4359</v>
      </c>
    </row>
    <row r="22" spans="1:16" ht="12.75" customHeight="1">
      <c r="A22" t="s">
        <v>51</v>
      </c>
      <c s="6" t="s">
        <v>73</v>
      </c>
      <c s="6" t="s">
        <v>4360</v>
      </c>
      <c t="s">
        <v>5</v>
      </c>
      <c s="26" t="s">
        <v>4361</v>
      </c>
      <c s="27" t="s">
        <v>99</v>
      </c>
      <c s="28">
        <v>1</v>
      </c>
      <c s="27">
        <v>0</v>
      </c>
      <c s="27">
        <f>ROUND(G22*H22,6)</f>
      </c>
      <c r="L22" s="29">
        <v>0</v>
      </c>
      <c s="24">
        <f>ROUND(ROUND(L22,2)*ROUND(G22,3),2)</f>
      </c>
      <c s="27" t="s">
        <v>56</v>
      </c>
      <c>
        <f>(M22*21)/100</f>
      </c>
      <c t="s">
        <v>27</v>
      </c>
    </row>
    <row r="23" spans="1:5" ht="12.75" customHeight="1">
      <c r="A23" s="30" t="s">
        <v>57</v>
      </c>
      <c r="E23" s="31" t="s">
        <v>5</v>
      </c>
    </row>
    <row r="24" spans="1:5" ht="12.75" customHeight="1">
      <c r="A24" s="30" t="s">
        <v>58</v>
      </c>
      <c r="E24" s="32" t="s">
        <v>5</v>
      </c>
    </row>
    <row r="25" spans="5:5" ht="25.5" customHeight="1">
      <c r="E25" s="31" t="s">
        <v>4362</v>
      </c>
    </row>
    <row r="26" spans="1:16" ht="12.75" customHeight="1">
      <c r="A26" t="s">
        <v>51</v>
      </c>
      <c s="6" t="s">
        <v>80</v>
      </c>
      <c s="6" t="s">
        <v>4363</v>
      </c>
      <c t="s">
        <v>5</v>
      </c>
      <c s="26" t="s">
        <v>4364</v>
      </c>
      <c s="27" t="s">
        <v>99</v>
      </c>
      <c s="28">
        <v>1</v>
      </c>
      <c s="27">
        <v>0</v>
      </c>
      <c s="27">
        <f>ROUND(G26*H26,6)</f>
      </c>
      <c r="L26" s="29">
        <v>0</v>
      </c>
      <c s="24">
        <f>ROUND(ROUND(L26,2)*ROUND(G26,3),2)</f>
      </c>
      <c s="27" t="s">
        <v>56</v>
      </c>
      <c>
        <f>(M26*21)/100</f>
      </c>
      <c t="s">
        <v>27</v>
      </c>
    </row>
    <row r="27" spans="1:5" ht="12.75" customHeight="1">
      <c r="A27" s="30" t="s">
        <v>57</v>
      </c>
      <c r="E27" s="31" t="s">
        <v>5</v>
      </c>
    </row>
    <row r="28" spans="1:5" ht="12.75" customHeight="1">
      <c r="A28" s="30" t="s">
        <v>58</v>
      </c>
      <c r="E28" s="32" t="s">
        <v>5</v>
      </c>
    </row>
    <row r="29" spans="5:5" ht="12.75" customHeight="1">
      <c r="E29" s="31" t="s">
        <v>4365</v>
      </c>
    </row>
    <row r="30" spans="1:16" ht="12.75" customHeight="1">
      <c r="A30" t="s">
        <v>51</v>
      </c>
      <c s="6" t="s">
        <v>85</v>
      </c>
      <c s="6" t="s">
        <v>4366</v>
      </c>
      <c t="s">
        <v>5</v>
      </c>
      <c s="26" t="s">
        <v>4367</v>
      </c>
      <c s="27" t="s">
        <v>99</v>
      </c>
      <c s="28">
        <v>1</v>
      </c>
      <c s="27">
        <v>0</v>
      </c>
      <c s="27">
        <f>ROUND(G30*H30,6)</f>
      </c>
      <c r="L30" s="29">
        <v>0</v>
      </c>
      <c s="24">
        <f>ROUND(ROUND(L30,2)*ROUND(G30,3),2)</f>
      </c>
      <c s="27" t="s">
        <v>56</v>
      </c>
      <c>
        <f>(M30*21)/100</f>
      </c>
      <c t="s">
        <v>27</v>
      </c>
    </row>
    <row r="31" spans="1:5" ht="12.75" customHeight="1">
      <c r="A31" s="30" t="s">
        <v>57</v>
      </c>
      <c r="E31" s="31" t="s">
        <v>5</v>
      </c>
    </row>
    <row r="32" spans="1:5" ht="12.75" customHeight="1">
      <c r="A32" s="30" t="s">
        <v>58</v>
      </c>
      <c r="E32" s="32" t="s">
        <v>5</v>
      </c>
    </row>
    <row r="33" spans="5:5" ht="89.25" customHeight="1">
      <c r="E33" s="31" t="s">
        <v>4368</v>
      </c>
    </row>
    <row r="34" spans="1:16" ht="12.75" customHeight="1">
      <c r="A34" t="s">
        <v>51</v>
      </c>
      <c s="6" t="s">
        <v>90</v>
      </c>
      <c s="6" t="s">
        <v>4369</v>
      </c>
      <c t="s">
        <v>5</v>
      </c>
      <c s="26" t="s">
        <v>4370</v>
      </c>
      <c s="27" t="s">
        <v>1053</v>
      </c>
      <c s="28">
        <v>1</v>
      </c>
      <c s="27">
        <v>0</v>
      </c>
      <c s="27">
        <f>ROUND(G34*H34,6)</f>
      </c>
      <c r="L34" s="29">
        <v>0</v>
      </c>
      <c s="24">
        <f>ROUND(ROUND(L34,2)*ROUND(G34,3),2)</f>
      </c>
      <c s="27" t="s">
        <v>56</v>
      </c>
      <c>
        <f>(M34*21)/100</f>
      </c>
      <c t="s">
        <v>27</v>
      </c>
    </row>
    <row r="35" spans="1:5" ht="12.75" customHeight="1">
      <c r="A35" s="30" t="s">
        <v>57</v>
      </c>
      <c r="E35" s="31" t="s">
        <v>5</v>
      </c>
    </row>
    <row r="36" spans="1:5" ht="12.75" customHeight="1">
      <c r="A36" s="30" t="s">
        <v>58</v>
      </c>
      <c r="E36" s="32" t="s">
        <v>5</v>
      </c>
    </row>
    <row r="37" spans="5:5" ht="12.75" customHeight="1">
      <c r="E37" s="31" t="s">
        <v>1741</v>
      </c>
    </row>
    <row r="38" spans="1:16" ht="12.75" customHeight="1">
      <c r="A38" t="s">
        <v>51</v>
      </c>
      <c s="6" t="s">
        <v>96</v>
      </c>
      <c s="6" t="s">
        <v>4371</v>
      </c>
      <c t="s">
        <v>5</v>
      </c>
      <c s="26" t="s">
        <v>4372</v>
      </c>
      <c s="27" t="s">
        <v>99</v>
      </c>
      <c s="28">
        <v>1</v>
      </c>
      <c s="27">
        <v>0</v>
      </c>
      <c s="27">
        <f>ROUND(G38*H38,6)</f>
      </c>
      <c r="L38" s="29">
        <v>0</v>
      </c>
      <c s="24">
        <f>ROUND(ROUND(L38,2)*ROUND(G38,3),2)</f>
      </c>
      <c s="27" t="s">
        <v>56</v>
      </c>
      <c>
        <f>(M38*21)/100</f>
      </c>
      <c t="s">
        <v>27</v>
      </c>
    </row>
    <row r="39" spans="1:5" ht="12.75" customHeight="1">
      <c r="A39" s="30" t="s">
        <v>57</v>
      </c>
      <c r="E39" s="31" t="s">
        <v>5</v>
      </c>
    </row>
    <row r="40" spans="1:5" ht="12.75" customHeight="1">
      <c r="A40" s="30" t="s">
        <v>58</v>
      </c>
      <c r="E40" s="32" t="s">
        <v>5</v>
      </c>
    </row>
    <row r="41" spans="5:5" ht="12.75" customHeight="1">
      <c r="E41" s="31" t="s">
        <v>1741</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466</v>
      </c>
      <c s="33">
        <f>Rekapitulace!C14</f>
      </c>
      <c s="15" t="s">
        <v>15</v>
      </c>
      <c t="s">
        <v>23</v>
      </c>
      <c t="s">
        <v>27</v>
      </c>
    </row>
    <row r="4" spans="1:16" ht="15" customHeight="1">
      <c r="A4" s="18" t="s">
        <v>20</v>
      </c>
      <c s="19" t="s">
        <v>28</v>
      </c>
      <c s="20" t="s">
        <v>466</v>
      </c>
      <c r="E4" s="19" t="s">
        <v>467</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COUNTIFS(L8:L128,"=0",A8:A128,"P")+COUNTIFS(L8:L128,"",A8:A128,"P")+SUM(Q8:Q128)</f>
      </c>
    </row>
    <row r="8" spans="1:13" ht="12.75" customHeight="1">
      <c r="A8" t="s">
        <v>45</v>
      </c>
      <c r="C8" s="21" t="s">
        <v>470</v>
      </c>
      <c r="E8" s="23" t="s">
        <v>471</v>
      </c>
      <c r="J8" s="22">
        <f>0+J9+J22+J27</f>
      </c>
      <c s="22">
        <f>0+K9+K22+K27</f>
      </c>
      <c s="22">
        <f>0+L9+L22+L27</f>
      </c>
      <c s="22">
        <f>0+M9+M22+M27</f>
      </c>
    </row>
    <row r="9" spans="1:13" ht="12.75" customHeight="1">
      <c r="A9" t="s">
        <v>48</v>
      </c>
      <c r="C9" s="7" t="s">
        <v>52</v>
      </c>
      <c r="E9" s="25" t="s">
        <v>72</v>
      </c>
      <c r="J9" s="24">
        <f>0</f>
      </c>
      <c s="24">
        <f>0</f>
      </c>
      <c s="24">
        <f>0+L10+L14+L18</f>
      </c>
      <c s="24">
        <f>0+M10+M14+M18</f>
      </c>
    </row>
    <row r="10" spans="1:16" ht="12.75" customHeight="1">
      <c r="A10" t="s">
        <v>51</v>
      </c>
      <c s="6" t="s">
        <v>52</v>
      </c>
      <c s="6" t="s">
        <v>472</v>
      </c>
      <c t="s">
        <v>5</v>
      </c>
      <c s="26" t="s">
        <v>473</v>
      </c>
      <c s="27" t="s">
        <v>76</v>
      </c>
      <c s="28">
        <v>3</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5</v>
      </c>
    </row>
    <row r="13" spans="5:5" ht="255" customHeight="1">
      <c r="E13" s="31" t="s">
        <v>370</v>
      </c>
    </row>
    <row r="14" spans="1:16" ht="12.75" customHeight="1">
      <c r="A14" t="s">
        <v>51</v>
      </c>
      <c s="6" t="s">
        <v>27</v>
      </c>
      <c s="6" t="s">
        <v>474</v>
      </c>
      <c t="s">
        <v>5</v>
      </c>
      <c s="26" t="s">
        <v>475</v>
      </c>
      <c s="27" t="s">
        <v>76</v>
      </c>
      <c s="28">
        <v>55</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5</v>
      </c>
    </row>
    <row r="17" spans="5:5" ht="255" customHeight="1">
      <c r="E17" s="31" t="s">
        <v>370</v>
      </c>
    </row>
    <row r="18" spans="1:16" ht="12.75" customHeight="1">
      <c r="A18" t="s">
        <v>51</v>
      </c>
      <c s="6" t="s">
        <v>26</v>
      </c>
      <c s="6" t="s">
        <v>91</v>
      </c>
      <c t="s">
        <v>5</v>
      </c>
      <c s="26" t="s">
        <v>92</v>
      </c>
      <c s="27" t="s">
        <v>76</v>
      </c>
      <c s="28">
        <v>56</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5</v>
      </c>
    </row>
    <row r="21" spans="5:5" ht="191.25" customHeight="1">
      <c r="E21" s="31" t="s">
        <v>371</v>
      </c>
    </row>
    <row r="22" spans="1:13" ht="12.75" customHeight="1">
      <c r="A22" t="s">
        <v>48</v>
      </c>
      <c r="C22" s="7" t="s">
        <v>26</v>
      </c>
      <c r="E22" s="25" t="s">
        <v>476</v>
      </c>
      <c r="J22" s="24">
        <f>0</f>
      </c>
      <c s="24">
        <f>0</f>
      </c>
      <c s="24">
        <f>0+L23</f>
      </c>
      <c s="24">
        <f>0+M23</f>
      </c>
    </row>
    <row r="23" spans="1:16" ht="12.75" customHeight="1">
      <c r="A23" t="s">
        <v>51</v>
      </c>
      <c s="6" t="s">
        <v>67</v>
      </c>
      <c s="6" t="s">
        <v>477</v>
      </c>
      <c t="s">
        <v>5</v>
      </c>
      <c s="26" t="s">
        <v>478</v>
      </c>
      <c s="27" t="s">
        <v>76</v>
      </c>
      <c s="28">
        <v>2</v>
      </c>
      <c s="27">
        <v>0</v>
      </c>
      <c s="27">
        <f>ROUND(G23*H23,6)</f>
      </c>
      <c r="L23" s="29">
        <v>0</v>
      </c>
      <c s="24">
        <f>ROUND(ROUND(L23,2)*ROUND(G23,3),2)</f>
      </c>
      <c s="27" t="s">
        <v>56</v>
      </c>
      <c>
        <f>(M23*21)/100</f>
      </c>
      <c t="s">
        <v>27</v>
      </c>
    </row>
    <row r="24" spans="1:5" ht="12.75" customHeight="1">
      <c r="A24" s="30" t="s">
        <v>57</v>
      </c>
      <c r="E24" s="31" t="s">
        <v>5</v>
      </c>
    </row>
    <row r="25" spans="1:5" ht="12.75" customHeight="1">
      <c r="A25" s="30" t="s">
        <v>58</v>
      </c>
      <c r="E25" s="32" t="s">
        <v>5</v>
      </c>
    </row>
    <row r="26" spans="5:5" ht="153" customHeight="1">
      <c r="E26" s="31" t="s">
        <v>479</v>
      </c>
    </row>
    <row r="27" spans="1:13" ht="12.75" customHeight="1">
      <c r="A27" t="s">
        <v>48</v>
      </c>
      <c r="C27" s="7" t="s">
        <v>85</v>
      </c>
      <c r="E27" s="25" t="s">
        <v>95</v>
      </c>
      <c r="J27" s="24">
        <f>0</f>
      </c>
      <c s="24">
        <f>0</f>
      </c>
      <c s="24">
        <f>0+L28+L32+L36+L40+L44+L48+L52+L56+L60+L64+L68+L72+L76+L80+L84+L88+L92+L96+L100+L104+L108+L112+L116+L120+L124+L128</f>
      </c>
      <c s="24">
        <f>0+M28+M32+M36+M40+M44+M48+M52+M56+M60+M64+M68+M72+M76+M80+M84+M88+M92+M96+M100+M104+M108+M112+M116+M120+M124+M128</f>
      </c>
    </row>
    <row r="28" spans="1:16" ht="12.75" customHeight="1">
      <c r="A28" t="s">
        <v>51</v>
      </c>
      <c s="6" t="s">
        <v>73</v>
      </c>
      <c s="6" t="s">
        <v>480</v>
      </c>
      <c t="s">
        <v>5</v>
      </c>
      <c s="26" t="s">
        <v>481</v>
      </c>
      <c s="27" t="s">
        <v>88</v>
      </c>
      <c s="28">
        <v>140</v>
      </c>
      <c s="27">
        <v>0</v>
      </c>
      <c s="27">
        <f>ROUND(G28*H28,6)</f>
      </c>
      <c r="L28" s="29">
        <v>0</v>
      </c>
      <c s="24">
        <f>ROUND(ROUND(L28,2)*ROUND(G28,3),2)</f>
      </c>
      <c s="27" t="s">
        <v>56</v>
      </c>
      <c>
        <f>(M28*21)/100</f>
      </c>
      <c t="s">
        <v>27</v>
      </c>
    </row>
    <row r="29" spans="1:5" ht="12.75" customHeight="1">
      <c r="A29" s="30" t="s">
        <v>57</v>
      </c>
      <c r="E29" s="31" t="s">
        <v>5</v>
      </c>
    </row>
    <row r="30" spans="1:5" ht="12.75" customHeight="1">
      <c r="A30" s="30" t="s">
        <v>58</v>
      </c>
      <c r="E30" s="32" t="s">
        <v>5</v>
      </c>
    </row>
    <row r="31" spans="5:5" ht="114.75" customHeight="1">
      <c r="E31" s="31" t="s">
        <v>482</v>
      </c>
    </row>
    <row r="32" spans="1:16" ht="12.75" customHeight="1">
      <c r="A32" t="s">
        <v>51</v>
      </c>
      <c s="6" t="s">
        <v>80</v>
      </c>
      <c s="6" t="s">
        <v>483</v>
      </c>
      <c t="s">
        <v>5</v>
      </c>
      <c s="26" t="s">
        <v>484</v>
      </c>
      <c s="27" t="s">
        <v>88</v>
      </c>
      <c s="28">
        <v>90</v>
      </c>
      <c s="27">
        <v>0</v>
      </c>
      <c s="27">
        <f>ROUND(G32*H32,6)</f>
      </c>
      <c r="L32" s="29">
        <v>0</v>
      </c>
      <c s="24">
        <f>ROUND(ROUND(L32,2)*ROUND(G32,3),2)</f>
      </c>
      <c s="27" t="s">
        <v>56</v>
      </c>
      <c>
        <f>(M32*21)/100</f>
      </c>
      <c t="s">
        <v>27</v>
      </c>
    </row>
    <row r="33" spans="1:5" ht="12.75" customHeight="1">
      <c r="A33" s="30" t="s">
        <v>57</v>
      </c>
      <c r="E33" s="31" t="s">
        <v>5</v>
      </c>
    </row>
    <row r="34" spans="1:5" ht="12.75" customHeight="1">
      <c r="A34" s="30" t="s">
        <v>58</v>
      </c>
      <c r="E34" s="32" t="s">
        <v>5</v>
      </c>
    </row>
    <row r="35" spans="5:5" ht="76.5" customHeight="1">
      <c r="E35" s="31" t="s">
        <v>375</v>
      </c>
    </row>
    <row r="36" spans="1:16" ht="12.75" customHeight="1">
      <c r="A36" t="s">
        <v>51</v>
      </c>
      <c s="6" t="s">
        <v>85</v>
      </c>
      <c s="6" t="s">
        <v>485</v>
      </c>
      <c t="s">
        <v>5</v>
      </c>
      <c s="26" t="s">
        <v>486</v>
      </c>
      <c s="27" t="s">
        <v>88</v>
      </c>
      <c s="28">
        <v>20</v>
      </c>
      <c s="27">
        <v>0</v>
      </c>
      <c s="27">
        <f>ROUND(G36*H36,6)</f>
      </c>
      <c r="L36" s="29">
        <v>0</v>
      </c>
      <c s="24">
        <f>ROUND(ROUND(L36,2)*ROUND(G36,3),2)</f>
      </c>
      <c s="27" t="s">
        <v>56</v>
      </c>
      <c>
        <f>(M36*21)/100</f>
      </c>
      <c t="s">
        <v>27</v>
      </c>
    </row>
    <row r="37" spans="1:5" ht="12.75" customHeight="1">
      <c r="A37" s="30" t="s">
        <v>57</v>
      </c>
      <c r="E37" s="31" t="s">
        <v>5</v>
      </c>
    </row>
    <row r="38" spans="1:5" ht="12.75" customHeight="1">
      <c r="A38" s="30" t="s">
        <v>58</v>
      </c>
      <c r="E38" s="32" t="s">
        <v>5</v>
      </c>
    </row>
    <row r="39" spans="5:5" ht="102" customHeight="1">
      <c r="E39" s="31" t="s">
        <v>487</v>
      </c>
    </row>
    <row r="40" spans="1:16" ht="12.75" customHeight="1">
      <c r="A40" t="s">
        <v>51</v>
      </c>
      <c s="6" t="s">
        <v>90</v>
      </c>
      <c s="6" t="s">
        <v>488</v>
      </c>
      <c t="s">
        <v>5</v>
      </c>
      <c s="26" t="s">
        <v>489</v>
      </c>
      <c s="27" t="s">
        <v>88</v>
      </c>
      <c s="28">
        <v>30</v>
      </c>
      <c s="27">
        <v>0</v>
      </c>
      <c s="27">
        <f>ROUND(G40*H40,6)</f>
      </c>
      <c r="L40" s="29">
        <v>0</v>
      </c>
      <c s="24">
        <f>ROUND(ROUND(L40,2)*ROUND(G40,3),2)</f>
      </c>
      <c s="27" t="s">
        <v>56</v>
      </c>
      <c>
        <f>(M40*21)/100</f>
      </c>
      <c t="s">
        <v>27</v>
      </c>
    </row>
    <row r="41" spans="1:5" ht="12.75" customHeight="1">
      <c r="A41" s="30" t="s">
        <v>57</v>
      </c>
      <c r="E41" s="31" t="s">
        <v>5</v>
      </c>
    </row>
    <row r="42" spans="1:5" ht="12.75" customHeight="1">
      <c r="A42" s="30" t="s">
        <v>58</v>
      </c>
      <c r="E42" s="32" t="s">
        <v>5</v>
      </c>
    </row>
    <row r="43" spans="5:5" ht="114.75" customHeight="1">
      <c r="E43" s="31" t="s">
        <v>490</v>
      </c>
    </row>
    <row r="44" spans="1:16" ht="12.75" customHeight="1">
      <c r="A44" t="s">
        <v>51</v>
      </c>
      <c s="6" t="s">
        <v>96</v>
      </c>
      <c s="6" t="s">
        <v>491</v>
      </c>
      <c t="s">
        <v>5</v>
      </c>
      <c s="26" t="s">
        <v>492</v>
      </c>
      <c s="27" t="s">
        <v>99</v>
      </c>
      <c s="28">
        <v>4</v>
      </c>
      <c s="27">
        <v>0</v>
      </c>
      <c s="27">
        <f>ROUND(G44*H44,6)</f>
      </c>
      <c r="L44" s="29">
        <v>0</v>
      </c>
      <c s="24">
        <f>ROUND(ROUND(L44,2)*ROUND(G44,3),2)</f>
      </c>
      <c s="27" t="s">
        <v>56</v>
      </c>
      <c>
        <f>(M44*21)/100</f>
      </c>
      <c t="s">
        <v>27</v>
      </c>
    </row>
    <row r="45" spans="1:5" ht="12.75" customHeight="1">
      <c r="A45" s="30" t="s">
        <v>57</v>
      </c>
      <c r="E45" s="31" t="s">
        <v>5</v>
      </c>
    </row>
    <row r="46" spans="1:5" ht="12.75" customHeight="1">
      <c r="A46" s="30" t="s">
        <v>58</v>
      </c>
      <c r="E46" s="32" t="s">
        <v>5</v>
      </c>
    </row>
    <row r="47" spans="5:5" ht="102" customHeight="1">
      <c r="E47" s="31" t="s">
        <v>493</v>
      </c>
    </row>
    <row r="48" spans="1:16" ht="12.75" customHeight="1">
      <c r="A48" t="s">
        <v>51</v>
      </c>
      <c s="6" t="s">
        <v>101</v>
      </c>
      <c s="6" t="s">
        <v>494</v>
      </c>
      <c t="s">
        <v>5</v>
      </c>
      <c s="26" t="s">
        <v>495</v>
      </c>
      <c s="27" t="s">
        <v>496</v>
      </c>
      <c s="28">
        <v>3.6</v>
      </c>
      <c s="27">
        <v>0</v>
      </c>
      <c s="27">
        <f>ROUND(G48*H48,6)</f>
      </c>
      <c r="L48" s="29">
        <v>0</v>
      </c>
      <c s="24">
        <f>ROUND(ROUND(L48,2)*ROUND(G48,3),2)</f>
      </c>
      <c s="27" t="s">
        <v>56</v>
      </c>
      <c>
        <f>(M48*21)/100</f>
      </c>
      <c t="s">
        <v>27</v>
      </c>
    </row>
    <row r="49" spans="1:5" ht="12.75" customHeight="1">
      <c r="A49" s="30" t="s">
        <v>57</v>
      </c>
      <c r="E49" s="31" t="s">
        <v>5</v>
      </c>
    </row>
    <row r="50" spans="1:5" ht="12.75" customHeight="1">
      <c r="A50" s="30" t="s">
        <v>58</v>
      </c>
      <c r="E50" s="32" t="s">
        <v>5</v>
      </c>
    </row>
    <row r="51" spans="5:5" ht="114.75" customHeight="1">
      <c r="E51" s="31" t="s">
        <v>497</v>
      </c>
    </row>
    <row r="52" spans="1:16" ht="12.75" customHeight="1">
      <c r="A52" t="s">
        <v>51</v>
      </c>
      <c s="6" t="s">
        <v>105</v>
      </c>
      <c s="6" t="s">
        <v>392</v>
      </c>
      <c t="s">
        <v>5</v>
      </c>
      <c s="26" t="s">
        <v>393</v>
      </c>
      <c s="27" t="s">
        <v>88</v>
      </c>
      <c s="28">
        <v>720</v>
      </c>
      <c s="27">
        <v>0</v>
      </c>
      <c s="27">
        <f>ROUND(G52*H52,6)</f>
      </c>
      <c r="L52" s="29">
        <v>0</v>
      </c>
      <c s="24">
        <f>ROUND(ROUND(L52,2)*ROUND(G52,3),2)</f>
      </c>
      <c s="27" t="s">
        <v>56</v>
      </c>
      <c>
        <f>(M52*21)/100</f>
      </c>
      <c t="s">
        <v>27</v>
      </c>
    </row>
    <row r="53" spans="1:5" ht="12.75" customHeight="1">
      <c r="A53" s="30" t="s">
        <v>57</v>
      </c>
      <c r="E53" s="31" t="s">
        <v>5</v>
      </c>
    </row>
    <row r="54" spans="1:5" ht="12.75" customHeight="1">
      <c r="A54" s="30" t="s">
        <v>58</v>
      </c>
      <c r="E54" s="32" t="s">
        <v>5</v>
      </c>
    </row>
    <row r="55" spans="5:5" ht="89.25" customHeight="1">
      <c r="E55" s="31" t="s">
        <v>394</v>
      </c>
    </row>
    <row r="56" spans="1:16" ht="12.75" customHeight="1">
      <c r="A56" t="s">
        <v>51</v>
      </c>
      <c s="6" t="s">
        <v>109</v>
      </c>
      <c s="6" t="s">
        <v>498</v>
      </c>
      <c t="s">
        <v>5</v>
      </c>
      <c s="26" t="s">
        <v>499</v>
      </c>
      <c s="27" t="s">
        <v>99</v>
      </c>
      <c s="28">
        <v>1</v>
      </c>
      <c s="27">
        <v>0</v>
      </c>
      <c s="27">
        <f>ROUND(G56*H56,6)</f>
      </c>
      <c r="L56" s="29">
        <v>0</v>
      </c>
      <c s="24">
        <f>ROUND(ROUND(L56,2)*ROUND(G56,3),2)</f>
      </c>
      <c s="27" t="s">
        <v>56</v>
      </c>
      <c>
        <f>(M56*21)/100</f>
      </c>
      <c t="s">
        <v>27</v>
      </c>
    </row>
    <row r="57" spans="1:5" ht="12.75" customHeight="1">
      <c r="A57" s="30" t="s">
        <v>57</v>
      </c>
      <c r="E57" s="31" t="s">
        <v>5</v>
      </c>
    </row>
    <row r="58" spans="1:5" ht="12.75" customHeight="1">
      <c r="A58" s="30" t="s">
        <v>58</v>
      </c>
      <c r="E58" s="32" t="s">
        <v>5</v>
      </c>
    </row>
    <row r="59" spans="5:5" ht="127.5" customHeight="1">
      <c r="E59" s="31" t="s">
        <v>500</v>
      </c>
    </row>
    <row r="60" spans="1:16" ht="12.75" customHeight="1">
      <c r="A60" t="s">
        <v>51</v>
      </c>
      <c s="6" t="s">
        <v>113</v>
      </c>
      <c s="6" t="s">
        <v>501</v>
      </c>
      <c t="s">
        <v>5</v>
      </c>
      <c s="26" t="s">
        <v>502</v>
      </c>
      <c s="27" t="s">
        <v>99</v>
      </c>
      <c s="28">
        <v>2</v>
      </c>
      <c s="27">
        <v>0</v>
      </c>
      <c s="27">
        <f>ROUND(G60*H60,6)</f>
      </c>
      <c r="L60" s="29">
        <v>0</v>
      </c>
      <c s="24">
        <f>ROUND(ROUND(L60,2)*ROUND(G60,3),2)</f>
      </c>
      <c s="27" t="s">
        <v>56</v>
      </c>
      <c>
        <f>(M60*21)/100</f>
      </c>
      <c t="s">
        <v>27</v>
      </c>
    </row>
    <row r="61" spans="1:5" ht="12.75" customHeight="1">
      <c r="A61" s="30" t="s">
        <v>57</v>
      </c>
      <c r="E61" s="31" t="s">
        <v>5</v>
      </c>
    </row>
    <row r="62" spans="1:5" ht="12.75" customHeight="1">
      <c r="A62" s="30" t="s">
        <v>58</v>
      </c>
      <c r="E62" s="32" t="s">
        <v>5</v>
      </c>
    </row>
    <row r="63" spans="5:5" ht="89.25" customHeight="1">
      <c r="E63" s="31" t="s">
        <v>503</v>
      </c>
    </row>
    <row r="64" spans="1:16" ht="12.75" customHeight="1">
      <c r="A64" t="s">
        <v>51</v>
      </c>
      <c s="6" t="s">
        <v>117</v>
      </c>
      <c s="6" t="s">
        <v>504</v>
      </c>
      <c t="s">
        <v>5</v>
      </c>
      <c s="26" t="s">
        <v>505</v>
      </c>
      <c s="27" t="s">
        <v>99</v>
      </c>
      <c s="28">
        <v>1</v>
      </c>
      <c s="27">
        <v>0</v>
      </c>
      <c s="27">
        <f>ROUND(G64*H64,6)</f>
      </c>
      <c r="L64" s="29">
        <v>0</v>
      </c>
      <c s="24">
        <f>ROUND(ROUND(L64,2)*ROUND(G64,3),2)</f>
      </c>
      <c s="27" t="s">
        <v>56</v>
      </c>
      <c>
        <f>(M64*21)/100</f>
      </c>
      <c t="s">
        <v>27</v>
      </c>
    </row>
    <row r="65" spans="1:5" ht="12.75" customHeight="1">
      <c r="A65" s="30" t="s">
        <v>57</v>
      </c>
      <c r="E65" s="31" t="s">
        <v>5</v>
      </c>
    </row>
    <row r="66" spans="1:5" ht="12.75" customHeight="1">
      <c r="A66" s="30" t="s">
        <v>58</v>
      </c>
      <c r="E66" s="32" t="s">
        <v>5</v>
      </c>
    </row>
    <row r="67" spans="5:5" ht="102" customHeight="1">
      <c r="E67" s="31" t="s">
        <v>506</v>
      </c>
    </row>
    <row r="68" spans="1:16" ht="12.75" customHeight="1">
      <c r="A68" t="s">
        <v>51</v>
      </c>
      <c s="6" t="s">
        <v>122</v>
      </c>
      <c s="6" t="s">
        <v>507</v>
      </c>
      <c t="s">
        <v>5</v>
      </c>
      <c s="26" t="s">
        <v>508</v>
      </c>
      <c s="27" t="s">
        <v>99</v>
      </c>
      <c s="28">
        <v>2</v>
      </c>
      <c s="27">
        <v>0</v>
      </c>
      <c s="27">
        <f>ROUND(G68*H68,6)</f>
      </c>
      <c r="L68" s="29">
        <v>0</v>
      </c>
      <c s="24">
        <f>ROUND(ROUND(L68,2)*ROUND(G68,3),2)</f>
      </c>
      <c s="27" t="s">
        <v>56</v>
      </c>
      <c>
        <f>(M68*21)/100</f>
      </c>
      <c t="s">
        <v>27</v>
      </c>
    </row>
    <row r="69" spans="1:5" ht="12.75" customHeight="1">
      <c r="A69" s="30" t="s">
        <v>57</v>
      </c>
      <c r="E69" s="31" t="s">
        <v>5</v>
      </c>
    </row>
    <row r="70" spans="1:5" ht="12.75" customHeight="1">
      <c r="A70" s="30" t="s">
        <v>58</v>
      </c>
      <c r="E70" s="32" t="s">
        <v>5</v>
      </c>
    </row>
    <row r="71" spans="5:5" ht="127.5" customHeight="1">
      <c r="E71" s="31" t="s">
        <v>500</v>
      </c>
    </row>
    <row r="72" spans="1:16" ht="12.75" customHeight="1">
      <c r="A72" t="s">
        <v>51</v>
      </c>
      <c s="6" t="s">
        <v>126</v>
      </c>
      <c s="6" t="s">
        <v>509</v>
      </c>
      <c t="s">
        <v>5</v>
      </c>
      <c s="26" t="s">
        <v>510</v>
      </c>
      <c s="27" t="s">
        <v>99</v>
      </c>
      <c s="28">
        <v>2</v>
      </c>
      <c s="27">
        <v>0</v>
      </c>
      <c s="27">
        <f>ROUND(G72*H72,6)</f>
      </c>
      <c r="L72" s="29">
        <v>0</v>
      </c>
      <c s="24">
        <f>ROUND(ROUND(L72,2)*ROUND(G72,3),2)</f>
      </c>
      <c s="27" t="s">
        <v>56</v>
      </c>
      <c>
        <f>(M72*21)/100</f>
      </c>
      <c t="s">
        <v>27</v>
      </c>
    </row>
    <row r="73" spans="1:5" ht="12.75" customHeight="1">
      <c r="A73" s="30" t="s">
        <v>57</v>
      </c>
      <c r="E73" s="31" t="s">
        <v>5</v>
      </c>
    </row>
    <row r="74" spans="1:5" ht="12.75" customHeight="1">
      <c r="A74" s="30" t="s">
        <v>58</v>
      </c>
      <c r="E74" s="32" t="s">
        <v>5</v>
      </c>
    </row>
    <row r="75" spans="5:5" ht="89.25" customHeight="1">
      <c r="E75" s="31" t="s">
        <v>511</v>
      </c>
    </row>
    <row r="76" spans="1:16" ht="12.75" customHeight="1">
      <c r="A76" t="s">
        <v>51</v>
      </c>
      <c s="6" t="s">
        <v>132</v>
      </c>
      <c s="6" t="s">
        <v>512</v>
      </c>
      <c t="s">
        <v>5</v>
      </c>
      <c s="26" t="s">
        <v>513</v>
      </c>
      <c s="27" t="s">
        <v>99</v>
      </c>
      <c s="28">
        <v>28</v>
      </c>
      <c s="27">
        <v>0</v>
      </c>
      <c s="27">
        <f>ROUND(G76*H76,6)</f>
      </c>
      <c r="L76" s="29">
        <v>0</v>
      </c>
      <c s="24">
        <f>ROUND(ROUND(L76,2)*ROUND(G76,3),2)</f>
      </c>
      <c s="27" t="s">
        <v>56</v>
      </c>
      <c>
        <f>(M76*21)/100</f>
      </c>
      <c t="s">
        <v>27</v>
      </c>
    </row>
    <row r="77" spans="1:5" ht="12.75" customHeight="1">
      <c r="A77" s="30" t="s">
        <v>57</v>
      </c>
      <c r="E77" s="31" t="s">
        <v>5</v>
      </c>
    </row>
    <row r="78" spans="1:5" ht="12.75" customHeight="1">
      <c r="A78" s="30" t="s">
        <v>58</v>
      </c>
      <c r="E78" s="32" t="s">
        <v>5</v>
      </c>
    </row>
    <row r="79" spans="5:5" ht="127.5" customHeight="1">
      <c r="E79" s="31" t="s">
        <v>500</v>
      </c>
    </row>
    <row r="80" spans="1:16" ht="12.75" customHeight="1">
      <c r="A80" t="s">
        <v>51</v>
      </c>
      <c s="6" t="s">
        <v>136</v>
      </c>
      <c s="6" t="s">
        <v>514</v>
      </c>
      <c t="s">
        <v>5</v>
      </c>
      <c s="26" t="s">
        <v>515</v>
      </c>
      <c s="27" t="s">
        <v>99</v>
      </c>
      <c s="28">
        <v>11</v>
      </c>
      <c s="27">
        <v>0</v>
      </c>
      <c s="27">
        <f>ROUND(G80*H80,6)</f>
      </c>
      <c r="L80" s="29">
        <v>0</v>
      </c>
      <c s="24">
        <f>ROUND(ROUND(L80,2)*ROUND(G80,3),2)</f>
      </c>
      <c s="27" t="s">
        <v>56</v>
      </c>
      <c>
        <f>(M80*21)/100</f>
      </c>
      <c t="s">
        <v>27</v>
      </c>
    </row>
    <row r="81" spans="1:5" ht="12.75" customHeight="1">
      <c r="A81" s="30" t="s">
        <v>57</v>
      </c>
      <c r="E81" s="31" t="s">
        <v>5</v>
      </c>
    </row>
    <row r="82" spans="1:5" ht="12.75" customHeight="1">
      <c r="A82" s="30" t="s">
        <v>58</v>
      </c>
      <c r="E82" s="32" t="s">
        <v>5</v>
      </c>
    </row>
    <row r="83" spans="5:5" ht="127.5" customHeight="1">
      <c r="E83" s="31" t="s">
        <v>500</v>
      </c>
    </row>
    <row r="84" spans="1:16" ht="12.75" customHeight="1">
      <c r="A84" t="s">
        <v>51</v>
      </c>
      <c s="6" t="s">
        <v>140</v>
      </c>
      <c s="6" t="s">
        <v>516</v>
      </c>
      <c t="s">
        <v>5</v>
      </c>
      <c s="26" t="s">
        <v>517</v>
      </c>
      <c s="27" t="s">
        <v>99</v>
      </c>
      <c s="28">
        <v>29</v>
      </c>
      <c s="27">
        <v>0</v>
      </c>
      <c s="27">
        <f>ROUND(G84*H84,6)</f>
      </c>
      <c r="L84" s="29">
        <v>0</v>
      </c>
      <c s="24">
        <f>ROUND(ROUND(L84,2)*ROUND(G84,3),2)</f>
      </c>
      <c s="27" t="s">
        <v>56</v>
      </c>
      <c>
        <f>(M84*21)/100</f>
      </c>
      <c t="s">
        <v>27</v>
      </c>
    </row>
    <row r="85" spans="1:5" ht="12.75" customHeight="1">
      <c r="A85" s="30" t="s">
        <v>57</v>
      </c>
      <c r="E85" s="31" t="s">
        <v>5</v>
      </c>
    </row>
    <row r="86" spans="1:5" ht="12.75" customHeight="1">
      <c r="A86" s="30" t="s">
        <v>58</v>
      </c>
      <c r="E86" s="32" t="s">
        <v>5</v>
      </c>
    </row>
    <row r="87" spans="5:5" ht="127.5" customHeight="1">
      <c r="E87" s="31" t="s">
        <v>500</v>
      </c>
    </row>
    <row r="88" spans="1:16" ht="12.75" customHeight="1">
      <c r="A88" t="s">
        <v>51</v>
      </c>
      <c s="6" t="s">
        <v>144</v>
      </c>
      <c s="6" t="s">
        <v>518</v>
      </c>
      <c t="s">
        <v>5</v>
      </c>
      <c s="26" t="s">
        <v>519</v>
      </c>
      <c s="27" t="s">
        <v>99</v>
      </c>
      <c s="28">
        <v>29</v>
      </c>
      <c s="27">
        <v>0</v>
      </c>
      <c s="27">
        <f>ROUND(G88*H88,6)</f>
      </c>
      <c r="L88" s="29">
        <v>0</v>
      </c>
      <c s="24">
        <f>ROUND(ROUND(L88,2)*ROUND(G88,3),2)</f>
      </c>
      <c s="27" t="s">
        <v>56</v>
      </c>
      <c>
        <f>(M88*21)/100</f>
      </c>
      <c t="s">
        <v>27</v>
      </c>
    </row>
    <row r="89" spans="1:5" ht="12.75" customHeight="1">
      <c r="A89" s="30" t="s">
        <v>57</v>
      </c>
      <c r="E89" s="31" t="s">
        <v>5</v>
      </c>
    </row>
    <row r="90" spans="1:5" ht="12.75" customHeight="1">
      <c r="A90" s="30" t="s">
        <v>58</v>
      </c>
      <c r="E90" s="32" t="s">
        <v>5</v>
      </c>
    </row>
    <row r="91" spans="5:5" ht="127.5" customHeight="1">
      <c r="E91" s="31" t="s">
        <v>500</v>
      </c>
    </row>
    <row r="92" spans="1:16" ht="12.75" customHeight="1">
      <c r="A92" t="s">
        <v>51</v>
      </c>
      <c s="6" t="s">
        <v>148</v>
      </c>
      <c s="6" t="s">
        <v>520</v>
      </c>
      <c t="s">
        <v>5</v>
      </c>
      <c s="26" t="s">
        <v>521</v>
      </c>
      <c s="27" t="s">
        <v>99</v>
      </c>
      <c s="28">
        <v>97</v>
      </c>
      <c s="27">
        <v>0</v>
      </c>
      <c s="27">
        <f>ROUND(G92*H92,6)</f>
      </c>
      <c r="L92" s="29">
        <v>0</v>
      </c>
      <c s="24">
        <f>ROUND(ROUND(L92,2)*ROUND(G92,3),2)</f>
      </c>
      <c s="27" t="s">
        <v>56</v>
      </c>
      <c>
        <f>(M92*21)/100</f>
      </c>
      <c t="s">
        <v>27</v>
      </c>
    </row>
    <row r="93" spans="1:5" ht="12.75" customHeight="1">
      <c r="A93" s="30" t="s">
        <v>57</v>
      </c>
      <c r="E93" s="31" t="s">
        <v>5</v>
      </c>
    </row>
    <row r="94" spans="1:5" ht="12.75" customHeight="1">
      <c r="A94" s="30" t="s">
        <v>58</v>
      </c>
      <c r="E94" s="32" t="s">
        <v>5</v>
      </c>
    </row>
    <row r="95" spans="5:5" ht="89.25" customHeight="1">
      <c r="E95" s="31" t="s">
        <v>503</v>
      </c>
    </row>
    <row r="96" spans="1:16" ht="12.75" customHeight="1">
      <c r="A96" t="s">
        <v>51</v>
      </c>
      <c s="6" t="s">
        <v>152</v>
      </c>
      <c s="6" t="s">
        <v>522</v>
      </c>
      <c t="s">
        <v>5</v>
      </c>
      <c s="26" t="s">
        <v>523</v>
      </c>
      <c s="27" t="s">
        <v>99</v>
      </c>
      <c s="28">
        <v>28</v>
      </c>
      <c s="27">
        <v>0</v>
      </c>
      <c s="27">
        <f>ROUND(G96*H96,6)</f>
      </c>
      <c r="L96" s="29">
        <v>0</v>
      </c>
      <c s="24">
        <f>ROUND(ROUND(L96,2)*ROUND(G96,3),2)</f>
      </c>
      <c s="27" t="s">
        <v>56</v>
      </c>
      <c>
        <f>(M96*21)/100</f>
      </c>
      <c t="s">
        <v>27</v>
      </c>
    </row>
    <row r="97" spans="1:5" ht="12.75" customHeight="1">
      <c r="A97" s="30" t="s">
        <v>57</v>
      </c>
      <c r="E97" s="31" t="s">
        <v>5</v>
      </c>
    </row>
    <row r="98" spans="1:5" ht="12.75" customHeight="1">
      <c r="A98" s="30" t="s">
        <v>58</v>
      </c>
      <c r="E98" s="32" t="s">
        <v>5</v>
      </c>
    </row>
    <row r="99" spans="5:5" ht="127.5" customHeight="1">
      <c r="E99" s="31" t="s">
        <v>500</v>
      </c>
    </row>
    <row r="100" spans="1:16" ht="12.75" customHeight="1">
      <c r="A100" t="s">
        <v>51</v>
      </c>
      <c s="6" t="s">
        <v>156</v>
      </c>
      <c s="6" t="s">
        <v>524</v>
      </c>
      <c t="s">
        <v>5</v>
      </c>
      <c s="26" t="s">
        <v>525</v>
      </c>
      <c s="27" t="s">
        <v>99</v>
      </c>
      <c s="28">
        <v>2</v>
      </c>
      <c s="27">
        <v>0</v>
      </c>
      <c s="27">
        <f>ROUND(G100*H100,6)</f>
      </c>
      <c r="L100" s="29">
        <v>0</v>
      </c>
      <c s="24">
        <f>ROUND(ROUND(L100,2)*ROUND(G100,3),2)</f>
      </c>
      <c s="27" t="s">
        <v>56</v>
      </c>
      <c>
        <f>(M100*21)/100</f>
      </c>
      <c t="s">
        <v>27</v>
      </c>
    </row>
    <row r="101" spans="1:5" ht="12.75" customHeight="1">
      <c r="A101" s="30" t="s">
        <v>57</v>
      </c>
      <c r="E101" s="31" t="s">
        <v>5</v>
      </c>
    </row>
    <row r="102" spans="1:5" ht="12.75" customHeight="1">
      <c r="A102" s="30" t="s">
        <v>58</v>
      </c>
      <c r="E102" s="32" t="s">
        <v>5</v>
      </c>
    </row>
    <row r="103" spans="5:5" ht="127.5" customHeight="1">
      <c r="E103" s="31" t="s">
        <v>500</v>
      </c>
    </row>
    <row r="104" spans="1:16" ht="12.75" customHeight="1">
      <c r="A104" t="s">
        <v>51</v>
      </c>
      <c s="6" t="s">
        <v>160</v>
      </c>
      <c s="6" t="s">
        <v>526</v>
      </c>
      <c t="s">
        <v>5</v>
      </c>
      <c s="26" t="s">
        <v>527</v>
      </c>
      <c s="27" t="s">
        <v>99</v>
      </c>
      <c s="28">
        <v>29</v>
      </c>
      <c s="27">
        <v>0</v>
      </c>
      <c s="27">
        <f>ROUND(G104*H104,6)</f>
      </c>
      <c r="L104" s="29">
        <v>0</v>
      </c>
      <c s="24">
        <f>ROUND(ROUND(L104,2)*ROUND(G104,3),2)</f>
      </c>
      <c s="27" t="s">
        <v>56</v>
      </c>
      <c>
        <f>(M104*21)/100</f>
      </c>
      <c t="s">
        <v>27</v>
      </c>
    </row>
    <row r="105" spans="1:5" ht="12.75" customHeight="1">
      <c r="A105" s="30" t="s">
        <v>57</v>
      </c>
      <c r="E105" s="31" t="s">
        <v>5</v>
      </c>
    </row>
    <row r="106" spans="1:5" ht="12.75" customHeight="1">
      <c r="A106" s="30" t="s">
        <v>58</v>
      </c>
      <c r="E106" s="32" t="s">
        <v>5</v>
      </c>
    </row>
    <row r="107" spans="5:5" ht="89.25" customHeight="1">
      <c r="E107" s="31" t="s">
        <v>503</v>
      </c>
    </row>
    <row r="108" spans="1:16" ht="12.75" customHeight="1">
      <c r="A108" t="s">
        <v>51</v>
      </c>
      <c s="6" t="s">
        <v>164</v>
      </c>
      <c s="6" t="s">
        <v>528</v>
      </c>
      <c t="s">
        <v>5</v>
      </c>
      <c s="26" t="s">
        <v>529</v>
      </c>
      <c s="27" t="s">
        <v>530</v>
      </c>
      <c s="28">
        <v>0.64</v>
      </c>
      <c s="27">
        <v>0</v>
      </c>
      <c s="27">
        <f>ROUND(G108*H108,6)</f>
      </c>
      <c r="L108" s="29">
        <v>0</v>
      </c>
      <c s="24">
        <f>ROUND(ROUND(L108,2)*ROUND(G108,3),2)</f>
      </c>
      <c s="27" t="s">
        <v>56</v>
      </c>
      <c>
        <f>(M108*21)/100</f>
      </c>
      <c t="s">
        <v>27</v>
      </c>
    </row>
    <row r="109" spans="1:5" ht="12.75" customHeight="1">
      <c r="A109" s="30" t="s">
        <v>57</v>
      </c>
      <c r="E109" s="31" t="s">
        <v>5</v>
      </c>
    </row>
    <row r="110" spans="1:5" ht="12.75" customHeight="1">
      <c r="A110" s="30" t="s">
        <v>58</v>
      </c>
      <c r="E110" s="32" t="s">
        <v>5</v>
      </c>
    </row>
    <row r="111" spans="5:5" ht="140.25" customHeight="1">
      <c r="E111" s="31" t="s">
        <v>531</v>
      </c>
    </row>
    <row r="112" spans="1:16" ht="12.75" customHeight="1">
      <c r="A112" t="s">
        <v>51</v>
      </c>
      <c s="6" t="s">
        <v>168</v>
      </c>
      <c s="6" t="s">
        <v>532</v>
      </c>
      <c t="s">
        <v>5</v>
      </c>
      <c s="26" t="s">
        <v>533</v>
      </c>
      <c s="27" t="s">
        <v>530</v>
      </c>
      <c s="28">
        <v>0.64</v>
      </c>
      <c s="27">
        <v>0</v>
      </c>
      <c s="27">
        <f>ROUND(G112*H112,6)</f>
      </c>
      <c r="L112" s="29">
        <v>0</v>
      </c>
      <c s="24">
        <f>ROUND(ROUND(L112,2)*ROUND(G112,3),2)</f>
      </c>
      <c s="27" t="s">
        <v>56</v>
      </c>
      <c>
        <f>(M112*21)/100</f>
      </c>
      <c t="s">
        <v>27</v>
      </c>
    </row>
    <row r="113" spans="1:5" ht="12.75" customHeight="1">
      <c r="A113" s="30" t="s">
        <v>57</v>
      </c>
      <c r="E113" s="31" t="s">
        <v>5</v>
      </c>
    </row>
    <row r="114" spans="1:5" ht="12.75" customHeight="1">
      <c r="A114" s="30" t="s">
        <v>58</v>
      </c>
      <c r="E114" s="32" t="s">
        <v>5</v>
      </c>
    </row>
    <row r="115" spans="5:5" ht="89.25" customHeight="1">
      <c r="E115" s="31" t="s">
        <v>534</v>
      </c>
    </row>
    <row r="116" spans="1:16" ht="12.75" customHeight="1">
      <c r="A116" t="s">
        <v>51</v>
      </c>
      <c s="6" t="s">
        <v>172</v>
      </c>
      <c s="6" t="s">
        <v>535</v>
      </c>
      <c t="s">
        <v>5</v>
      </c>
      <c s="26" t="s">
        <v>536</v>
      </c>
      <c s="27" t="s">
        <v>537</v>
      </c>
      <c s="28">
        <v>1</v>
      </c>
      <c s="27">
        <v>0</v>
      </c>
      <c s="27">
        <f>ROUND(G116*H116,6)</f>
      </c>
      <c r="L116" s="29">
        <v>0</v>
      </c>
      <c s="24">
        <f>ROUND(ROUND(L116,2)*ROUND(G116,3),2)</f>
      </c>
      <c s="27" t="s">
        <v>56</v>
      </c>
      <c>
        <f>(M116*21)/100</f>
      </c>
      <c t="s">
        <v>27</v>
      </c>
    </row>
    <row r="117" spans="1:5" ht="12.75" customHeight="1">
      <c r="A117" s="30" t="s">
        <v>57</v>
      </c>
      <c r="E117" s="31" t="s">
        <v>5</v>
      </c>
    </row>
    <row r="118" spans="1:5" ht="12.75" customHeight="1">
      <c r="A118" s="30" t="s">
        <v>58</v>
      </c>
      <c r="E118" s="32" t="s">
        <v>5</v>
      </c>
    </row>
    <row r="119" spans="5:5" ht="89.25" customHeight="1">
      <c r="E119" s="31" t="s">
        <v>538</v>
      </c>
    </row>
    <row r="120" spans="1:16" ht="12.75" customHeight="1">
      <c r="A120" t="s">
        <v>51</v>
      </c>
      <c s="6" t="s">
        <v>176</v>
      </c>
      <c s="6" t="s">
        <v>539</v>
      </c>
      <c t="s">
        <v>5</v>
      </c>
      <c s="26" t="s">
        <v>540</v>
      </c>
      <c s="27" t="s">
        <v>537</v>
      </c>
      <c s="28">
        <v>1</v>
      </c>
      <c s="27">
        <v>0</v>
      </c>
      <c s="27">
        <f>ROUND(G120*H120,6)</f>
      </c>
      <c r="L120" s="29">
        <v>0</v>
      </c>
      <c s="24">
        <f>ROUND(ROUND(L120,2)*ROUND(G120,3),2)</f>
      </c>
      <c s="27" t="s">
        <v>56</v>
      </c>
      <c>
        <f>(M120*21)/100</f>
      </c>
      <c t="s">
        <v>27</v>
      </c>
    </row>
    <row r="121" spans="1:5" ht="12.75" customHeight="1">
      <c r="A121" s="30" t="s">
        <v>57</v>
      </c>
      <c r="E121" s="31" t="s">
        <v>5</v>
      </c>
    </row>
    <row r="122" spans="1:5" ht="12.75" customHeight="1">
      <c r="A122" s="30" t="s">
        <v>58</v>
      </c>
      <c r="E122" s="32" t="s">
        <v>5</v>
      </c>
    </row>
    <row r="123" spans="5:5" ht="89.25" customHeight="1">
      <c r="E123" s="31" t="s">
        <v>541</v>
      </c>
    </row>
    <row r="124" spans="1:16" ht="12.75" customHeight="1">
      <c r="A124" t="s">
        <v>51</v>
      </c>
      <c s="6" t="s">
        <v>181</v>
      </c>
      <c s="6" t="s">
        <v>542</v>
      </c>
      <c t="s">
        <v>5</v>
      </c>
      <c s="26" t="s">
        <v>543</v>
      </c>
      <c s="27" t="s">
        <v>537</v>
      </c>
      <c s="28">
        <v>1</v>
      </c>
      <c s="27">
        <v>0</v>
      </c>
      <c s="27">
        <f>ROUND(G124*H124,6)</f>
      </c>
      <c r="L124" s="29">
        <v>0</v>
      </c>
      <c s="24">
        <f>ROUND(ROUND(L124,2)*ROUND(G124,3),2)</f>
      </c>
      <c s="27" t="s">
        <v>56</v>
      </c>
      <c>
        <f>(M124*21)/100</f>
      </c>
      <c t="s">
        <v>27</v>
      </c>
    </row>
    <row r="125" spans="1:5" ht="12.75" customHeight="1">
      <c r="A125" s="30" t="s">
        <v>57</v>
      </c>
      <c r="E125" s="31" t="s">
        <v>5</v>
      </c>
    </row>
    <row r="126" spans="1:5" ht="12.75" customHeight="1">
      <c r="A126" s="30" t="s">
        <v>58</v>
      </c>
      <c r="E126" s="32" t="s">
        <v>5</v>
      </c>
    </row>
    <row r="127" spans="5:5" ht="89.25" customHeight="1">
      <c r="E127" s="31" t="s">
        <v>544</v>
      </c>
    </row>
    <row r="128" spans="1:16" ht="12.75" customHeight="1">
      <c r="A128" t="s">
        <v>51</v>
      </c>
      <c s="6" t="s">
        <v>185</v>
      </c>
      <c s="6" t="s">
        <v>545</v>
      </c>
      <c t="s">
        <v>5</v>
      </c>
      <c s="26" t="s">
        <v>546</v>
      </c>
      <c s="27" t="s">
        <v>88</v>
      </c>
      <c s="28">
        <v>100</v>
      </c>
      <c s="27">
        <v>0</v>
      </c>
      <c s="27">
        <f>ROUND(G128*H128,6)</f>
      </c>
      <c r="L128" s="29">
        <v>0</v>
      </c>
      <c s="24">
        <f>ROUND(ROUND(L128,2)*ROUND(G128,3),2)</f>
      </c>
      <c s="27" t="s">
        <v>56</v>
      </c>
      <c>
        <f>(M128*21)/100</f>
      </c>
      <c t="s">
        <v>27</v>
      </c>
    </row>
    <row r="129" spans="1:5" ht="12.75" customHeight="1">
      <c r="A129" s="30" t="s">
        <v>57</v>
      </c>
      <c r="E129" s="31" t="s">
        <v>5</v>
      </c>
    </row>
    <row r="130" spans="1:5" ht="12.75" customHeight="1">
      <c r="A130" s="30" t="s">
        <v>58</v>
      </c>
      <c r="E130" s="32" t="s">
        <v>5</v>
      </c>
    </row>
    <row r="131" spans="5:5" ht="102" customHeight="1">
      <c r="E131" s="31" t="s">
        <v>397</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466</v>
      </c>
      <c s="33">
        <f>Rekapitulace!C14</f>
      </c>
      <c s="15" t="s">
        <v>15</v>
      </c>
      <c t="s">
        <v>23</v>
      </c>
      <c t="s">
        <v>27</v>
      </c>
    </row>
    <row r="4" spans="1:16" ht="15" customHeight="1">
      <c r="A4" s="18" t="s">
        <v>20</v>
      </c>
      <c s="19" t="s">
        <v>28</v>
      </c>
      <c s="20" t="s">
        <v>466</v>
      </c>
      <c r="E4" s="19" t="s">
        <v>467</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COUNTIFS(L8:L244,"=0",A8:A244,"P")+COUNTIFS(L8:L244,"",A8:A244,"P")+SUM(Q8:Q244)</f>
      </c>
    </row>
    <row r="8" spans="1:13" ht="12.75" customHeight="1">
      <c r="A8" t="s">
        <v>45</v>
      </c>
      <c r="C8" s="21" t="s">
        <v>549</v>
      </c>
      <c r="E8" s="23" t="s">
        <v>550</v>
      </c>
      <c r="J8" s="22">
        <f>0+J9+J18+J23</f>
      </c>
      <c s="22">
        <f>0+K9+K18+K23</f>
      </c>
      <c s="22">
        <f>0+L9+L18+L23</f>
      </c>
      <c s="22">
        <f>0+M9+M18+M23</f>
      </c>
    </row>
    <row r="9" spans="1:13" ht="12.75" customHeight="1">
      <c r="A9" t="s">
        <v>48</v>
      </c>
      <c r="C9" s="7" t="s">
        <v>52</v>
      </c>
      <c r="E9" s="25" t="s">
        <v>72</v>
      </c>
      <c r="J9" s="24">
        <f>0</f>
      </c>
      <c s="24">
        <f>0</f>
      </c>
      <c s="24">
        <f>0+L10+L14</f>
      </c>
      <c s="24">
        <f>0+M10+M14</f>
      </c>
    </row>
    <row r="10" spans="1:16" ht="12.75" customHeight="1">
      <c r="A10" t="s">
        <v>51</v>
      </c>
      <c s="6" t="s">
        <v>52</v>
      </c>
      <c s="6" t="s">
        <v>472</v>
      </c>
      <c t="s">
        <v>5</v>
      </c>
      <c s="26" t="s">
        <v>473</v>
      </c>
      <c s="27" t="s">
        <v>76</v>
      </c>
      <c s="28">
        <v>2</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5</v>
      </c>
    </row>
    <row r="13" spans="5:5" ht="255" customHeight="1">
      <c r="E13" s="31" t="s">
        <v>370</v>
      </c>
    </row>
    <row r="14" spans="1:16" ht="12.75" customHeight="1">
      <c r="A14" t="s">
        <v>51</v>
      </c>
      <c s="6" t="s">
        <v>27</v>
      </c>
      <c s="6" t="s">
        <v>91</v>
      </c>
      <c t="s">
        <v>5</v>
      </c>
      <c s="26" t="s">
        <v>92</v>
      </c>
      <c s="27" t="s">
        <v>76</v>
      </c>
      <c s="28">
        <v>0.5</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5</v>
      </c>
    </row>
    <row r="17" spans="5:5" ht="191.25" customHeight="1">
      <c r="E17" s="31" t="s">
        <v>371</v>
      </c>
    </row>
    <row r="18" spans="1:13" ht="12.75" customHeight="1">
      <c r="A18" t="s">
        <v>48</v>
      </c>
      <c r="C18" s="7" t="s">
        <v>26</v>
      </c>
      <c r="E18" s="25" t="s">
        <v>476</v>
      </c>
      <c r="J18" s="24">
        <f>0</f>
      </c>
      <c s="24">
        <f>0</f>
      </c>
      <c s="24">
        <f>0+L19</f>
      </c>
      <c s="24">
        <f>0+M19</f>
      </c>
    </row>
    <row r="19" spans="1:16" ht="12.75" customHeight="1">
      <c r="A19" t="s">
        <v>51</v>
      </c>
      <c s="6" t="s">
        <v>26</v>
      </c>
      <c s="6" t="s">
        <v>477</v>
      </c>
      <c t="s">
        <v>5</v>
      </c>
      <c s="26" t="s">
        <v>478</v>
      </c>
      <c s="27" t="s">
        <v>76</v>
      </c>
      <c s="28">
        <v>1.5</v>
      </c>
      <c s="27">
        <v>0</v>
      </c>
      <c s="27">
        <f>ROUND(G19*H19,6)</f>
      </c>
      <c r="L19" s="29">
        <v>0</v>
      </c>
      <c s="24">
        <f>ROUND(ROUND(L19,2)*ROUND(G19,3),2)</f>
      </c>
      <c s="27" t="s">
        <v>56</v>
      </c>
      <c>
        <f>(M19*21)/100</f>
      </c>
      <c t="s">
        <v>27</v>
      </c>
    </row>
    <row r="20" spans="1:5" ht="12.75" customHeight="1">
      <c r="A20" s="30" t="s">
        <v>57</v>
      </c>
      <c r="E20" s="31" t="s">
        <v>5</v>
      </c>
    </row>
    <row r="21" spans="1:5" ht="12.75" customHeight="1">
      <c r="A21" s="30" t="s">
        <v>58</v>
      </c>
      <c r="E21" s="32" t="s">
        <v>5</v>
      </c>
    </row>
    <row r="22" spans="5:5" ht="153" customHeight="1">
      <c r="E22" s="31" t="s">
        <v>479</v>
      </c>
    </row>
    <row r="23" spans="1:13" ht="12.75" customHeight="1">
      <c r="A23" t="s">
        <v>48</v>
      </c>
      <c r="C23" s="7" t="s">
        <v>85</v>
      </c>
      <c r="E23" s="25" t="s">
        <v>95</v>
      </c>
      <c r="J23" s="24">
        <f>0</f>
      </c>
      <c s="24">
        <f>0</f>
      </c>
      <c s="24">
        <f>0+L24+L28+L32+L36+L40+L44+L48+L52+L56+L60+L64+L68+L72+L76+L80+L84+L88+L92+L96+L100+L104+L108+L112+L116+L120+L124+L128+L132+L136+L140+L144+L148+L152+L156+L160+L164+L168+L172+L176+L180+L184+L188+L192+L196+L200+L204+L208+L212+L216+L220+L224+L228+L232+L236+L240+L244</f>
      </c>
      <c s="24">
        <f>0+M24+M28+M32+M36+M40+M44+M48+M52+M56+M60+M64+M68+M72+M76+M80+M84+M88+M92+M96+M100+M104+M108+M112+M116+M120+M124+M128+M132+M136+M140+M144+M148+M152+M156+M160+M164+M168+M172+M176+M180+M184+M188+M192+M196+M200+M204+M208+M212+M216+M220+M224+M228+M232+M236+M240+M244</f>
      </c>
    </row>
    <row r="24" spans="1:16" ht="12.75" customHeight="1">
      <c r="A24" t="s">
        <v>51</v>
      </c>
      <c s="6" t="s">
        <v>67</v>
      </c>
      <c s="6" t="s">
        <v>485</v>
      </c>
      <c t="s">
        <v>5</v>
      </c>
      <c s="26" t="s">
        <v>486</v>
      </c>
      <c s="27" t="s">
        <v>88</v>
      </c>
      <c s="28">
        <v>5</v>
      </c>
      <c s="27">
        <v>0</v>
      </c>
      <c s="27">
        <f>ROUND(G24*H24,6)</f>
      </c>
      <c r="L24" s="29">
        <v>0</v>
      </c>
      <c s="24">
        <f>ROUND(ROUND(L24,2)*ROUND(G24,3),2)</f>
      </c>
      <c s="27" t="s">
        <v>56</v>
      </c>
      <c>
        <f>(M24*21)/100</f>
      </c>
      <c t="s">
        <v>27</v>
      </c>
    </row>
    <row r="25" spans="1:5" ht="12.75" customHeight="1">
      <c r="A25" s="30" t="s">
        <v>57</v>
      </c>
      <c r="E25" s="31" t="s">
        <v>5</v>
      </c>
    </row>
    <row r="26" spans="1:5" ht="12.75" customHeight="1">
      <c r="A26" s="30" t="s">
        <v>58</v>
      </c>
      <c r="E26" s="32" t="s">
        <v>5</v>
      </c>
    </row>
    <row r="27" spans="5:5" ht="102" customHeight="1">
      <c r="E27" s="31" t="s">
        <v>487</v>
      </c>
    </row>
    <row r="28" spans="1:16" ht="12.75" customHeight="1">
      <c r="A28" t="s">
        <v>51</v>
      </c>
      <c s="6" t="s">
        <v>73</v>
      </c>
      <c s="6" t="s">
        <v>488</v>
      </c>
      <c t="s">
        <v>5</v>
      </c>
      <c s="26" t="s">
        <v>489</v>
      </c>
      <c s="27" t="s">
        <v>88</v>
      </c>
      <c s="28">
        <v>20</v>
      </c>
      <c s="27">
        <v>0</v>
      </c>
      <c s="27">
        <f>ROUND(G28*H28,6)</f>
      </c>
      <c r="L28" s="29">
        <v>0</v>
      </c>
      <c s="24">
        <f>ROUND(ROUND(L28,2)*ROUND(G28,3),2)</f>
      </c>
      <c s="27" t="s">
        <v>56</v>
      </c>
      <c>
        <f>(M28*21)/100</f>
      </c>
      <c t="s">
        <v>27</v>
      </c>
    </row>
    <row r="29" spans="1:5" ht="12.75" customHeight="1">
      <c r="A29" s="30" t="s">
        <v>57</v>
      </c>
      <c r="E29" s="31" t="s">
        <v>5</v>
      </c>
    </row>
    <row r="30" spans="1:5" ht="12.75" customHeight="1">
      <c r="A30" s="30" t="s">
        <v>58</v>
      </c>
      <c r="E30" s="32" t="s">
        <v>5</v>
      </c>
    </row>
    <row r="31" spans="5:5" ht="114.75" customHeight="1">
      <c r="E31" s="31" t="s">
        <v>490</v>
      </c>
    </row>
    <row r="32" spans="1:16" ht="12.75" customHeight="1">
      <c r="A32" t="s">
        <v>51</v>
      </c>
      <c s="6" t="s">
        <v>80</v>
      </c>
      <c s="6" t="s">
        <v>491</v>
      </c>
      <c t="s">
        <v>5</v>
      </c>
      <c s="26" t="s">
        <v>492</v>
      </c>
      <c s="27" t="s">
        <v>99</v>
      </c>
      <c s="28">
        <v>2</v>
      </c>
      <c s="27">
        <v>0</v>
      </c>
      <c s="27">
        <f>ROUND(G32*H32,6)</f>
      </c>
      <c r="L32" s="29">
        <v>0</v>
      </c>
      <c s="24">
        <f>ROUND(ROUND(L32,2)*ROUND(G32,3),2)</f>
      </c>
      <c s="27" t="s">
        <v>56</v>
      </c>
      <c>
        <f>(M32*21)/100</f>
      </c>
      <c t="s">
        <v>27</v>
      </c>
    </row>
    <row r="33" spans="1:5" ht="12.75" customHeight="1">
      <c r="A33" s="30" t="s">
        <v>57</v>
      </c>
      <c r="E33" s="31" t="s">
        <v>5</v>
      </c>
    </row>
    <row r="34" spans="1:5" ht="12.75" customHeight="1">
      <c r="A34" s="30" t="s">
        <v>58</v>
      </c>
      <c r="E34" s="32" t="s">
        <v>5</v>
      </c>
    </row>
    <row r="35" spans="5:5" ht="102" customHeight="1">
      <c r="E35" s="31" t="s">
        <v>493</v>
      </c>
    </row>
    <row r="36" spans="1:16" ht="12.75" customHeight="1">
      <c r="A36" t="s">
        <v>51</v>
      </c>
      <c s="6" t="s">
        <v>85</v>
      </c>
      <c s="6" t="s">
        <v>551</v>
      </c>
      <c t="s">
        <v>5</v>
      </c>
      <c s="26" t="s">
        <v>552</v>
      </c>
      <c s="27" t="s">
        <v>88</v>
      </c>
      <c s="28">
        <v>1010</v>
      </c>
      <c s="27">
        <v>0</v>
      </c>
      <c s="27">
        <f>ROUND(G36*H36,6)</f>
      </c>
      <c r="L36" s="29">
        <v>0</v>
      </c>
      <c s="24">
        <f>ROUND(ROUND(L36,2)*ROUND(G36,3),2)</f>
      </c>
      <c s="27" t="s">
        <v>56</v>
      </c>
      <c>
        <f>(M36*21)/100</f>
      </c>
      <c t="s">
        <v>27</v>
      </c>
    </row>
    <row r="37" spans="1:5" ht="12.75" customHeight="1">
      <c r="A37" s="30" t="s">
        <v>57</v>
      </c>
      <c r="E37" s="31" t="s">
        <v>5</v>
      </c>
    </row>
    <row r="38" spans="1:5" ht="12.75" customHeight="1">
      <c r="A38" s="30" t="s">
        <v>58</v>
      </c>
      <c r="E38" s="32" t="s">
        <v>5</v>
      </c>
    </row>
    <row r="39" spans="5:5" ht="76.5" customHeight="1">
      <c r="E39" s="31" t="s">
        <v>553</v>
      </c>
    </row>
    <row r="40" spans="1:16" ht="12.75" customHeight="1">
      <c r="A40" t="s">
        <v>51</v>
      </c>
      <c s="6" t="s">
        <v>90</v>
      </c>
      <c s="6" t="s">
        <v>554</v>
      </c>
      <c t="s">
        <v>5</v>
      </c>
      <c s="26" t="s">
        <v>555</v>
      </c>
      <c s="27" t="s">
        <v>99</v>
      </c>
      <c s="28">
        <v>1</v>
      </c>
      <c s="27">
        <v>0</v>
      </c>
      <c s="27">
        <f>ROUND(G40*H40,6)</f>
      </c>
      <c r="L40" s="29">
        <v>0</v>
      </c>
      <c s="24">
        <f>ROUND(ROUND(L40,2)*ROUND(G40,3),2)</f>
      </c>
      <c s="27" t="s">
        <v>56</v>
      </c>
      <c>
        <f>(M40*21)/100</f>
      </c>
      <c t="s">
        <v>27</v>
      </c>
    </row>
    <row r="41" spans="1:5" ht="12.75" customHeight="1">
      <c r="A41" s="30" t="s">
        <v>57</v>
      </c>
      <c r="E41" s="31" t="s">
        <v>5</v>
      </c>
    </row>
    <row r="42" spans="1:5" ht="12.75" customHeight="1">
      <c r="A42" s="30" t="s">
        <v>58</v>
      </c>
      <c r="E42" s="32" t="s">
        <v>5</v>
      </c>
    </row>
    <row r="43" spans="5:5" ht="114.75" customHeight="1">
      <c r="E43" s="31" t="s">
        <v>556</v>
      </c>
    </row>
    <row r="44" spans="1:16" ht="12.75" customHeight="1">
      <c r="A44" t="s">
        <v>51</v>
      </c>
      <c s="6" t="s">
        <v>96</v>
      </c>
      <c s="6" t="s">
        <v>557</v>
      </c>
      <c t="s">
        <v>5</v>
      </c>
      <c s="26" t="s">
        <v>558</v>
      </c>
      <c s="27" t="s">
        <v>99</v>
      </c>
      <c s="28">
        <v>10</v>
      </c>
      <c s="27">
        <v>0</v>
      </c>
      <c s="27">
        <f>ROUND(G44*H44,6)</f>
      </c>
      <c r="L44" s="29">
        <v>0</v>
      </c>
      <c s="24">
        <f>ROUND(ROUND(L44,2)*ROUND(G44,3),2)</f>
      </c>
      <c s="27" t="s">
        <v>56</v>
      </c>
      <c>
        <f>(M44*21)/100</f>
      </c>
      <c t="s">
        <v>27</v>
      </c>
    </row>
    <row r="45" spans="1:5" ht="12.75" customHeight="1">
      <c r="A45" s="30" t="s">
        <v>57</v>
      </c>
      <c r="E45" s="31" t="s">
        <v>5</v>
      </c>
    </row>
    <row r="46" spans="1:5" ht="12.75" customHeight="1">
      <c r="A46" s="30" t="s">
        <v>58</v>
      </c>
      <c r="E46" s="32" t="s">
        <v>5</v>
      </c>
    </row>
    <row r="47" spans="5:5" ht="102" customHeight="1">
      <c r="E47" s="31" t="s">
        <v>559</v>
      </c>
    </row>
    <row r="48" spans="1:16" ht="12.75" customHeight="1">
      <c r="A48" t="s">
        <v>51</v>
      </c>
      <c s="6" t="s">
        <v>101</v>
      </c>
      <c s="6" t="s">
        <v>560</v>
      </c>
      <c t="s">
        <v>5</v>
      </c>
      <c s="26" t="s">
        <v>561</v>
      </c>
      <c s="27" t="s">
        <v>99</v>
      </c>
      <c s="28">
        <v>1</v>
      </c>
      <c s="27">
        <v>0</v>
      </c>
      <c s="27">
        <f>ROUND(G48*H48,6)</f>
      </c>
      <c r="L48" s="29">
        <v>0</v>
      </c>
      <c s="24">
        <f>ROUND(ROUND(L48,2)*ROUND(G48,3),2)</f>
      </c>
      <c s="27" t="s">
        <v>56</v>
      </c>
      <c>
        <f>(M48*21)/100</f>
      </c>
      <c t="s">
        <v>27</v>
      </c>
    </row>
    <row r="49" spans="1:5" ht="12.75" customHeight="1">
      <c r="A49" s="30" t="s">
        <v>57</v>
      </c>
      <c r="E49" s="31" t="s">
        <v>5</v>
      </c>
    </row>
    <row r="50" spans="1:5" ht="12.75" customHeight="1">
      <c r="A50" s="30" t="s">
        <v>58</v>
      </c>
      <c r="E50" s="32" t="s">
        <v>5</v>
      </c>
    </row>
    <row r="51" spans="5:5" ht="102" customHeight="1">
      <c r="E51" s="31" t="s">
        <v>559</v>
      </c>
    </row>
    <row r="52" spans="1:16" ht="12.75" customHeight="1">
      <c r="A52" t="s">
        <v>51</v>
      </c>
      <c s="6" t="s">
        <v>105</v>
      </c>
      <c s="6" t="s">
        <v>562</v>
      </c>
      <c t="s">
        <v>5</v>
      </c>
      <c s="26" t="s">
        <v>563</v>
      </c>
      <c s="27" t="s">
        <v>99</v>
      </c>
      <c s="28">
        <v>10</v>
      </c>
      <c s="27">
        <v>0</v>
      </c>
      <c s="27">
        <f>ROUND(G52*H52,6)</f>
      </c>
      <c r="L52" s="29">
        <v>0</v>
      </c>
      <c s="24">
        <f>ROUND(ROUND(L52,2)*ROUND(G52,3),2)</f>
      </c>
      <c s="27" t="s">
        <v>56</v>
      </c>
      <c>
        <f>(M52*21)/100</f>
      </c>
      <c t="s">
        <v>27</v>
      </c>
    </row>
    <row r="53" spans="1:5" ht="12.75" customHeight="1">
      <c r="A53" s="30" t="s">
        <v>57</v>
      </c>
      <c r="E53" s="31" t="s">
        <v>5</v>
      </c>
    </row>
    <row r="54" spans="1:5" ht="12.75" customHeight="1">
      <c r="A54" s="30" t="s">
        <v>58</v>
      </c>
      <c r="E54" s="32" t="s">
        <v>5</v>
      </c>
    </row>
    <row r="55" spans="5:5" ht="102" customHeight="1">
      <c r="E55" s="31" t="s">
        <v>559</v>
      </c>
    </row>
    <row r="56" spans="1:16" ht="12.75" customHeight="1">
      <c r="A56" t="s">
        <v>51</v>
      </c>
      <c s="6" t="s">
        <v>109</v>
      </c>
      <c s="6" t="s">
        <v>564</v>
      </c>
      <c t="s">
        <v>5</v>
      </c>
      <c s="26" t="s">
        <v>565</v>
      </c>
      <c s="27" t="s">
        <v>99</v>
      </c>
      <c s="28">
        <v>10</v>
      </c>
      <c s="27">
        <v>0</v>
      </c>
      <c s="27">
        <f>ROUND(G56*H56,6)</f>
      </c>
      <c r="L56" s="29">
        <v>0</v>
      </c>
      <c s="24">
        <f>ROUND(ROUND(L56,2)*ROUND(G56,3),2)</f>
      </c>
      <c s="27" t="s">
        <v>56</v>
      </c>
      <c>
        <f>(M56*21)/100</f>
      </c>
      <c t="s">
        <v>27</v>
      </c>
    </row>
    <row r="57" spans="1:5" ht="12.75" customHeight="1">
      <c r="A57" s="30" t="s">
        <v>57</v>
      </c>
      <c r="E57" s="31" t="s">
        <v>5</v>
      </c>
    </row>
    <row r="58" spans="1:5" ht="12.75" customHeight="1">
      <c r="A58" s="30" t="s">
        <v>58</v>
      </c>
      <c r="E58" s="32" t="s">
        <v>5</v>
      </c>
    </row>
    <row r="59" spans="5:5" ht="102" customHeight="1">
      <c r="E59" s="31" t="s">
        <v>559</v>
      </c>
    </row>
    <row r="60" spans="1:16" ht="12.75" customHeight="1">
      <c r="A60" t="s">
        <v>51</v>
      </c>
      <c s="6" t="s">
        <v>113</v>
      </c>
      <c s="6" t="s">
        <v>566</v>
      </c>
      <c t="s">
        <v>5</v>
      </c>
      <c s="26" t="s">
        <v>567</v>
      </c>
      <c s="27" t="s">
        <v>568</v>
      </c>
      <c s="28">
        <v>4.2</v>
      </c>
      <c s="27">
        <v>0</v>
      </c>
      <c s="27">
        <f>ROUND(G60*H60,6)</f>
      </c>
      <c r="L60" s="29">
        <v>0</v>
      </c>
      <c s="24">
        <f>ROUND(ROUND(L60,2)*ROUND(G60,3),2)</f>
      </c>
      <c s="27" t="s">
        <v>56</v>
      </c>
      <c>
        <f>(M60*21)/100</f>
      </c>
      <c t="s">
        <v>27</v>
      </c>
    </row>
    <row r="61" spans="1:5" ht="12.75" customHeight="1">
      <c r="A61" s="30" t="s">
        <v>57</v>
      </c>
      <c r="E61" s="31" t="s">
        <v>5</v>
      </c>
    </row>
    <row r="62" spans="1:5" ht="12.75" customHeight="1">
      <c r="A62" s="30" t="s">
        <v>58</v>
      </c>
      <c r="E62" s="32" t="s">
        <v>5</v>
      </c>
    </row>
    <row r="63" spans="5:5" ht="114.75" customHeight="1">
      <c r="E63" s="31" t="s">
        <v>569</v>
      </c>
    </row>
    <row r="64" spans="1:16" ht="12.75" customHeight="1">
      <c r="A64" t="s">
        <v>51</v>
      </c>
      <c s="6" t="s">
        <v>117</v>
      </c>
      <c s="6" t="s">
        <v>570</v>
      </c>
      <c t="s">
        <v>5</v>
      </c>
      <c s="26" t="s">
        <v>571</v>
      </c>
      <c s="27" t="s">
        <v>88</v>
      </c>
      <c s="28">
        <v>1050</v>
      </c>
      <c s="27">
        <v>0</v>
      </c>
      <c s="27">
        <f>ROUND(G64*H64,6)</f>
      </c>
      <c r="L64" s="29">
        <v>0</v>
      </c>
      <c s="24">
        <f>ROUND(ROUND(L64,2)*ROUND(G64,3),2)</f>
      </c>
      <c s="27" t="s">
        <v>56</v>
      </c>
      <c>
        <f>(M64*21)/100</f>
      </c>
      <c t="s">
        <v>27</v>
      </c>
    </row>
    <row r="65" spans="1:5" ht="12.75" customHeight="1">
      <c r="A65" s="30" t="s">
        <v>57</v>
      </c>
      <c r="E65" s="31" t="s">
        <v>5</v>
      </c>
    </row>
    <row r="66" spans="1:5" ht="12.75" customHeight="1">
      <c r="A66" s="30" t="s">
        <v>58</v>
      </c>
      <c r="E66" s="32" t="s">
        <v>5</v>
      </c>
    </row>
    <row r="67" spans="5:5" ht="89.25" customHeight="1">
      <c r="E67" s="31" t="s">
        <v>572</v>
      </c>
    </row>
    <row r="68" spans="1:16" ht="12.75" customHeight="1">
      <c r="A68" t="s">
        <v>51</v>
      </c>
      <c s="6" t="s">
        <v>122</v>
      </c>
      <c s="6" t="s">
        <v>573</v>
      </c>
      <c t="s">
        <v>5</v>
      </c>
      <c s="26" t="s">
        <v>574</v>
      </c>
      <c s="27" t="s">
        <v>99</v>
      </c>
      <c s="28">
        <v>3</v>
      </c>
      <c s="27">
        <v>0</v>
      </c>
      <c s="27">
        <f>ROUND(G68*H68,6)</f>
      </c>
      <c r="L68" s="29">
        <v>0</v>
      </c>
      <c s="24">
        <f>ROUND(ROUND(L68,2)*ROUND(G68,3),2)</f>
      </c>
      <c s="27" t="s">
        <v>56</v>
      </c>
      <c>
        <f>(M68*21)/100</f>
      </c>
      <c t="s">
        <v>27</v>
      </c>
    </row>
    <row r="69" spans="1:5" ht="12.75" customHeight="1">
      <c r="A69" s="30" t="s">
        <v>57</v>
      </c>
      <c r="E69" s="31" t="s">
        <v>5</v>
      </c>
    </row>
    <row r="70" spans="1:5" ht="12.75" customHeight="1">
      <c r="A70" s="30" t="s">
        <v>58</v>
      </c>
      <c r="E70" s="32" t="s">
        <v>5</v>
      </c>
    </row>
    <row r="71" spans="5:5" ht="127.5" customHeight="1">
      <c r="E71" s="31" t="s">
        <v>422</v>
      </c>
    </row>
    <row r="72" spans="1:16" ht="12.75" customHeight="1">
      <c r="A72" t="s">
        <v>51</v>
      </c>
      <c s="6" t="s">
        <v>126</v>
      </c>
      <c s="6" t="s">
        <v>575</v>
      </c>
      <c t="s">
        <v>5</v>
      </c>
      <c s="26" t="s">
        <v>576</v>
      </c>
      <c s="27" t="s">
        <v>88</v>
      </c>
      <c s="28">
        <v>910</v>
      </c>
      <c s="27">
        <v>0</v>
      </c>
      <c s="27">
        <f>ROUND(G72*H72,6)</f>
      </c>
      <c r="L72" s="29">
        <v>0</v>
      </c>
      <c s="24">
        <f>ROUND(ROUND(L72,2)*ROUND(G72,3),2)</f>
      </c>
      <c s="27" t="s">
        <v>56</v>
      </c>
      <c>
        <f>(M72*21)/100</f>
      </c>
      <c t="s">
        <v>27</v>
      </c>
    </row>
    <row r="73" spans="1:5" ht="12.75" customHeight="1">
      <c r="A73" s="30" t="s">
        <v>57</v>
      </c>
      <c r="E73" s="31" t="s">
        <v>5</v>
      </c>
    </row>
    <row r="74" spans="1:5" ht="12.75" customHeight="1">
      <c r="A74" s="30" t="s">
        <v>58</v>
      </c>
      <c r="E74" s="32" t="s">
        <v>5</v>
      </c>
    </row>
    <row r="75" spans="5:5" ht="114.75" customHeight="1">
      <c r="E75" s="31" t="s">
        <v>402</v>
      </c>
    </row>
    <row r="76" spans="1:16" ht="12.75" customHeight="1">
      <c r="A76" t="s">
        <v>51</v>
      </c>
      <c s="6" t="s">
        <v>132</v>
      </c>
      <c s="6" t="s">
        <v>398</v>
      </c>
      <c t="s">
        <v>5</v>
      </c>
      <c s="26" t="s">
        <v>399</v>
      </c>
      <c s="27" t="s">
        <v>88</v>
      </c>
      <c s="28">
        <v>910</v>
      </c>
      <c s="27">
        <v>0</v>
      </c>
      <c s="27">
        <f>ROUND(G76*H76,6)</f>
      </c>
      <c r="L76" s="29">
        <v>0</v>
      </c>
      <c s="24">
        <f>ROUND(ROUND(L76,2)*ROUND(G76,3),2)</f>
      </c>
      <c s="27" t="s">
        <v>56</v>
      </c>
      <c>
        <f>(M76*21)/100</f>
      </c>
      <c t="s">
        <v>27</v>
      </c>
    </row>
    <row r="77" spans="1:5" ht="12.75" customHeight="1">
      <c r="A77" s="30" t="s">
        <v>57</v>
      </c>
      <c r="E77" s="31" t="s">
        <v>5</v>
      </c>
    </row>
    <row r="78" spans="1:5" ht="12.75" customHeight="1">
      <c r="A78" s="30" t="s">
        <v>58</v>
      </c>
      <c r="E78" s="32" t="s">
        <v>5</v>
      </c>
    </row>
    <row r="79" spans="5:5" ht="89.25" customHeight="1">
      <c r="E79" s="31" t="s">
        <v>394</v>
      </c>
    </row>
    <row r="80" spans="1:16" ht="12.75" customHeight="1">
      <c r="A80" t="s">
        <v>51</v>
      </c>
      <c s="6" t="s">
        <v>136</v>
      </c>
      <c s="6" t="s">
        <v>413</v>
      </c>
      <c t="s">
        <v>5</v>
      </c>
      <c s="26" t="s">
        <v>414</v>
      </c>
      <c s="27" t="s">
        <v>415</v>
      </c>
      <c s="28">
        <v>7</v>
      </c>
      <c s="27">
        <v>0</v>
      </c>
      <c s="27">
        <f>ROUND(G80*H80,6)</f>
      </c>
      <c r="L80" s="29">
        <v>0</v>
      </c>
      <c s="24">
        <f>ROUND(ROUND(L80,2)*ROUND(G80,3),2)</f>
      </c>
      <c s="27" t="s">
        <v>56</v>
      </c>
      <c>
        <f>(M80*21)/100</f>
      </c>
      <c t="s">
        <v>27</v>
      </c>
    </row>
    <row r="81" spans="1:5" ht="12.75" customHeight="1">
      <c r="A81" s="30" t="s">
        <v>57</v>
      </c>
      <c r="E81" s="31" t="s">
        <v>5</v>
      </c>
    </row>
    <row r="82" spans="1:5" ht="12.75" customHeight="1">
      <c r="A82" s="30" t="s">
        <v>58</v>
      </c>
      <c r="E82" s="32" t="s">
        <v>5</v>
      </c>
    </row>
    <row r="83" spans="5:5" ht="89.25" customHeight="1">
      <c r="E83" s="31" t="s">
        <v>416</v>
      </c>
    </row>
    <row r="84" spans="1:16" ht="12.75" customHeight="1">
      <c r="A84" t="s">
        <v>51</v>
      </c>
      <c s="6" t="s">
        <v>140</v>
      </c>
      <c s="6" t="s">
        <v>417</v>
      </c>
      <c t="s">
        <v>5</v>
      </c>
      <c s="26" t="s">
        <v>418</v>
      </c>
      <c s="27" t="s">
        <v>88</v>
      </c>
      <c s="28">
        <v>910</v>
      </c>
      <c s="27">
        <v>0</v>
      </c>
      <c s="27">
        <f>ROUND(G84*H84,6)</f>
      </c>
      <c r="L84" s="29">
        <v>0</v>
      </c>
      <c s="24">
        <f>ROUND(ROUND(L84,2)*ROUND(G84,3),2)</f>
      </c>
      <c s="27" t="s">
        <v>56</v>
      </c>
      <c>
        <f>(M84*21)/100</f>
      </c>
      <c t="s">
        <v>27</v>
      </c>
    </row>
    <row r="85" spans="1:5" ht="12.75" customHeight="1">
      <c r="A85" s="30" t="s">
        <v>57</v>
      </c>
      <c r="E85" s="31" t="s">
        <v>5</v>
      </c>
    </row>
    <row r="86" spans="1:5" ht="12.75" customHeight="1">
      <c r="A86" s="30" t="s">
        <v>58</v>
      </c>
      <c r="E86" s="32" t="s">
        <v>5</v>
      </c>
    </row>
    <row r="87" spans="5:5" ht="89.25" customHeight="1">
      <c r="E87" s="31" t="s">
        <v>419</v>
      </c>
    </row>
    <row r="88" spans="1:16" ht="12.75" customHeight="1">
      <c r="A88" t="s">
        <v>51</v>
      </c>
      <c s="6" t="s">
        <v>144</v>
      </c>
      <c s="6" t="s">
        <v>577</v>
      </c>
      <c t="s">
        <v>5</v>
      </c>
      <c s="26" t="s">
        <v>578</v>
      </c>
      <c s="27" t="s">
        <v>99</v>
      </c>
      <c s="28">
        <v>10</v>
      </c>
      <c s="27">
        <v>0</v>
      </c>
      <c s="27">
        <f>ROUND(G88*H88,6)</f>
      </c>
      <c r="L88" s="29">
        <v>0</v>
      </c>
      <c s="24">
        <f>ROUND(ROUND(L88,2)*ROUND(G88,3),2)</f>
      </c>
      <c s="27" t="s">
        <v>56</v>
      </c>
      <c>
        <f>(M88*21)/100</f>
      </c>
      <c t="s">
        <v>27</v>
      </c>
    </row>
    <row r="89" spans="1:5" ht="12.75" customHeight="1">
      <c r="A89" s="30" t="s">
        <v>57</v>
      </c>
      <c r="E89" s="31" t="s">
        <v>5</v>
      </c>
    </row>
    <row r="90" spans="1:5" ht="12.75" customHeight="1">
      <c r="A90" s="30" t="s">
        <v>58</v>
      </c>
      <c r="E90" s="32" t="s">
        <v>5</v>
      </c>
    </row>
    <row r="91" spans="5:5" ht="102" customHeight="1">
      <c r="E91" s="31" t="s">
        <v>579</v>
      </c>
    </row>
    <row r="92" spans="1:16" ht="12.75" customHeight="1">
      <c r="A92" t="s">
        <v>51</v>
      </c>
      <c s="6" t="s">
        <v>148</v>
      </c>
      <c s="6" t="s">
        <v>580</v>
      </c>
      <c t="s">
        <v>5</v>
      </c>
      <c s="26" t="s">
        <v>581</v>
      </c>
      <c s="27" t="s">
        <v>99</v>
      </c>
      <c s="28">
        <v>10</v>
      </c>
      <c s="27">
        <v>0</v>
      </c>
      <c s="27">
        <f>ROUND(G92*H92,6)</f>
      </c>
      <c r="L92" s="29">
        <v>0</v>
      </c>
      <c s="24">
        <f>ROUND(ROUND(L92,2)*ROUND(G92,3),2)</f>
      </c>
      <c s="27" t="s">
        <v>56</v>
      </c>
      <c>
        <f>(M92*21)/100</f>
      </c>
      <c t="s">
        <v>27</v>
      </c>
    </row>
    <row r="93" spans="1:5" ht="12.75" customHeight="1">
      <c r="A93" s="30" t="s">
        <v>57</v>
      </c>
      <c r="E93" s="31" t="s">
        <v>5</v>
      </c>
    </row>
    <row r="94" spans="1:5" ht="12.75" customHeight="1">
      <c r="A94" s="30" t="s">
        <v>58</v>
      </c>
      <c r="E94" s="32" t="s">
        <v>5</v>
      </c>
    </row>
    <row r="95" spans="5:5" ht="89.25" customHeight="1">
      <c r="E95" s="31" t="s">
        <v>429</v>
      </c>
    </row>
    <row r="96" spans="1:16" ht="12.75" customHeight="1">
      <c r="A96" t="s">
        <v>51</v>
      </c>
      <c s="6" t="s">
        <v>152</v>
      </c>
      <c s="6" t="s">
        <v>582</v>
      </c>
      <c t="s">
        <v>5</v>
      </c>
      <c s="26" t="s">
        <v>583</v>
      </c>
      <c s="27" t="s">
        <v>99</v>
      </c>
      <c s="28">
        <v>10</v>
      </c>
      <c s="27">
        <v>0</v>
      </c>
      <c s="27">
        <f>ROUND(G96*H96,6)</f>
      </c>
      <c r="L96" s="29">
        <v>0</v>
      </c>
      <c s="24">
        <f>ROUND(ROUND(L96,2)*ROUND(G96,3),2)</f>
      </c>
      <c s="27" t="s">
        <v>56</v>
      </c>
      <c>
        <f>(M96*21)/100</f>
      </c>
      <c t="s">
        <v>27</v>
      </c>
    </row>
    <row r="97" spans="1:5" ht="12.75" customHeight="1">
      <c r="A97" s="30" t="s">
        <v>57</v>
      </c>
      <c r="E97" s="31" t="s">
        <v>5</v>
      </c>
    </row>
    <row r="98" spans="1:5" ht="12.75" customHeight="1">
      <c r="A98" s="30" t="s">
        <v>58</v>
      </c>
      <c r="E98" s="32" t="s">
        <v>5</v>
      </c>
    </row>
    <row r="99" spans="5:5" ht="102" customHeight="1">
      <c r="E99" s="31" t="s">
        <v>579</v>
      </c>
    </row>
    <row r="100" spans="1:16" ht="12.75" customHeight="1">
      <c r="A100" t="s">
        <v>51</v>
      </c>
      <c s="6" t="s">
        <v>156</v>
      </c>
      <c s="6" t="s">
        <v>584</v>
      </c>
      <c t="s">
        <v>5</v>
      </c>
      <c s="26" t="s">
        <v>585</v>
      </c>
      <c s="27" t="s">
        <v>99</v>
      </c>
      <c s="28">
        <v>10</v>
      </c>
      <c s="27">
        <v>0</v>
      </c>
      <c s="27">
        <f>ROUND(G100*H100,6)</f>
      </c>
      <c r="L100" s="29">
        <v>0</v>
      </c>
      <c s="24">
        <f>ROUND(ROUND(L100,2)*ROUND(G100,3),2)</f>
      </c>
      <c s="27" t="s">
        <v>56</v>
      </c>
      <c>
        <f>(M100*21)/100</f>
      </c>
      <c t="s">
        <v>27</v>
      </c>
    </row>
    <row r="101" spans="1:5" ht="12.75" customHeight="1">
      <c r="A101" s="30" t="s">
        <v>57</v>
      </c>
      <c r="E101" s="31" t="s">
        <v>5</v>
      </c>
    </row>
    <row r="102" spans="1:5" ht="12.75" customHeight="1">
      <c r="A102" s="30" t="s">
        <v>58</v>
      </c>
      <c r="E102" s="32" t="s">
        <v>5</v>
      </c>
    </row>
    <row r="103" spans="5:5" ht="89.25" customHeight="1">
      <c r="E103" s="31" t="s">
        <v>429</v>
      </c>
    </row>
    <row r="104" spans="1:16" ht="12.75" customHeight="1">
      <c r="A104" t="s">
        <v>51</v>
      </c>
      <c s="6" t="s">
        <v>160</v>
      </c>
      <c s="6" t="s">
        <v>586</v>
      </c>
      <c t="s">
        <v>5</v>
      </c>
      <c s="26" t="s">
        <v>587</v>
      </c>
      <c s="27" t="s">
        <v>99</v>
      </c>
      <c s="28">
        <v>10</v>
      </c>
      <c s="27">
        <v>0</v>
      </c>
      <c s="27">
        <f>ROUND(G104*H104,6)</f>
      </c>
      <c r="L104" s="29">
        <v>0</v>
      </c>
      <c s="24">
        <f>ROUND(ROUND(L104,2)*ROUND(G104,3),2)</f>
      </c>
      <c s="27" t="s">
        <v>56</v>
      </c>
      <c>
        <f>(M104*21)/100</f>
      </c>
      <c t="s">
        <v>27</v>
      </c>
    </row>
    <row r="105" spans="1:5" ht="12.75" customHeight="1">
      <c r="A105" s="30" t="s">
        <v>57</v>
      </c>
      <c r="E105" s="31" t="s">
        <v>5</v>
      </c>
    </row>
    <row r="106" spans="1:5" ht="12.75" customHeight="1">
      <c r="A106" s="30" t="s">
        <v>58</v>
      </c>
      <c r="E106" s="32" t="s">
        <v>5</v>
      </c>
    </row>
    <row r="107" spans="5:5" ht="89.25" customHeight="1">
      <c r="E107" s="31" t="s">
        <v>588</v>
      </c>
    </row>
    <row r="108" spans="1:16" ht="12.75" customHeight="1">
      <c r="A108" t="s">
        <v>51</v>
      </c>
      <c s="6" t="s">
        <v>164</v>
      </c>
      <c s="6" t="s">
        <v>437</v>
      </c>
      <c t="s">
        <v>5</v>
      </c>
      <c s="26" t="s">
        <v>438</v>
      </c>
      <c s="27" t="s">
        <v>439</v>
      </c>
      <c s="28">
        <v>20</v>
      </c>
      <c s="27">
        <v>0</v>
      </c>
      <c s="27">
        <f>ROUND(G108*H108,6)</f>
      </c>
      <c r="L108" s="29">
        <v>0</v>
      </c>
      <c s="24">
        <f>ROUND(ROUND(L108,2)*ROUND(G108,3),2)</f>
      </c>
      <c s="27" t="s">
        <v>56</v>
      </c>
      <c>
        <f>(M108*21)/100</f>
      </c>
      <c t="s">
        <v>27</v>
      </c>
    </row>
    <row r="109" spans="1:5" ht="12.75" customHeight="1">
      <c r="A109" s="30" t="s">
        <v>57</v>
      </c>
      <c r="E109" s="31" t="s">
        <v>5</v>
      </c>
    </row>
    <row r="110" spans="1:5" ht="12.75" customHeight="1">
      <c r="A110" s="30" t="s">
        <v>58</v>
      </c>
      <c r="E110" s="32" t="s">
        <v>5</v>
      </c>
    </row>
    <row r="111" spans="5:5" ht="102" customHeight="1">
      <c r="E111" s="31" t="s">
        <v>440</v>
      </c>
    </row>
    <row r="112" spans="1:16" ht="12.75" customHeight="1">
      <c r="A112" t="s">
        <v>51</v>
      </c>
      <c s="6" t="s">
        <v>168</v>
      </c>
      <c s="6" t="s">
        <v>589</v>
      </c>
      <c t="s">
        <v>5</v>
      </c>
      <c s="26" t="s">
        <v>590</v>
      </c>
      <c s="27" t="s">
        <v>129</v>
      </c>
      <c s="28">
        <v>2.2</v>
      </c>
      <c s="27">
        <v>0</v>
      </c>
      <c s="27">
        <f>ROUND(G112*H112,6)</f>
      </c>
      <c r="L112" s="29">
        <v>0</v>
      </c>
      <c s="24">
        <f>ROUND(ROUND(L112,2)*ROUND(G112,3),2)</f>
      </c>
      <c s="27" t="s">
        <v>56</v>
      </c>
      <c>
        <f>(M112*21)/100</f>
      </c>
      <c t="s">
        <v>27</v>
      </c>
    </row>
    <row r="113" spans="1:5" ht="12.75" customHeight="1">
      <c r="A113" s="30" t="s">
        <v>57</v>
      </c>
      <c r="E113" s="31" t="s">
        <v>5</v>
      </c>
    </row>
    <row r="114" spans="1:5" ht="12.75" customHeight="1">
      <c r="A114" s="30" t="s">
        <v>58</v>
      </c>
      <c r="E114" s="32" t="s">
        <v>5</v>
      </c>
    </row>
    <row r="115" spans="5:5" ht="89.25" customHeight="1">
      <c r="E115" s="31" t="s">
        <v>591</v>
      </c>
    </row>
    <row r="116" spans="1:16" ht="12.75" customHeight="1">
      <c r="A116" t="s">
        <v>51</v>
      </c>
      <c s="6" t="s">
        <v>172</v>
      </c>
      <c s="6" t="s">
        <v>592</v>
      </c>
      <c t="s">
        <v>5</v>
      </c>
      <c s="26" t="s">
        <v>593</v>
      </c>
      <c s="27" t="s">
        <v>129</v>
      </c>
      <c s="28">
        <v>2.2</v>
      </c>
      <c s="27">
        <v>0</v>
      </c>
      <c s="27">
        <f>ROUND(G116*H116,6)</f>
      </c>
      <c r="L116" s="29">
        <v>0</v>
      </c>
      <c s="24">
        <f>ROUND(ROUND(L116,2)*ROUND(G116,3),2)</f>
      </c>
      <c s="27" t="s">
        <v>56</v>
      </c>
      <c>
        <f>(M116*21)/100</f>
      </c>
      <c t="s">
        <v>27</v>
      </c>
    </row>
    <row r="117" spans="1:5" ht="12.75" customHeight="1">
      <c r="A117" s="30" t="s">
        <v>57</v>
      </c>
      <c r="E117" s="31" t="s">
        <v>5</v>
      </c>
    </row>
    <row r="118" spans="1:5" ht="12.75" customHeight="1">
      <c r="A118" s="30" t="s">
        <v>58</v>
      </c>
      <c r="E118" s="32" t="s">
        <v>5</v>
      </c>
    </row>
    <row r="119" spans="5:5" ht="89.25" customHeight="1">
      <c r="E119" s="31" t="s">
        <v>594</v>
      </c>
    </row>
    <row r="120" spans="1:16" ht="12.75" customHeight="1">
      <c r="A120" t="s">
        <v>51</v>
      </c>
      <c s="6" t="s">
        <v>176</v>
      </c>
      <c s="6" t="s">
        <v>595</v>
      </c>
      <c t="s">
        <v>5</v>
      </c>
      <c s="26" t="s">
        <v>596</v>
      </c>
      <c s="27" t="s">
        <v>99</v>
      </c>
      <c s="28">
        <v>40</v>
      </c>
      <c s="27">
        <v>0</v>
      </c>
      <c s="27">
        <f>ROUND(G120*H120,6)</f>
      </c>
      <c r="L120" s="29">
        <v>0</v>
      </c>
      <c s="24">
        <f>ROUND(ROUND(L120,2)*ROUND(G120,3),2)</f>
      </c>
      <c s="27" t="s">
        <v>56</v>
      </c>
      <c>
        <f>(M120*21)/100</f>
      </c>
      <c t="s">
        <v>27</v>
      </c>
    </row>
    <row r="121" spans="1:5" ht="12.75" customHeight="1">
      <c r="A121" s="30" t="s">
        <v>57</v>
      </c>
      <c r="E121" s="31" t="s">
        <v>5</v>
      </c>
    </row>
    <row r="122" spans="1:5" ht="12.75" customHeight="1">
      <c r="A122" s="30" t="s">
        <v>58</v>
      </c>
      <c r="E122" s="32" t="s">
        <v>5</v>
      </c>
    </row>
    <row r="123" spans="5:5" ht="89.25" customHeight="1">
      <c r="E123" s="31" t="s">
        <v>597</v>
      </c>
    </row>
    <row r="124" spans="1:16" ht="12.75" customHeight="1">
      <c r="A124" t="s">
        <v>51</v>
      </c>
      <c s="6" t="s">
        <v>181</v>
      </c>
      <c s="6" t="s">
        <v>598</v>
      </c>
      <c t="s">
        <v>5</v>
      </c>
      <c s="26" t="s">
        <v>599</v>
      </c>
      <c s="27" t="s">
        <v>99</v>
      </c>
      <c s="28">
        <v>40</v>
      </c>
      <c s="27">
        <v>0</v>
      </c>
      <c s="27">
        <f>ROUND(G124*H124,6)</f>
      </c>
      <c r="L124" s="29">
        <v>0</v>
      </c>
      <c s="24">
        <f>ROUND(ROUND(L124,2)*ROUND(G124,3),2)</f>
      </c>
      <c s="27" t="s">
        <v>56</v>
      </c>
      <c>
        <f>(M124*21)/100</f>
      </c>
      <c t="s">
        <v>27</v>
      </c>
    </row>
    <row r="125" spans="1:5" ht="12.75" customHeight="1">
      <c r="A125" s="30" t="s">
        <v>57</v>
      </c>
      <c r="E125" s="31" t="s">
        <v>5</v>
      </c>
    </row>
    <row r="126" spans="1:5" ht="12.75" customHeight="1">
      <c r="A126" s="30" t="s">
        <v>58</v>
      </c>
      <c r="E126" s="32" t="s">
        <v>5</v>
      </c>
    </row>
    <row r="127" spans="5:5" ht="89.25" customHeight="1">
      <c r="E127" s="31" t="s">
        <v>600</v>
      </c>
    </row>
    <row r="128" spans="1:16" ht="12.75" customHeight="1">
      <c r="A128" t="s">
        <v>51</v>
      </c>
      <c s="6" t="s">
        <v>185</v>
      </c>
      <c s="6" t="s">
        <v>601</v>
      </c>
      <c t="s">
        <v>5</v>
      </c>
      <c s="26" t="s">
        <v>602</v>
      </c>
      <c s="27" t="s">
        <v>99</v>
      </c>
      <c s="28">
        <v>102</v>
      </c>
      <c s="27">
        <v>0</v>
      </c>
      <c s="27">
        <f>ROUND(G128*H128,6)</f>
      </c>
      <c r="L128" s="29">
        <v>0</v>
      </c>
      <c s="24">
        <f>ROUND(ROUND(L128,2)*ROUND(G128,3),2)</f>
      </c>
      <c s="27" t="s">
        <v>56</v>
      </c>
      <c>
        <f>(M128*21)/100</f>
      </c>
      <c t="s">
        <v>27</v>
      </c>
    </row>
    <row r="129" spans="1:5" ht="12.75" customHeight="1">
      <c r="A129" s="30" t="s">
        <v>57</v>
      </c>
      <c r="E129" s="31" t="s">
        <v>5</v>
      </c>
    </row>
    <row r="130" spans="1:5" ht="12.75" customHeight="1">
      <c r="A130" s="30" t="s">
        <v>58</v>
      </c>
      <c r="E130" s="32" t="s">
        <v>5</v>
      </c>
    </row>
    <row r="131" spans="5:5" ht="89.25" customHeight="1">
      <c r="E131" s="31" t="s">
        <v>603</v>
      </c>
    </row>
    <row r="132" spans="1:16" ht="12.75" customHeight="1">
      <c r="A132" t="s">
        <v>51</v>
      </c>
      <c s="6" t="s">
        <v>190</v>
      </c>
      <c s="6" t="s">
        <v>604</v>
      </c>
      <c t="s">
        <v>5</v>
      </c>
      <c s="26" t="s">
        <v>605</v>
      </c>
      <c s="27" t="s">
        <v>99</v>
      </c>
      <c s="28">
        <v>102</v>
      </c>
      <c s="27">
        <v>0</v>
      </c>
      <c s="27">
        <f>ROUND(G132*H132,6)</f>
      </c>
      <c r="L132" s="29">
        <v>0</v>
      </c>
      <c s="24">
        <f>ROUND(ROUND(L132,2)*ROUND(G132,3),2)</f>
      </c>
      <c s="27" t="s">
        <v>56</v>
      </c>
      <c>
        <f>(M132*21)/100</f>
      </c>
      <c t="s">
        <v>27</v>
      </c>
    </row>
    <row r="133" spans="1:5" ht="12.75" customHeight="1">
      <c r="A133" s="30" t="s">
        <v>57</v>
      </c>
      <c r="E133" s="31" t="s">
        <v>5</v>
      </c>
    </row>
    <row r="134" spans="1:5" ht="12.75" customHeight="1">
      <c r="A134" s="30" t="s">
        <v>58</v>
      </c>
      <c r="E134" s="32" t="s">
        <v>5</v>
      </c>
    </row>
    <row r="135" spans="5:5" ht="76.5" customHeight="1">
      <c r="E135" s="31" t="s">
        <v>606</v>
      </c>
    </row>
    <row r="136" spans="1:16" ht="12.75" customHeight="1">
      <c r="A136" t="s">
        <v>51</v>
      </c>
      <c s="6" t="s">
        <v>194</v>
      </c>
      <c s="6" t="s">
        <v>607</v>
      </c>
      <c t="s">
        <v>5</v>
      </c>
      <c s="26" t="s">
        <v>608</v>
      </c>
      <c s="27" t="s">
        <v>99</v>
      </c>
      <c s="28">
        <v>1</v>
      </c>
      <c s="27">
        <v>0</v>
      </c>
      <c s="27">
        <f>ROUND(G136*H136,6)</f>
      </c>
      <c r="L136" s="29">
        <v>0</v>
      </c>
      <c s="24">
        <f>ROUND(ROUND(L136,2)*ROUND(G136,3),2)</f>
      </c>
      <c s="27" t="s">
        <v>56</v>
      </c>
      <c>
        <f>(M136*21)/100</f>
      </c>
      <c t="s">
        <v>27</v>
      </c>
    </row>
    <row r="137" spans="1:5" ht="12.75" customHeight="1">
      <c r="A137" s="30" t="s">
        <v>57</v>
      </c>
      <c r="E137" s="31" t="s">
        <v>5</v>
      </c>
    </row>
    <row r="138" spans="1:5" ht="12.75" customHeight="1">
      <c r="A138" s="30" t="s">
        <v>58</v>
      </c>
      <c r="E138" s="32" t="s">
        <v>5</v>
      </c>
    </row>
    <row r="139" spans="5:5" ht="12.75" customHeight="1">
      <c r="E139" s="31" t="s">
        <v>49</v>
      </c>
    </row>
    <row r="140" spans="1:16" ht="12.75" customHeight="1">
      <c r="A140" t="s">
        <v>51</v>
      </c>
      <c s="6" t="s">
        <v>198</v>
      </c>
      <c s="6" t="s">
        <v>609</v>
      </c>
      <c t="s">
        <v>5</v>
      </c>
      <c s="26" t="s">
        <v>610</v>
      </c>
      <c s="27" t="s">
        <v>99</v>
      </c>
      <c s="28">
        <v>1</v>
      </c>
      <c s="27">
        <v>0</v>
      </c>
      <c s="27">
        <f>ROUND(G140*H140,6)</f>
      </c>
      <c r="L140" s="29">
        <v>0</v>
      </c>
      <c s="24">
        <f>ROUND(ROUND(L140,2)*ROUND(G140,3),2)</f>
      </c>
      <c s="27" t="s">
        <v>56</v>
      </c>
      <c>
        <f>(M140*21)/100</f>
      </c>
      <c t="s">
        <v>27</v>
      </c>
    </row>
    <row r="141" spans="1:5" ht="12.75" customHeight="1">
      <c r="A141" s="30" t="s">
        <v>57</v>
      </c>
      <c r="E141" s="31" t="s">
        <v>5</v>
      </c>
    </row>
    <row r="142" spans="1:5" ht="12.75" customHeight="1">
      <c r="A142" s="30" t="s">
        <v>58</v>
      </c>
      <c r="E142" s="32" t="s">
        <v>5</v>
      </c>
    </row>
    <row r="143" spans="5:5" ht="12.75" customHeight="1">
      <c r="E143" s="31" t="s">
        <v>49</v>
      </c>
    </row>
    <row r="144" spans="1:16" ht="12.75" customHeight="1">
      <c r="A144" t="s">
        <v>51</v>
      </c>
      <c s="6" t="s">
        <v>202</v>
      </c>
      <c s="6" t="s">
        <v>611</v>
      </c>
      <c t="s">
        <v>5</v>
      </c>
      <c s="26" t="s">
        <v>612</v>
      </c>
      <c s="27" t="s">
        <v>99</v>
      </c>
      <c s="28">
        <v>1</v>
      </c>
      <c s="27">
        <v>0</v>
      </c>
      <c s="27">
        <f>ROUND(G144*H144,6)</f>
      </c>
      <c r="L144" s="29">
        <v>0</v>
      </c>
      <c s="24">
        <f>ROUND(ROUND(L144,2)*ROUND(G144,3),2)</f>
      </c>
      <c s="27" t="s">
        <v>56</v>
      </c>
      <c>
        <f>(M144*21)/100</f>
      </c>
      <c t="s">
        <v>27</v>
      </c>
    </row>
    <row r="145" spans="1:5" ht="12.75" customHeight="1">
      <c r="A145" s="30" t="s">
        <v>57</v>
      </c>
      <c r="E145" s="31" t="s">
        <v>5</v>
      </c>
    </row>
    <row r="146" spans="1:5" ht="12.75" customHeight="1">
      <c r="A146" s="30" t="s">
        <v>58</v>
      </c>
      <c r="E146" s="32" t="s">
        <v>5</v>
      </c>
    </row>
    <row r="147" spans="5:5" ht="102" customHeight="1">
      <c r="E147" s="31" t="s">
        <v>579</v>
      </c>
    </row>
    <row r="148" spans="1:16" ht="12.75" customHeight="1">
      <c r="A148" t="s">
        <v>51</v>
      </c>
      <c s="6" t="s">
        <v>206</v>
      </c>
      <c s="6" t="s">
        <v>613</v>
      </c>
      <c t="s">
        <v>5</v>
      </c>
      <c s="26" t="s">
        <v>614</v>
      </c>
      <c s="27" t="s">
        <v>99</v>
      </c>
      <c s="28">
        <v>26</v>
      </c>
      <c s="27">
        <v>0</v>
      </c>
      <c s="27">
        <f>ROUND(G148*H148,6)</f>
      </c>
      <c r="L148" s="29">
        <v>0</v>
      </c>
      <c s="24">
        <f>ROUND(ROUND(L148,2)*ROUND(G148,3),2)</f>
      </c>
      <c s="27" t="s">
        <v>56</v>
      </c>
      <c>
        <f>(M148*21)/100</f>
      </c>
      <c t="s">
        <v>27</v>
      </c>
    </row>
    <row r="149" spans="1:5" ht="12.75" customHeight="1">
      <c r="A149" s="30" t="s">
        <v>57</v>
      </c>
      <c r="E149" s="31" t="s">
        <v>5</v>
      </c>
    </row>
    <row r="150" spans="1:5" ht="12.75" customHeight="1">
      <c r="A150" s="30" t="s">
        <v>58</v>
      </c>
      <c r="E150" s="32" t="s">
        <v>5</v>
      </c>
    </row>
    <row r="151" spans="5:5" ht="127.5" customHeight="1">
      <c r="E151" s="31" t="s">
        <v>615</v>
      </c>
    </row>
    <row r="152" spans="1:16" ht="12.75" customHeight="1">
      <c r="A152" t="s">
        <v>51</v>
      </c>
      <c s="6" t="s">
        <v>210</v>
      </c>
      <c s="6" t="s">
        <v>616</v>
      </c>
      <c t="s">
        <v>5</v>
      </c>
      <c s="26" t="s">
        <v>617</v>
      </c>
      <c s="27" t="s">
        <v>99</v>
      </c>
      <c s="28">
        <v>26</v>
      </c>
      <c s="27">
        <v>0</v>
      </c>
      <c s="27">
        <f>ROUND(G152*H152,6)</f>
      </c>
      <c r="L152" s="29">
        <v>0</v>
      </c>
      <c s="24">
        <f>ROUND(ROUND(L152,2)*ROUND(G152,3),2)</f>
      </c>
      <c s="27" t="s">
        <v>56</v>
      </c>
      <c>
        <f>(M152*21)/100</f>
      </c>
      <c t="s">
        <v>27</v>
      </c>
    </row>
    <row r="153" spans="1:5" ht="12.75" customHeight="1">
      <c r="A153" s="30" t="s">
        <v>57</v>
      </c>
      <c r="E153" s="31" t="s">
        <v>5</v>
      </c>
    </row>
    <row r="154" spans="1:5" ht="12.75" customHeight="1">
      <c r="A154" s="30" t="s">
        <v>58</v>
      </c>
      <c r="E154" s="32" t="s">
        <v>5</v>
      </c>
    </row>
    <row r="155" spans="5:5" ht="89.25" customHeight="1">
      <c r="E155" s="31" t="s">
        <v>503</v>
      </c>
    </row>
    <row r="156" spans="1:16" ht="12.75" customHeight="1">
      <c r="A156" t="s">
        <v>51</v>
      </c>
      <c s="6" t="s">
        <v>214</v>
      </c>
      <c s="6" t="s">
        <v>618</v>
      </c>
      <c t="s">
        <v>5</v>
      </c>
      <c s="26" t="s">
        <v>619</v>
      </c>
      <c s="27" t="s">
        <v>99</v>
      </c>
      <c s="28">
        <v>1</v>
      </c>
      <c s="27">
        <v>0</v>
      </c>
      <c s="27">
        <f>ROUND(G156*H156,6)</f>
      </c>
      <c r="L156" s="29">
        <v>0</v>
      </c>
      <c s="24">
        <f>ROUND(ROUND(L156,2)*ROUND(G156,3),2)</f>
      </c>
      <c s="27" t="s">
        <v>56</v>
      </c>
      <c>
        <f>(M156*21)/100</f>
      </c>
      <c t="s">
        <v>27</v>
      </c>
    </row>
    <row r="157" spans="1:5" ht="12.75" customHeight="1">
      <c r="A157" s="30" t="s">
        <v>57</v>
      </c>
      <c r="E157" s="31" t="s">
        <v>5</v>
      </c>
    </row>
    <row r="158" spans="1:5" ht="12.75" customHeight="1">
      <c r="A158" s="30" t="s">
        <v>58</v>
      </c>
      <c r="E158" s="32" t="s">
        <v>5</v>
      </c>
    </row>
    <row r="159" spans="5:5" ht="127.5" customHeight="1">
      <c r="E159" s="31" t="s">
        <v>615</v>
      </c>
    </row>
    <row r="160" spans="1:16" ht="12.75" customHeight="1">
      <c r="A160" t="s">
        <v>51</v>
      </c>
      <c s="6" t="s">
        <v>218</v>
      </c>
      <c s="6" t="s">
        <v>620</v>
      </c>
      <c t="s">
        <v>5</v>
      </c>
      <c s="26" t="s">
        <v>621</v>
      </c>
      <c s="27" t="s">
        <v>99</v>
      </c>
      <c s="28">
        <v>6</v>
      </c>
      <c s="27">
        <v>0</v>
      </c>
      <c s="27">
        <f>ROUND(G160*H160,6)</f>
      </c>
      <c r="L160" s="29">
        <v>0</v>
      </c>
      <c s="24">
        <f>ROUND(ROUND(L160,2)*ROUND(G160,3),2)</f>
      </c>
      <c s="27" t="s">
        <v>56</v>
      </c>
      <c>
        <f>(M160*21)/100</f>
      </c>
      <c t="s">
        <v>27</v>
      </c>
    </row>
    <row r="161" spans="1:5" ht="12.75" customHeight="1">
      <c r="A161" s="30" t="s">
        <v>57</v>
      </c>
      <c r="E161" s="31" t="s">
        <v>5</v>
      </c>
    </row>
    <row r="162" spans="1:5" ht="12.75" customHeight="1">
      <c r="A162" s="30" t="s">
        <v>58</v>
      </c>
      <c r="E162" s="32" t="s">
        <v>5</v>
      </c>
    </row>
    <row r="163" spans="5:5" ht="127.5" customHeight="1">
      <c r="E163" s="31" t="s">
        <v>615</v>
      </c>
    </row>
    <row r="164" spans="1:16" ht="12.75" customHeight="1">
      <c r="A164" t="s">
        <v>51</v>
      </c>
      <c s="6" t="s">
        <v>222</v>
      </c>
      <c s="6" t="s">
        <v>622</v>
      </c>
      <c t="s">
        <v>5</v>
      </c>
      <c s="26" t="s">
        <v>623</v>
      </c>
      <c s="27" t="s">
        <v>99</v>
      </c>
      <c s="28">
        <v>1</v>
      </c>
      <c s="27">
        <v>0</v>
      </c>
      <c s="27">
        <f>ROUND(G164*H164,6)</f>
      </c>
      <c r="L164" s="29">
        <v>0</v>
      </c>
      <c s="24">
        <f>ROUND(ROUND(L164,2)*ROUND(G164,3),2)</f>
      </c>
      <c s="27" t="s">
        <v>56</v>
      </c>
      <c>
        <f>(M164*21)/100</f>
      </c>
      <c t="s">
        <v>27</v>
      </c>
    </row>
    <row r="165" spans="1:5" ht="12.75" customHeight="1">
      <c r="A165" s="30" t="s">
        <v>57</v>
      </c>
      <c r="E165" s="31" t="s">
        <v>5</v>
      </c>
    </row>
    <row r="166" spans="1:5" ht="12.75" customHeight="1">
      <c r="A166" s="30" t="s">
        <v>58</v>
      </c>
      <c r="E166" s="32" t="s">
        <v>5</v>
      </c>
    </row>
    <row r="167" spans="5:5" ht="89.25" customHeight="1">
      <c r="E167" s="31" t="s">
        <v>503</v>
      </c>
    </row>
    <row r="168" spans="1:16" ht="12.75" customHeight="1">
      <c r="A168" t="s">
        <v>51</v>
      </c>
      <c s="6" t="s">
        <v>226</v>
      </c>
      <c s="6" t="s">
        <v>624</v>
      </c>
      <c t="s">
        <v>5</v>
      </c>
      <c s="26" t="s">
        <v>625</v>
      </c>
      <c s="27" t="s">
        <v>99</v>
      </c>
      <c s="28">
        <v>2</v>
      </c>
      <c s="27">
        <v>0</v>
      </c>
      <c s="27">
        <f>ROUND(G168*H168,6)</f>
      </c>
      <c r="L168" s="29">
        <v>0</v>
      </c>
      <c s="24">
        <f>ROUND(ROUND(L168,2)*ROUND(G168,3),2)</f>
      </c>
      <c s="27" t="s">
        <v>56</v>
      </c>
      <c>
        <f>(M168*21)/100</f>
      </c>
      <c t="s">
        <v>27</v>
      </c>
    </row>
    <row r="169" spans="1:5" ht="12.75" customHeight="1">
      <c r="A169" s="30" t="s">
        <v>57</v>
      </c>
      <c r="E169" s="31" t="s">
        <v>5</v>
      </c>
    </row>
    <row r="170" spans="1:5" ht="12.75" customHeight="1">
      <c r="A170" s="30" t="s">
        <v>58</v>
      </c>
      <c r="E170" s="32" t="s">
        <v>5</v>
      </c>
    </row>
    <row r="171" spans="5:5" ht="127.5" customHeight="1">
      <c r="E171" s="31" t="s">
        <v>615</v>
      </c>
    </row>
    <row r="172" spans="1:16" ht="12.75" customHeight="1">
      <c r="A172" t="s">
        <v>51</v>
      </c>
      <c s="6" t="s">
        <v>230</v>
      </c>
      <c s="6" t="s">
        <v>626</v>
      </c>
      <c t="s">
        <v>5</v>
      </c>
      <c s="26" t="s">
        <v>627</v>
      </c>
      <c s="27" t="s">
        <v>99</v>
      </c>
      <c s="28">
        <v>2</v>
      </c>
      <c s="27">
        <v>0</v>
      </c>
      <c s="27">
        <f>ROUND(G172*H172,6)</f>
      </c>
      <c r="L172" s="29">
        <v>0</v>
      </c>
      <c s="24">
        <f>ROUND(ROUND(L172,2)*ROUND(G172,3),2)</f>
      </c>
      <c s="27" t="s">
        <v>56</v>
      </c>
      <c>
        <f>(M172*21)/100</f>
      </c>
      <c t="s">
        <v>27</v>
      </c>
    </row>
    <row r="173" spans="1:5" ht="12.75" customHeight="1">
      <c r="A173" s="30" t="s">
        <v>57</v>
      </c>
      <c r="E173" s="31" t="s">
        <v>5</v>
      </c>
    </row>
    <row r="174" spans="1:5" ht="12.75" customHeight="1">
      <c r="A174" s="30" t="s">
        <v>58</v>
      </c>
      <c r="E174" s="32" t="s">
        <v>5</v>
      </c>
    </row>
    <row r="175" spans="5:5" ht="89.25" customHeight="1">
      <c r="E175" s="31" t="s">
        <v>503</v>
      </c>
    </row>
    <row r="176" spans="1:16" ht="12.75" customHeight="1">
      <c r="A176" t="s">
        <v>51</v>
      </c>
      <c s="6" t="s">
        <v>234</v>
      </c>
      <c s="6" t="s">
        <v>628</v>
      </c>
      <c t="s">
        <v>5</v>
      </c>
      <c s="26" t="s">
        <v>629</v>
      </c>
      <c s="27" t="s">
        <v>99</v>
      </c>
      <c s="28">
        <v>8</v>
      </c>
      <c s="27">
        <v>0</v>
      </c>
      <c s="27">
        <f>ROUND(G176*H176,6)</f>
      </c>
      <c r="L176" s="29">
        <v>0</v>
      </c>
      <c s="24">
        <f>ROUND(ROUND(L176,2)*ROUND(G176,3),2)</f>
      </c>
      <c s="27" t="s">
        <v>56</v>
      </c>
      <c>
        <f>(M176*21)/100</f>
      </c>
      <c t="s">
        <v>27</v>
      </c>
    </row>
    <row r="177" spans="1:5" ht="12.75" customHeight="1">
      <c r="A177" s="30" t="s">
        <v>57</v>
      </c>
      <c r="E177" s="31" t="s">
        <v>5</v>
      </c>
    </row>
    <row r="178" spans="1:5" ht="12.75" customHeight="1">
      <c r="A178" s="30" t="s">
        <v>58</v>
      </c>
      <c r="E178" s="32" t="s">
        <v>5</v>
      </c>
    </row>
    <row r="179" spans="5:5" ht="127.5" customHeight="1">
      <c r="E179" s="31" t="s">
        <v>630</v>
      </c>
    </row>
    <row r="180" spans="1:16" ht="12.75" customHeight="1">
      <c r="A180" t="s">
        <v>51</v>
      </c>
      <c s="6" t="s">
        <v>238</v>
      </c>
      <c s="6" t="s">
        <v>631</v>
      </c>
      <c t="s">
        <v>5</v>
      </c>
      <c s="26" t="s">
        <v>632</v>
      </c>
      <c s="27" t="s">
        <v>99</v>
      </c>
      <c s="28">
        <v>26</v>
      </c>
      <c s="27">
        <v>0</v>
      </c>
      <c s="27">
        <f>ROUND(G180*H180,6)</f>
      </c>
      <c r="L180" s="29">
        <v>0</v>
      </c>
      <c s="24">
        <f>ROUND(ROUND(L180,2)*ROUND(G180,3),2)</f>
      </c>
      <c s="27" t="s">
        <v>56</v>
      </c>
      <c>
        <f>(M180*21)/100</f>
      </c>
      <c t="s">
        <v>27</v>
      </c>
    </row>
    <row r="181" spans="1:5" ht="12.75" customHeight="1">
      <c r="A181" s="30" t="s">
        <v>57</v>
      </c>
      <c r="E181" s="31" t="s">
        <v>5</v>
      </c>
    </row>
    <row r="182" spans="1:5" ht="12.75" customHeight="1">
      <c r="A182" s="30" t="s">
        <v>58</v>
      </c>
      <c r="E182" s="32" t="s">
        <v>5</v>
      </c>
    </row>
    <row r="183" spans="5:5" ht="127.5" customHeight="1">
      <c r="E183" s="31" t="s">
        <v>615</v>
      </c>
    </row>
    <row r="184" spans="1:16" ht="12.75" customHeight="1">
      <c r="A184" t="s">
        <v>51</v>
      </c>
      <c s="6" t="s">
        <v>242</v>
      </c>
      <c s="6" t="s">
        <v>633</v>
      </c>
      <c t="s">
        <v>5</v>
      </c>
      <c s="26" t="s">
        <v>634</v>
      </c>
      <c s="27" t="s">
        <v>99</v>
      </c>
      <c s="28">
        <v>26</v>
      </c>
      <c s="27">
        <v>0</v>
      </c>
      <c s="27">
        <f>ROUND(G184*H184,6)</f>
      </c>
      <c r="L184" s="29">
        <v>0</v>
      </c>
      <c s="24">
        <f>ROUND(ROUND(L184,2)*ROUND(G184,3),2)</f>
      </c>
      <c s="27" t="s">
        <v>56</v>
      </c>
      <c>
        <f>(M184*21)/100</f>
      </c>
      <c t="s">
        <v>27</v>
      </c>
    </row>
    <row r="185" spans="1:5" ht="12.75" customHeight="1">
      <c r="A185" s="30" t="s">
        <v>57</v>
      </c>
      <c r="E185" s="31" t="s">
        <v>5</v>
      </c>
    </row>
    <row r="186" spans="1:5" ht="12.75" customHeight="1">
      <c r="A186" s="30" t="s">
        <v>58</v>
      </c>
      <c r="E186" s="32" t="s">
        <v>5</v>
      </c>
    </row>
    <row r="187" spans="5:5" ht="127.5" customHeight="1">
      <c r="E187" s="31" t="s">
        <v>615</v>
      </c>
    </row>
    <row r="188" spans="1:16" ht="12.75" customHeight="1">
      <c r="A188" t="s">
        <v>51</v>
      </c>
      <c s="6" t="s">
        <v>246</v>
      </c>
      <c s="6" t="s">
        <v>635</v>
      </c>
      <c t="s">
        <v>5</v>
      </c>
      <c s="26" t="s">
        <v>636</v>
      </c>
      <c s="27" t="s">
        <v>99</v>
      </c>
      <c s="28">
        <v>26</v>
      </c>
      <c s="27">
        <v>0</v>
      </c>
      <c s="27">
        <f>ROUND(G188*H188,6)</f>
      </c>
      <c r="L188" s="29">
        <v>0</v>
      </c>
      <c s="24">
        <f>ROUND(ROUND(L188,2)*ROUND(G188,3),2)</f>
      </c>
      <c s="27" t="s">
        <v>56</v>
      </c>
      <c>
        <f>(M188*21)/100</f>
      </c>
      <c t="s">
        <v>27</v>
      </c>
    </row>
    <row r="189" spans="1:5" ht="12.75" customHeight="1">
      <c r="A189" s="30" t="s">
        <v>57</v>
      </c>
      <c r="E189" s="31" t="s">
        <v>5</v>
      </c>
    </row>
    <row r="190" spans="1:5" ht="12.75" customHeight="1">
      <c r="A190" s="30" t="s">
        <v>58</v>
      </c>
      <c r="E190" s="32" t="s">
        <v>5</v>
      </c>
    </row>
    <row r="191" spans="5:5" ht="127.5" customHeight="1">
      <c r="E191" s="31" t="s">
        <v>615</v>
      </c>
    </row>
    <row r="192" spans="1:16" ht="12.75" customHeight="1">
      <c r="A192" t="s">
        <v>51</v>
      </c>
      <c s="6" t="s">
        <v>250</v>
      </c>
      <c s="6" t="s">
        <v>637</v>
      </c>
      <c t="s">
        <v>5</v>
      </c>
      <c s="26" t="s">
        <v>638</v>
      </c>
      <c s="27" t="s">
        <v>99</v>
      </c>
      <c s="28">
        <v>26</v>
      </c>
      <c s="27">
        <v>0</v>
      </c>
      <c s="27">
        <f>ROUND(G192*H192,6)</f>
      </c>
      <c r="L192" s="29">
        <v>0</v>
      </c>
      <c s="24">
        <f>ROUND(ROUND(L192,2)*ROUND(G192,3),2)</f>
      </c>
      <c s="27" t="s">
        <v>56</v>
      </c>
      <c>
        <f>(M192*21)/100</f>
      </c>
      <c t="s">
        <v>27</v>
      </c>
    </row>
    <row r="193" spans="1:5" ht="12.75" customHeight="1">
      <c r="A193" s="30" t="s">
        <v>57</v>
      </c>
      <c r="E193" s="31" t="s">
        <v>5</v>
      </c>
    </row>
    <row r="194" spans="1:5" ht="12.75" customHeight="1">
      <c r="A194" s="30" t="s">
        <v>58</v>
      </c>
      <c r="E194" s="32" t="s">
        <v>5</v>
      </c>
    </row>
    <row r="195" spans="5:5" ht="89.25" customHeight="1">
      <c r="E195" s="31" t="s">
        <v>503</v>
      </c>
    </row>
    <row r="196" spans="1:16" ht="12.75" customHeight="1">
      <c r="A196" t="s">
        <v>51</v>
      </c>
      <c s="6" t="s">
        <v>254</v>
      </c>
      <c s="6" t="s">
        <v>639</v>
      </c>
      <c t="s">
        <v>5</v>
      </c>
      <c s="26" t="s">
        <v>640</v>
      </c>
      <c s="27" t="s">
        <v>99</v>
      </c>
      <c s="28">
        <v>26</v>
      </c>
      <c s="27">
        <v>0</v>
      </c>
      <c s="27">
        <f>ROUND(G196*H196,6)</f>
      </c>
      <c r="L196" s="29">
        <v>0</v>
      </c>
      <c s="24">
        <f>ROUND(ROUND(L196,2)*ROUND(G196,3),2)</f>
      </c>
      <c s="27" t="s">
        <v>56</v>
      </c>
      <c>
        <f>(M196*21)/100</f>
      </c>
      <c t="s">
        <v>27</v>
      </c>
    </row>
    <row r="197" spans="1:5" ht="12.75" customHeight="1">
      <c r="A197" s="30" t="s">
        <v>57</v>
      </c>
      <c r="E197" s="31" t="s">
        <v>5</v>
      </c>
    </row>
    <row r="198" spans="1:5" ht="12.75" customHeight="1">
      <c r="A198" s="30" t="s">
        <v>58</v>
      </c>
      <c r="E198" s="32" t="s">
        <v>5</v>
      </c>
    </row>
    <row r="199" spans="5:5" ht="89.25" customHeight="1">
      <c r="E199" s="31" t="s">
        <v>641</v>
      </c>
    </row>
    <row r="200" spans="1:16" ht="12.75" customHeight="1">
      <c r="A200" t="s">
        <v>51</v>
      </c>
      <c s="6" t="s">
        <v>258</v>
      </c>
      <c s="6" t="s">
        <v>642</v>
      </c>
      <c t="s">
        <v>5</v>
      </c>
      <c s="26" t="s">
        <v>643</v>
      </c>
      <c s="27" t="s">
        <v>99</v>
      </c>
      <c s="28">
        <v>26</v>
      </c>
      <c s="27">
        <v>0</v>
      </c>
      <c s="27">
        <f>ROUND(G200*H200,6)</f>
      </c>
      <c r="L200" s="29">
        <v>0</v>
      </c>
      <c s="24">
        <f>ROUND(ROUND(L200,2)*ROUND(G200,3),2)</f>
      </c>
      <c s="27" t="s">
        <v>56</v>
      </c>
      <c>
        <f>(M200*21)/100</f>
      </c>
      <c t="s">
        <v>27</v>
      </c>
    </row>
    <row r="201" spans="1:5" ht="12.75" customHeight="1">
      <c r="A201" s="30" t="s">
        <v>57</v>
      </c>
      <c r="E201" s="31" t="s">
        <v>5</v>
      </c>
    </row>
    <row r="202" spans="1:5" ht="12.75" customHeight="1">
      <c r="A202" s="30" t="s">
        <v>58</v>
      </c>
      <c r="E202" s="32" t="s">
        <v>5</v>
      </c>
    </row>
    <row r="203" spans="5:5" ht="102" customHeight="1">
      <c r="E203" s="31" t="s">
        <v>644</v>
      </c>
    </row>
    <row r="204" spans="1:16" ht="12.75" customHeight="1">
      <c r="A204" t="s">
        <v>51</v>
      </c>
      <c s="6" t="s">
        <v>262</v>
      </c>
      <c s="6" t="s">
        <v>645</v>
      </c>
      <c t="s">
        <v>5</v>
      </c>
      <c s="26" t="s">
        <v>646</v>
      </c>
      <c s="27" t="s">
        <v>329</v>
      </c>
      <c s="28">
        <v>10</v>
      </c>
      <c s="27">
        <v>0</v>
      </c>
      <c s="27">
        <f>ROUND(G204*H204,6)</f>
      </c>
      <c r="L204" s="29">
        <v>0</v>
      </c>
      <c s="24">
        <f>ROUND(ROUND(L204,2)*ROUND(G204,3),2)</f>
      </c>
      <c s="27" t="s">
        <v>56</v>
      </c>
      <c>
        <f>(M204*21)/100</f>
      </c>
      <c t="s">
        <v>27</v>
      </c>
    </row>
    <row r="205" spans="1:5" ht="12.75" customHeight="1">
      <c r="A205" s="30" t="s">
        <v>57</v>
      </c>
      <c r="E205" s="31" t="s">
        <v>5</v>
      </c>
    </row>
    <row r="206" spans="1:5" ht="12.75" customHeight="1">
      <c r="A206" s="30" t="s">
        <v>58</v>
      </c>
      <c r="E206" s="32" t="s">
        <v>5</v>
      </c>
    </row>
    <row r="207" spans="5:5" ht="89.25" customHeight="1">
      <c r="E207" s="31" t="s">
        <v>647</v>
      </c>
    </row>
    <row r="208" spans="1:16" ht="12.75" customHeight="1">
      <c r="A208" t="s">
        <v>51</v>
      </c>
      <c s="6" t="s">
        <v>266</v>
      </c>
      <c s="6" t="s">
        <v>648</v>
      </c>
      <c t="s">
        <v>5</v>
      </c>
      <c s="26" t="s">
        <v>649</v>
      </c>
      <c s="27" t="s">
        <v>99</v>
      </c>
      <c s="28">
        <v>26</v>
      </c>
      <c s="27">
        <v>0</v>
      </c>
      <c s="27">
        <f>ROUND(G208*H208,6)</f>
      </c>
      <c r="L208" s="29">
        <v>0</v>
      </c>
      <c s="24">
        <f>ROUND(ROUND(L208,2)*ROUND(G208,3),2)</f>
      </c>
      <c s="27" t="s">
        <v>56</v>
      </c>
      <c>
        <f>(M208*21)/100</f>
      </c>
      <c t="s">
        <v>27</v>
      </c>
    </row>
    <row r="209" spans="1:5" ht="12.75" customHeight="1">
      <c r="A209" s="30" t="s">
        <v>57</v>
      </c>
      <c r="E209" s="31" t="s">
        <v>5</v>
      </c>
    </row>
    <row r="210" spans="1:5" ht="12.75" customHeight="1">
      <c r="A210" s="30" t="s">
        <v>58</v>
      </c>
      <c r="E210" s="32" t="s">
        <v>5</v>
      </c>
    </row>
    <row r="211" spans="5:5" ht="89.25" customHeight="1">
      <c r="E211" s="31" t="s">
        <v>650</v>
      </c>
    </row>
    <row r="212" spans="1:16" ht="12.75" customHeight="1">
      <c r="A212" t="s">
        <v>51</v>
      </c>
      <c s="6" t="s">
        <v>270</v>
      </c>
      <c s="6" t="s">
        <v>651</v>
      </c>
      <c t="s">
        <v>5</v>
      </c>
      <c s="26" t="s">
        <v>652</v>
      </c>
      <c s="27" t="s">
        <v>329</v>
      </c>
      <c s="28">
        <v>10</v>
      </c>
      <c s="27">
        <v>0</v>
      </c>
      <c s="27">
        <f>ROUND(G212*H212,6)</f>
      </c>
      <c r="L212" s="29">
        <v>0</v>
      </c>
      <c s="24">
        <f>ROUND(ROUND(L212,2)*ROUND(G212,3),2)</f>
      </c>
      <c s="27" t="s">
        <v>56</v>
      </c>
      <c>
        <f>(M212*21)/100</f>
      </c>
      <c t="s">
        <v>27</v>
      </c>
    </row>
    <row r="213" spans="1:5" ht="12.75" customHeight="1">
      <c r="A213" s="30" t="s">
        <v>57</v>
      </c>
      <c r="E213" s="31" t="s">
        <v>5</v>
      </c>
    </row>
    <row r="214" spans="1:5" ht="12.75" customHeight="1">
      <c r="A214" s="30" t="s">
        <v>58</v>
      </c>
      <c r="E214" s="32" t="s">
        <v>5</v>
      </c>
    </row>
    <row r="215" spans="5:5" ht="38.25" customHeight="1">
      <c r="E215" s="31" t="s">
        <v>653</v>
      </c>
    </row>
    <row r="216" spans="1:16" ht="12.75" customHeight="1">
      <c r="A216" t="s">
        <v>51</v>
      </c>
      <c s="6" t="s">
        <v>274</v>
      </c>
      <c s="6" t="s">
        <v>654</v>
      </c>
      <c t="s">
        <v>5</v>
      </c>
      <c s="26" t="s">
        <v>655</v>
      </c>
      <c s="27" t="s">
        <v>537</v>
      </c>
      <c s="28">
        <v>1</v>
      </c>
      <c s="27">
        <v>0</v>
      </c>
      <c s="27">
        <f>ROUND(G216*H216,6)</f>
      </c>
      <c r="L216" s="29">
        <v>0</v>
      </c>
      <c s="24">
        <f>ROUND(ROUND(L216,2)*ROUND(G216,3),2)</f>
      </c>
      <c s="27" t="s">
        <v>56</v>
      </c>
      <c>
        <f>(M216*21)/100</f>
      </c>
      <c t="s">
        <v>27</v>
      </c>
    </row>
    <row r="217" spans="1:5" ht="12.75" customHeight="1">
      <c r="A217" s="30" t="s">
        <v>57</v>
      </c>
      <c r="E217" s="31" t="s">
        <v>5</v>
      </c>
    </row>
    <row r="218" spans="1:5" ht="12.75" customHeight="1">
      <c r="A218" s="30" t="s">
        <v>58</v>
      </c>
      <c r="E218" s="32" t="s">
        <v>5</v>
      </c>
    </row>
    <row r="219" spans="5:5" ht="102" customHeight="1">
      <c r="E219" s="31" t="s">
        <v>656</v>
      </c>
    </row>
    <row r="220" spans="1:16" ht="12.75" customHeight="1">
      <c r="A220" t="s">
        <v>51</v>
      </c>
      <c s="6" t="s">
        <v>278</v>
      </c>
      <c s="6" t="s">
        <v>657</v>
      </c>
      <c t="s">
        <v>5</v>
      </c>
      <c s="26" t="s">
        <v>658</v>
      </c>
      <c s="27" t="s">
        <v>99</v>
      </c>
      <c s="28">
        <v>1</v>
      </c>
      <c s="27">
        <v>0</v>
      </c>
      <c s="27">
        <f>ROUND(G220*H220,6)</f>
      </c>
      <c r="L220" s="29">
        <v>0</v>
      </c>
      <c s="24">
        <f>ROUND(ROUND(L220,2)*ROUND(G220,3),2)</f>
      </c>
      <c s="27" t="s">
        <v>56</v>
      </c>
      <c>
        <f>(M220*21)/100</f>
      </c>
      <c t="s">
        <v>27</v>
      </c>
    </row>
    <row r="221" spans="1:5" ht="12.75" customHeight="1">
      <c r="A221" s="30" t="s">
        <v>57</v>
      </c>
      <c r="E221" s="31" t="s">
        <v>5</v>
      </c>
    </row>
    <row r="222" spans="1:5" ht="12.75" customHeight="1">
      <c r="A222" s="30" t="s">
        <v>58</v>
      </c>
      <c r="E222" s="32" t="s">
        <v>5</v>
      </c>
    </row>
    <row r="223" spans="5:5" ht="102" customHeight="1">
      <c r="E223" s="31" t="s">
        <v>579</v>
      </c>
    </row>
    <row r="224" spans="1:16" ht="12.75" customHeight="1">
      <c r="A224" t="s">
        <v>51</v>
      </c>
      <c s="6" t="s">
        <v>282</v>
      </c>
      <c s="6" t="s">
        <v>659</v>
      </c>
      <c t="s">
        <v>5</v>
      </c>
      <c s="26" t="s">
        <v>660</v>
      </c>
      <c s="27" t="s">
        <v>99</v>
      </c>
      <c s="28">
        <v>1</v>
      </c>
      <c s="27">
        <v>0</v>
      </c>
      <c s="27">
        <f>ROUND(G224*H224,6)</f>
      </c>
      <c r="L224" s="29">
        <v>0</v>
      </c>
      <c s="24">
        <f>ROUND(ROUND(L224,2)*ROUND(G224,3),2)</f>
      </c>
      <c s="27" t="s">
        <v>56</v>
      </c>
      <c>
        <f>(M224*21)/100</f>
      </c>
      <c t="s">
        <v>27</v>
      </c>
    </row>
    <row r="225" spans="1:5" ht="12.75" customHeight="1">
      <c r="A225" s="30" t="s">
        <v>57</v>
      </c>
      <c r="E225" s="31" t="s">
        <v>5</v>
      </c>
    </row>
    <row r="226" spans="1:5" ht="12.75" customHeight="1">
      <c r="A226" s="30" t="s">
        <v>58</v>
      </c>
      <c r="E226" s="32" t="s">
        <v>5</v>
      </c>
    </row>
    <row r="227" spans="5:5" ht="89.25" customHeight="1">
      <c r="E227" s="31" t="s">
        <v>503</v>
      </c>
    </row>
    <row r="228" spans="1:16" ht="12.75" customHeight="1">
      <c r="A228" t="s">
        <v>51</v>
      </c>
      <c s="6" t="s">
        <v>286</v>
      </c>
      <c s="6" t="s">
        <v>661</v>
      </c>
      <c t="s">
        <v>5</v>
      </c>
      <c s="26" t="s">
        <v>662</v>
      </c>
      <c s="27" t="s">
        <v>99</v>
      </c>
      <c s="28">
        <v>8</v>
      </c>
      <c s="27">
        <v>0</v>
      </c>
      <c s="27">
        <f>ROUND(G228*H228,6)</f>
      </c>
      <c r="L228" s="29">
        <v>0</v>
      </c>
      <c s="24">
        <f>ROUND(ROUND(L228,2)*ROUND(G228,3),2)</f>
      </c>
      <c s="27" t="s">
        <v>56</v>
      </c>
      <c>
        <f>(M228*21)/100</f>
      </c>
      <c t="s">
        <v>27</v>
      </c>
    </row>
    <row r="229" spans="1:5" ht="12.75" customHeight="1">
      <c r="A229" s="30" t="s">
        <v>57</v>
      </c>
      <c r="E229" s="31" t="s">
        <v>5</v>
      </c>
    </row>
    <row r="230" spans="1:5" ht="12.75" customHeight="1">
      <c r="A230" s="30" t="s">
        <v>58</v>
      </c>
      <c r="E230" s="32" t="s">
        <v>5</v>
      </c>
    </row>
    <row r="231" spans="5:5" ht="102" customHeight="1">
      <c r="E231" s="31" t="s">
        <v>579</v>
      </c>
    </row>
    <row r="232" spans="1:16" ht="12.75" customHeight="1">
      <c r="A232" t="s">
        <v>51</v>
      </c>
      <c s="6" t="s">
        <v>290</v>
      </c>
      <c s="6" t="s">
        <v>663</v>
      </c>
      <c t="s">
        <v>5</v>
      </c>
      <c s="26" t="s">
        <v>664</v>
      </c>
      <c s="27" t="s">
        <v>99</v>
      </c>
      <c s="28">
        <v>16</v>
      </c>
      <c s="27">
        <v>0</v>
      </c>
      <c s="27">
        <f>ROUND(G232*H232,6)</f>
      </c>
      <c r="L232" s="29">
        <v>0</v>
      </c>
      <c s="24">
        <f>ROUND(ROUND(L232,2)*ROUND(G232,3),2)</f>
      </c>
      <c s="27" t="s">
        <v>56</v>
      </c>
      <c>
        <f>(M232*21)/100</f>
      </c>
      <c t="s">
        <v>27</v>
      </c>
    </row>
    <row r="233" spans="1:5" ht="12.75" customHeight="1">
      <c r="A233" s="30" t="s">
        <v>57</v>
      </c>
      <c r="E233" s="31" t="s">
        <v>5</v>
      </c>
    </row>
    <row r="234" spans="1:5" ht="12.75" customHeight="1">
      <c r="A234" s="30" t="s">
        <v>58</v>
      </c>
      <c r="E234" s="32" t="s">
        <v>5</v>
      </c>
    </row>
    <row r="235" spans="5:5" ht="102" customHeight="1">
      <c r="E235" s="31" t="s">
        <v>579</v>
      </c>
    </row>
    <row r="236" spans="1:16" ht="12.75" customHeight="1">
      <c r="A236" t="s">
        <v>51</v>
      </c>
      <c s="6" t="s">
        <v>294</v>
      </c>
      <c s="6" t="s">
        <v>665</v>
      </c>
      <c t="s">
        <v>5</v>
      </c>
      <c s="26" t="s">
        <v>666</v>
      </c>
      <c s="27" t="s">
        <v>99</v>
      </c>
      <c s="28">
        <v>8</v>
      </c>
      <c s="27">
        <v>0</v>
      </c>
      <c s="27">
        <f>ROUND(G236*H236,6)</f>
      </c>
      <c r="L236" s="29">
        <v>0</v>
      </c>
      <c s="24">
        <f>ROUND(ROUND(L236,2)*ROUND(G236,3),2)</f>
      </c>
      <c s="27" t="s">
        <v>56</v>
      </c>
      <c>
        <f>(M236*21)/100</f>
      </c>
      <c t="s">
        <v>27</v>
      </c>
    </row>
    <row r="237" spans="1:5" ht="12.75" customHeight="1">
      <c r="A237" s="30" t="s">
        <v>57</v>
      </c>
      <c r="E237" s="31" t="s">
        <v>5</v>
      </c>
    </row>
    <row r="238" spans="1:5" ht="12.75" customHeight="1">
      <c r="A238" s="30" t="s">
        <v>58</v>
      </c>
      <c r="E238" s="32" t="s">
        <v>5</v>
      </c>
    </row>
    <row r="239" spans="5:5" ht="89.25" customHeight="1">
      <c r="E239" s="31" t="s">
        <v>503</v>
      </c>
    </row>
    <row r="240" spans="1:16" ht="12.75" customHeight="1">
      <c r="A240" t="s">
        <v>51</v>
      </c>
      <c s="6" t="s">
        <v>298</v>
      </c>
      <c s="6" t="s">
        <v>667</v>
      </c>
      <c t="s">
        <v>5</v>
      </c>
      <c s="26" t="s">
        <v>668</v>
      </c>
      <c s="27" t="s">
        <v>99</v>
      </c>
      <c s="28">
        <v>1</v>
      </c>
      <c s="27">
        <v>0</v>
      </c>
      <c s="27">
        <f>ROUND(G240*H240,6)</f>
      </c>
      <c r="L240" s="29">
        <v>0</v>
      </c>
      <c s="24">
        <f>ROUND(ROUND(L240,2)*ROUND(G240,3),2)</f>
      </c>
      <c s="27" t="s">
        <v>56</v>
      </c>
      <c>
        <f>(M240*21)/100</f>
      </c>
      <c t="s">
        <v>27</v>
      </c>
    </row>
    <row r="241" spans="1:5" ht="12.75" customHeight="1">
      <c r="A241" s="30" t="s">
        <v>57</v>
      </c>
      <c r="E241" s="31" t="s">
        <v>5</v>
      </c>
    </row>
    <row r="242" spans="1:5" ht="12.75" customHeight="1">
      <c r="A242" s="30" t="s">
        <v>58</v>
      </c>
      <c r="E242" s="32" t="s">
        <v>5</v>
      </c>
    </row>
    <row r="243" spans="5:5" ht="153" customHeight="1">
      <c r="E243" s="31" t="s">
        <v>669</v>
      </c>
    </row>
    <row r="244" spans="1:16" ht="12.75" customHeight="1">
      <c r="A244" t="s">
        <v>51</v>
      </c>
      <c s="6" t="s">
        <v>302</v>
      </c>
      <c s="6" t="s">
        <v>670</v>
      </c>
      <c t="s">
        <v>5</v>
      </c>
      <c s="26" t="s">
        <v>671</v>
      </c>
      <c s="27" t="s">
        <v>99</v>
      </c>
      <c s="28">
        <v>1</v>
      </c>
      <c s="27">
        <v>0</v>
      </c>
      <c s="27">
        <f>ROUND(G244*H244,6)</f>
      </c>
      <c r="L244" s="29">
        <v>0</v>
      </c>
      <c s="24">
        <f>ROUND(ROUND(L244,2)*ROUND(G244,3),2)</f>
      </c>
      <c s="27" t="s">
        <v>56</v>
      </c>
      <c>
        <f>(M244*21)/100</f>
      </c>
      <c t="s">
        <v>27</v>
      </c>
    </row>
    <row r="245" spans="1:5" ht="12.75" customHeight="1">
      <c r="A245" s="30" t="s">
        <v>57</v>
      </c>
      <c r="E245" s="31" t="s">
        <v>5</v>
      </c>
    </row>
    <row r="246" spans="1:5" ht="12.75" customHeight="1">
      <c r="A246" s="30" t="s">
        <v>58</v>
      </c>
      <c r="E246" s="32" t="s">
        <v>5</v>
      </c>
    </row>
    <row r="247" spans="5:5" ht="89.25" customHeight="1">
      <c r="E247" s="31" t="s">
        <v>429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466</v>
      </c>
      <c s="33">
        <f>Rekapitulace!C14</f>
      </c>
      <c s="15" t="s">
        <v>15</v>
      </c>
      <c t="s">
        <v>23</v>
      </c>
      <c t="s">
        <v>27</v>
      </c>
    </row>
    <row r="4" spans="1:16" ht="15" customHeight="1">
      <c r="A4" s="18" t="s">
        <v>20</v>
      </c>
      <c s="19" t="s">
        <v>28</v>
      </c>
      <c s="20" t="s">
        <v>466</v>
      </c>
      <c r="E4" s="19" t="s">
        <v>467</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COUNTIFS(L8:L148,"=0",A8:A148,"P")+COUNTIFS(L8:L148,"",A8:A148,"P")+SUM(Q8:Q148)</f>
      </c>
    </row>
    <row r="8" spans="1:13" ht="12.75" customHeight="1">
      <c r="A8" t="s">
        <v>45</v>
      </c>
      <c r="C8" s="21" t="s">
        <v>674</v>
      </c>
      <c r="E8" s="23" t="s">
        <v>675</v>
      </c>
      <c r="J8" s="22">
        <f>0+J9+J18+J23</f>
      </c>
      <c s="22">
        <f>0+K9+K18+K23</f>
      </c>
      <c s="22">
        <f>0+L9+L18+L23</f>
      </c>
      <c s="22">
        <f>0+M9+M18+M23</f>
      </c>
    </row>
    <row r="9" spans="1:13" ht="12.75" customHeight="1">
      <c r="A9" t="s">
        <v>48</v>
      </c>
      <c r="C9" s="7" t="s">
        <v>52</v>
      </c>
      <c r="E9" s="25" t="s">
        <v>72</v>
      </c>
      <c r="J9" s="24">
        <f>0</f>
      </c>
      <c s="24">
        <f>0</f>
      </c>
      <c s="24">
        <f>0+L10+L14</f>
      </c>
      <c s="24">
        <f>0+M10+M14</f>
      </c>
    </row>
    <row r="10" spans="1:16" ht="12.75" customHeight="1">
      <c r="A10" t="s">
        <v>51</v>
      </c>
      <c s="6" t="s">
        <v>52</v>
      </c>
      <c s="6" t="s">
        <v>472</v>
      </c>
      <c t="s">
        <v>5</v>
      </c>
      <c s="26" t="s">
        <v>473</v>
      </c>
      <c s="27" t="s">
        <v>76</v>
      </c>
      <c s="28">
        <v>2</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5</v>
      </c>
    </row>
    <row r="13" spans="5:5" ht="255" customHeight="1">
      <c r="E13" s="31" t="s">
        <v>676</v>
      </c>
    </row>
    <row r="14" spans="1:16" ht="12.75" customHeight="1">
      <c r="A14" t="s">
        <v>51</v>
      </c>
      <c s="6" t="s">
        <v>27</v>
      </c>
      <c s="6" t="s">
        <v>91</v>
      </c>
      <c t="s">
        <v>5</v>
      </c>
      <c s="26" t="s">
        <v>92</v>
      </c>
      <c s="27" t="s">
        <v>76</v>
      </c>
      <c s="28">
        <v>0.5</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5</v>
      </c>
    </row>
    <row r="17" spans="5:5" ht="191.25" customHeight="1">
      <c r="E17" s="31" t="s">
        <v>677</v>
      </c>
    </row>
    <row r="18" spans="1:13" ht="12.75" customHeight="1">
      <c r="A18" t="s">
        <v>48</v>
      </c>
      <c r="C18" s="7" t="s">
        <v>26</v>
      </c>
      <c r="E18" s="25" t="s">
        <v>476</v>
      </c>
      <c r="J18" s="24">
        <f>0</f>
      </c>
      <c s="24">
        <f>0</f>
      </c>
      <c s="24">
        <f>0+L19</f>
      </c>
      <c s="24">
        <f>0+M19</f>
      </c>
    </row>
    <row r="19" spans="1:16" ht="12.75" customHeight="1">
      <c r="A19" t="s">
        <v>51</v>
      </c>
      <c s="6" t="s">
        <v>26</v>
      </c>
      <c s="6" t="s">
        <v>477</v>
      </c>
      <c t="s">
        <v>5</v>
      </c>
      <c s="26" t="s">
        <v>478</v>
      </c>
      <c s="27" t="s">
        <v>76</v>
      </c>
      <c s="28">
        <v>1.5</v>
      </c>
      <c s="27">
        <v>0</v>
      </c>
      <c s="27">
        <f>ROUND(G19*H19,6)</f>
      </c>
      <c r="L19" s="29">
        <v>0</v>
      </c>
      <c s="24">
        <f>ROUND(ROUND(L19,2)*ROUND(G19,3),2)</f>
      </c>
      <c s="27" t="s">
        <v>56</v>
      </c>
      <c>
        <f>(M19*21)/100</f>
      </c>
      <c t="s">
        <v>27</v>
      </c>
    </row>
    <row r="20" spans="1:5" ht="12.75" customHeight="1">
      <c r="A20" s="30" t="s">
        <v>57</v>
      </c>
      <c r="E20" s="31" t="s">
        <v>5</v>
      </c>
    </row>
    <row r="21" spans="1:5" ht="12.75" customHeight="1">
      <c r="A21" s="30" t="s">
        <v>58</v>
      </c>
      <c r="E21" s="32" t="s">
        <v>5</v>
      </c>
    </row>
    <row r="22" spans="5:5" ht="153" customHeight="1">
      <c r="E22" s="31" t="s">
        <v>678</v>
      </c>
    </row>
    <row r="23" spans="1:13" ht="12.75" customHeight="1">
      <c r="A23" t="s">
        <v>48</v>
      </c>
      <c r="C23" s="7" t="s">
        <v>85</v>
      </c>
      <c r="E23" s="25" t="s">
        <v>95</v>
      </c>
      <c r="J23" s="24">
        <f>0</f>
      </c>
      <c s="24">
        <f>0</f>
      </c>
      <c s="24">
        <f>0+L24+L28+L32+L36+L40+L44+L48+L52+L56+L60+L64+L68+L72+L76+L80+L84+L88+L92+L96+L100+L104+L108+L112+L116+L120+L124+L128+L132+L136+L140+L144+L148</f>
      </c>
      <c s="24">
        <f>0+M24+M28+M32+M36+M40+M44+M48+M52+M56+M60+M64+M68+M72+M76+M80+M84+M88+M92+M96+M100+M104+M108+M112+M116+M120+M124+M128+M132+M136+M140+M144+M148</f>
      </c>
    </row>
    <row r="24" spans="1:16" ht="12.75" customHeight="1">
      <c r="A24" t="s">
        <v>51</v>
      </c>
      <c s="6" t="s">
        <v>67</v>
      </c>
      <c s="6" t="s">
        <v>679</v>
      </c>
      <c t="s">
        <v>5</v>
      </c>
      <c s="26" t="s">
        <v>680</v>
      </c>
      <c s="27" t="s">
        <v>88</v>
      </c>
      <c s="28">
        <v>140</v>
      </c>
      <c s="27">
        <v>0</v>
      </c>
      <c s="27">
        <f>ROUND(G24*H24,6)</f>
      </c>
      <c r="L24" s="29">
        <v>0</v>
      </c>
      <c s="24">
        <f>ROUND(ROUND(L24,2)*ROUND(G24,3),2)</f>
      </c>
      <c s="27" t="s">
        <v>56</v>
      </c>
      <c>
        <f>(M24*21)/100</f>
      </c>
      <c t="s">
        <v>27</v>
      </c>
    </row>
    <row r="25" spans="1:5" ht="12.75" customHeight="1">
      <c r="A25" s="30" t="s">
        <v>57</v>
      </c>
      <c r="E25" s="31" t="s">
        <v>5</v>
      </c>
    </row>
    <row r="26" spans="1:5" ht="12.75" customHeight="1">
      <c r="A26" s="30" t="s">
        <v>58</v>
      </c>
      <c r="E26" s="32" t="s">
        <v>5</v>
      </c>
    </row>
    <row r="27" spans="5:5" ht="76.5" customHeight="1">
      <c r="E27" s="31" t="s">
        <v>681</v>
      </c>
    </row>
    <row r="28" spans="1:16" ht="12.75" customHeight="1">
      <c r="A28" t="s">
        <v>51</v>
      </c>
      <c s="6" t="s">
        <v>73</v>
      </c>
      <c s="6" t="s">
        <v>682</v>
      </c>
      <c t="s">
        <v>5</v>
      </c>
      <c s="26" t="s">
        <v>683</v>
      </c>
      <c s="27" t="s">
        <v>88</v>
      </c>
      <c s="28">
        <v>72</v>
      </c>
      <c s="27">
        <v>0</v>
      </c>
      <c s="27">
        <f>ROUND(G28*H28,6)</f>
      </c>
      <c r="L28" s="29">
        <v>0</v>
      </c>
      <c s="24">
        <f>ROUND(ROUND(L28,2)*ROUND(G28,3),2)</f>
      </c>
      <c s="27" t="s">
        <v>56</v>
      </c>
      <c>
        <f>(M28*21)/100</f>
      </c>
      <c t="s">
        <v>27</v>
      </c>
    </row>
    <row r="29" spans="1:5" ht="12.75" customHeight="1">
      <c r="A29" s="30" t="s">
        <v>57</v>
      </c>
      <c r="E29" s="31" t="s">
        <v>5</v>
      </c>
    </row>
    <row r="30" spans="1:5" ht="12.75" customHeight="1">
      <c r="A30" s="30" t="s">
        <v>58</v>
      </c>
      <c r="E30" s="32" t="s">
        <v>5</v>
      </c>
    </row>
    <row r="31" spans="5:5" ht="76.5" customHeight="1">
      <c r="E31" s="31" t="s">
        <v>681</v>
      </c>
    </row>
    <row r="32" spans="1:16" ht="12.75" customHeight="1">
      <c r="A32" t="s">
        <v>51</v>
      </c>
      <c s="6" t="s">
        <v>80</v>
      </c>
      <c s="6" t="s">
        <v>684</v>
      </c>
      <c t="s">
        <v>5</v>
      </c>
      <c s="26" t="s">
        <v>685</v>
      </c>
      <c s="27" t="s">
        <v>88</v>
      </c>
      <c s="28">
        <v>140</v>
      </c>
      <c s="27">
        <v>0</v>
      </c>
      <c s="27">
        <f>ROUND(G32*H32,6)</f>
      </c>
      <c r="L32" s="29">
        <v>0</v>
      </c>
      <c s="24">
        <f>ROUND(ROUND(L32,2)*ROUND(G32,3),2)</f>
      </c>
      <c s="27" t="s">
        <v>56</v>
      </c>
      <c>
        <f>(M32*21)/100</f>
      </c>
      <c t="s">
        <v>27</v>
      </c>
    </row>
    <row r="33" spans="1:5" ht="12.75" customHeight="1">
      <c r="A33" s="30" t="s">
        <v>57</v>
      </c>
      <c r="E33" s="31" t="s">
        <v>5</v>
      </c>
    </row>
    <row r="34" spans="1:5" ht="12.75" customHeight="1">
      <c r="A34" s="30" t="s">
        <v>58</v>
      </c>
      <c r="E34" s="32" t="s">
        <v>5</v>
      </c>
    </row>
    <row r="35" spans="5:5" ht="102" customHeight="1">
      <c r="E35" s="31" t="s">
        <v>686</v>
      </c>
    </row>
    <row r="36" spans="1:16" ht="12.75" customHeight="1">
      <c r="A36" t="s">
        <v>51</v>
      </c>
      <c s="6" t="s">
        <v>85</v>
      </c>
      <c s="6" t="s">
        <v>551</v>
      </c>
      <c t="s">
        <v>5</v>
      </c>
      <c s="26" t="s">
        <v>552</v>
      </c>
      <c s="27" t="s">
        <v>88</v>
      </c>
      <c s="28">
        <v>970</v>
      </c>
      <c s="27">
        <v>0</v>
      </c>
      <c s="27">
        <f>ROUND(G36*H36,6)</f>
      </c>
      <c r="L36" s="29">
        <v>0</v>
      </c>
      <c s="24">
        <f>ROUND(ROUND(L36,2)*ROUND(G36,3),2)</f>
      </c>
      <c s="27" t="s">
        <v>56</v>
      </c>
      <c>
        <f>(M36*21)/100</f>
      </c>
      <c t="s">
        <v>27</v>
      </c>
    </row>
    <row r="37" spans="1:5" ht="12.75" customHeight="1">
      <c r="A37" s="30" t="s">
        <v>57</v>
      </c>
      <c r="E37" s="31" t="s">
        <v>5</v>
      </c>
    </row>
    <row r="38" spans="1:5" ht="12.75" customHeight="1">
      <c r="A38" s="30" t="s">
        <v>58</v>
      </c>
      <c r="E38" s="32" t="s">
        <v>5</v>
      </c>
    </row>
    <row r="39" spans="5:5" ht="76.5" customHeight="1">
      <c r="E39" s="31" t="s">
        <v>687</v>
      </c>
    </row>
    <row r="40" spans="1:16" ht="12.75" customHeight="1">
      <c r="A40" t="s">
        <v>51</v>
      </c>
      <c s="6" t="s">
        <v>90</v>
      </c>
      <c s="6" t="s">
        <v>589</v>
      </c>
      <c t="s">
        <v>5</v>
      </c>
      <c s="26" t="s">
        <v>590</v>
      </c>
      <c s="27" t="s">
        <v>129</v>
      </c>
      <c s="28">
        <v>4</v>
      </c>
      <c s="27">
        <v>0</v>
      </c>
      <c s="27">
        <f>ROUND(G40*H40,6)</f>
      </c>
      <c r="L40" s="29">
        <v>0</v>
      </c>
      <c s="24">
        <f>ROUND(ROUND(L40,2)*ROUND(G40,3),2)</f>
      </c>
      <c s="27" t="s">
        <v>56</v>
      </c>
      <c>
        <f>(M40*21)/100</f>
      </c>
      <c t="s">
        <v>27</v>
      </c>
    </row>
    <row r="41" spans="1:5" ht="12.75" customHeight="1">
      <c r="A41" s="30" t="s">
        <v>57</v>
      </c>
      <c r="E41" s="31" t="s">
        <v>5</v>
      </c>
    </row>
    <row r="42" spans="1:5" ht="12.75" customHeight="1">
      <c r="A42" s="30" t="s">
        <v>58</v>
      </c>
      <c r="E42" s="32" t="s">
        <v>5</v>
      </c>
    </row>
    <row r="43" spans="5:5" ht="89.25" customHeight="1">
      <c r="E43" s="31" t="s">
        <v>688</v>
      </c>
    </row>
    <row r="44" spans="1:16" ht="12.75" customHeight="1">
      <c r="A44" t="s">
        <v>51</v>
      </c>
      <c s="6" t="s">
        <v>96</v>
      </c>
      <c s="6" t="s">
        <v>592</v>
      </c>
      <c t="s">
        <v>5</v>
      </c>
      <c s="26" t="s">
        <v>593</v>
      </c>
      <c s="27" t="s">
        <v>129</v>
      </c>
      <c s="28">
        <v>4</v>
      </c>
      <c s="27">
        <v>0</v>
      </c>
      <c s="27">
        <f>ROUND(G44*H44,6)</f>
      </c>
      <c r="L44" s="29">
        <v>0</v>
      </c>
      <c s="24">
        <f>ROUND(ROUND(L44,2)*ROUND(G44,3),2)</f>
      </c>
      <c s="27" t="s">
        <v>56</v>
      </c>
      <c>
        <f>(M44*21)/100</f>
      </c>
      <c t="s">
        <v>27</v>
      </c>
    </row>
    <row r="45" spans="1:5" ht="12.75" customHeight="1">
      <c r="A45" s="30" t="s">
        <v>57</v>
      </c>
      <c r="E45" s="31" t="s">
        <v>5</v>
      </c>
    </row>
    <row r="46" spans="1:5" ht="12.75" customHeight="1">
      <c r="A46" s="30" t="s">
        <v>58</v>
      </c>
      <c r="E46" s="32" t="s">
        <v>5</v>
      </c>
    </row>
    <row r="47" spans="5:5" ht="89.25" customHeight="1">
      <c r="E47" s="31" t="s">
        <v>689</v>
      </c>
    </row>
    <row r="48" spans="1:16" ht="12.75" customHeight="1">
      <c r="A48" t="s">
        <v>51</v>
      </c>
      <c s="6" t="s">
        <v>101</v>
      </c>
      <c s="6" t="s">
        <v>601</v>
      </c>
      <c t="s">
        <v>5</v>
      </c>
      <c s="26" t="s">
        <v>602</v>
      </c>
      <c s="27" t="s">
        <v>99</v>
      </c>
      <c s="28">
        <v>18</v>
      </c>
      <c s="27">
        <v>0</v>
      </c>
      <c s="27">
        <f>ROUND(G48*H48,6)</f>
      </c>
      <c r="L48" s="29">
        <v>0</v>
      </c>
      <c s="24">
        <f>ROUND(ROUND(L48,2)*ROUND(G48,3),2)</f>
      </c>
      <c s="27" t="s">
        <v>56</v>
      </c>
      <c>
        <f>(M48*21)/100</f>
      </c>
      <c t="s">
        <v>27</v>
      </c>
    </row>
    <row r="49" spans="1:5" ht="12.75" customHeight="1">
      <c r="A49" s="30" t="s">
        <v>57</v>
      </c>
      <c r="E49" s="31" t="s">
        <v>5</v>
      </c>
    </row>
    <row r="50" spans="1:5" ht="12.75" customHeight="1">
      <c r="A50" s="30" t="s">
        <v>58</v>
      </c>
      <c r="E50" s="32" t="s">
        <v>5</v>
      </c>
    </row>
    <row r="51" spans="5:5" ht="89.25" customHeight="1">
      <c r="E51" s="31" t="s">
        <v>690</v>
      </c>
    </row>
    <row r="52" spans="1:16" ht="12.75" customHeight="1">
      <c r="A52" t="s">
        <v>51</v>
      </c>
      <c s="6" t="s">
        <v>105</v>
      </c>
      <c s="6" t="s">
        <v>604</v>
      </c>
      <c t="s">
        <v>5</v>
      </c>
      <c s="26" t="s">
        <v>605</v>
      </c>
      <c s="27" t="s">
        <v>99</v>
      </c>
      <c s="28">
        <v>18</v>
      </c>
      <c s="27">
        <v>0</v>
      </c>
      <c s="27">
        <f>ROUND(G52*H52,6)</f>
      </c>
      <c r="L52" s="29">
        <v>0</v>
      </c>
      <c s="24">
        <f>ROUND(ROUND(L52,2)*ROUND(G52,3),2)</f>
      </c>
      <c s="27" t="s">
        <v>56</v>
      </c>
      <c>
        <f>(M52*21)/100</f>
      </c>
      <c t="s">
        <v>27</v>
      </c>
    </row>
    <row r="53" spans="1:5" ht="12.75" customHeight="1">
      <c r="A53" s="30" t="s">
        <v>57</v>
      </c>
      <c r="E53" s="31" t="s">
        <v>5</v>
      </c>
    </row>
    <row r="54" spans="1:5" ht="12.75" customHeight="1">
      <c r="A54" s="30" t="s">
        <v>58</v>
      </c>
      <c r="E54" s="32" t="s">
        <v>5</v>
      </c>
    </row>
    <row r="55" spans="5:5" ht="76.5" customHeight="1">
      <c r="E55" s="31" t="s">
        <v>691</v>
      </c>
    </row>
    <row r="56" spans="1:16" ht="12.75" customHeight="1">
      <c r="A56" t="s">
        <v>51</v>
      </c>
      <c s="6" t="s">
        <v>109</v>
      </c>
      <c s="6" t="s">
        <v>692</v>
      </c>
      <c t="s">
        <v>5</v>
      </c>
      <c s="26" t="s">
        <v>693</v>
      </c>
      <c s="27" t="s">
        <v>99</v>
      </c>
      <c s="28">
        <v>1</v>
      </c>
      <c s="27">
        <v>0</v>
      </c>
      <c s="27">
        <f>ROUND(G56*H56,6)</f>
      </c>
      <c r="L56" s="29">
        <v>0</v>
      </c>
      <c s="24">
        <f>ROUND(ROUND(L56,2)*ROUND(G56,3),2)</f>
      </c>
      <c s="27" t="s">
        <v>56</v>
      </c>
      <c>
        <f>(M56*21)/100</f>
      </c>
      <c t="s">
        <v>27</v>
      </c>
    </row>
    <row r="57" spans="1:5" ht="12.75" customHeight="1">
      <c r="A57" s="30" t="s">
        <v>57</v>
      </c>
      <c r="E57" s="31" t="s">
        <v>5</v>
      </c>
    </row>
    <row r="58" spans="1:5" ht="12.75" customHeight="1">
      <c r="A58" s="30" t="s">
        <v>58</v>
      </c>
      <c r="E58" s="32" t="s">
        <v>5</v>
      </c>
    </row>
    <row r="59" spans="5:5" ht="127.5" customHeight="1">
      <c r="E59" s="31" t="s">
        <v>694</v>
      </c>
    </row>
    <row r="60" spans="1:16" ht="12.75" customHeight="1">
      <c r="A60" t="s">
        <v>51</v>
      </c>
      <c s="6" t="s">
        <v>113</v>
      </c>
      <c s="6" t="s">
        <v>695</v>
      </c>
      <c t="s">
        <v>5</v>
      </c>
      <c s="26" t="s">
        <v>696</v>
      </c>
      <c s="27" t="s">
        <v>99</v>
      </c>
      <c s="28">
        <v>1</v>
      </c>
      <c s="27">
        <v>0</v>
      </c>
      <c s="27">
        <f>ROUND(G60*H60,6)</f>
      </c>
      <c r="L60" s="29">
        <v>0</v>
      </c>
      <c s="24">
        <f>ROUND(ROUND(L60,2)*ROUND(G60,3),2)</f>
      </c>
      <c s="27" t="s">
        <v>56</v>
      </c>
      <c>
        <f>(M60*21)/100</f>
      </c>
      <c t="s">
        <v>27</v>
      </c>
    </row>
    <row r="61" spans="1:5" ht="12.75" customHeight="1">
      <c r="A61" s="30" t="s">
        <v>57</v>
      </c>
      <c r="E61" s="31" t="s">
        <v>5</v>
      </c>
    </row>
    <row r="62" spans="1:5" ht="12.75" customHeight="1">
      <c r="A62" s="30" t="s">
        <v>58</v>
      </c>
      <c r="E62" s="32" t="s">
        <v>5</v>
      </c>
    </row>
    <row r="63" spans="5:5" ht="89.25" customHeight="1">
      <c r="E63" s="31" t="s">
        <v>697</v>
      </c>
    </row>
    <row r="64" spans="1:16" ht="12.75" customHeight="1">
      <c r="A64" t="s">
        <v>51</v>
      </c>
      <c s="6" t="s">
        <v>117</v>
      </c>
      <c s="6" t="s">
        <v>698</v>
      </c>
      <c t="s">
        <v>5</v>
      </c>
      <c s="26" t="s">
        <v>699</v>
      </c>
      <c s="27" t="s">
        <v>99</v>
      </c>
      <c s="28">
        <v>2</v>
      </c>
      <c s="27">
        <v>0</v>
      </c>
      <c s="27">
        <f>ROUND(G64*H64,6)</f>
      </c>
      <c r="L64" s="29">
        <v>0</v>
      </c>
      <c s="24">
        <f>ROUND(ROUND(L64,2)*ROUND(G64,3),2)</f>
      </c>
      <c s="27" t="s">
        <v>56</v>
      </c>
      <c>
        <f>(M64*21)/100</f>
      </c>
      <c t="s">
        <v>27</v>
      </c>
    </row>
    <row r="65" spans="1:5" ht="12.75" customHeight="1">
      <c r="A65" s="30" t="s">
        <v>57</v>
      </c>
      <c r="E65" s="31" t="s">
        <v>5</v>
      </c>
    </row>
    <row r="66" spans="1:5" ht="12.75" customHeight="1">
      <c r="A66" s="30" t="s">
        <v>58</v>
      </c>
      <c r="E66" s="32" t="s">
        <v>5</v>
      </c>
    </row>
    <row r="67" spans="5:5" ht="127.5" customHeight="1">
      <c r="E67" s="31" t="s">
        <v>694</v>
      </c>
    </row>
    <row r="68" spans="1:16" ht="12.75" customHeight="1">
      <c r="A68" t="s">
        <v>51</v>
      </c>
      <c s="6" t="s">
        <v>122</v>
      </c>
      <c s="6" t="s">
        <v>700</v>
      </c>
      <c t="s">
        <v>5</v>
      </c>
      <c s="26" t="s">
        <v>701</v>
      </c>
      <c s="27" t="s">
        <v>99</v>
      </c>
      <c s="28">
        <v>5</v>
      </c>
      <c s="27">
        <v>0</v>
      </c>
      <c s="27">
        <f>ROUND(G68*H68,6)</f>
      </c>
      <c r="L68" s="29">
        <v>0</v>
      </c>
      <c s="24">
        <f>ROUND(ROUND(L68,2)*ROUND(G68,3),2)</f>
      </c>
      <c s="27" t="s">
        <v>56</v>
      </c>
      <c>
        <f>(M68*21)/100</f>
      </c>
      <c t="s">
        <v>27</v>
      </c>
    </row>
    <row r="69" spans="1:5" ht="12.75" customHeight="1">
      <c r="A69" s="30" t="s">
        <v>57</v>
      </c>
      <c r="E69" s="31" t="s">
        <v>5</v>
      </c>
    </row>
    <row r="70" spans="1:5" ht="12.75" customHeight="1">
      <c r="A70" s="30" t="s">
        <v>58</v>
      </c>
      <c r="E70" s="32" t="s">
        <v>5</v>
      </c>
    </row>
    <row r="71" spans="5:5" ht="127.5" customHeight="1">
      <c r="E71" s="31" t="s">
        <v>694</v>
      </c>
    </row>
    <row r="72" spans="1:16" ht="12.75" customHeight="1">
      <c r="A72" t="s">
        <v>51</v>
      </c>
      <c s="6" t="s">
        <v>126</v>
      </c>
      <c s="6" t="s">
        <v>702</v>
      </c>
      <c t="s">
        <v>5</v>
      </c>
      <c s="26" t="s">
        <v>703</v>
      </c>
      <c s="27" t="s">
        <v>99</v>
      </c>
      <c s="28">
        <v>7</v>
      </c>
      <c s="27">
        <v>0</v>
      </c>
      <c s="27">
        <f>ROUND(G72*H72,6)</f>
      </c>
      <c r="L72" s="29">
        <v>0</v>
      </c>
      <c s="24">
        <f>ROUND(ROUND(L72,2)*ROUND(G72,3),2)</f>
      </c>
      <c s="27" t="s">
        <v>56</v>
      </c>
      <c>
        <f>(M72*21)/100</f>
      </c>
      <c t="s">
        <v>27</v>
      </c>
    </row>
    <row r="73" spans="1:5" ht="12.75" customHeight="1">
      <c r="A73" s="30" t="s">
        <v>57</v>
      </c>
      <c r="E73" s="31" t="s">
        <v>5</v>
      </c>
    </row>
    <row r="74" spans="1:5" ht="12.75" customHeight="1">
      <c r="A74" s="30" t="s">
        <v>58</v>
      </c>
      <c r="E74" s="32" t="s">
        <v>5</v>
      </c>
    </row>
    <row r="75" spans="5:5" ht="89.25" customHeight="1">
      <c r="E75" s="31" t="s">
        <v>697</v>
      </c>
    </row>
    <row r="76" spans="1:16" ht="12.75" customHeight="1">
      <c r="A76" t="s">
        <v>51</v>
      </c>
      <c s="6" t="s">
        <v>132</v>
      </c>
      <c s="6" t="s">
        <v>704</v>
      </c>
      <c t="s">
        <v>5</v>
      </c>
      <c s="26" t="s">
        <v>705</v>
      </c>
      <c s="27" t="s">
        <v>99</v>
      </c>
      <c s="28">
        <v>1</v>
      </c>
      <c s="27">
        <v>0</v>
      </c>
      <c s="27">
        <f>ROUND(G76*H76,6)</f>
      </c>
      <c r="L76" s="29">
        <v>0</v>
      </c>
      <c s="24">
        <f>ROUND(ROUND(L76,2)*ROUND(G76,3),2)</f>
      </c>
      <c s="27" t="s">
        <v>56</v>
      </c>
      <c>
        <f>(M76*21)/100</f>
      </c>
      <c t="s">
        <v>27</v>
      </c>
    </row>
    <row r="77" spans="1:5" ht="12.75" customHeight="1">
      <c r="A77" s="30" t="s">
        <v>57</v>
      </c>
      <c r="E77" s="31" t="s">
        <v>5</v>
      </c>
    </row>
    <row r="78" spans="1:5" ht="12.75" customHeight="1">
      <c r="A78" s="30" t="s">
        <v>58</v>
      </c>
      <c r="E78" s="32" t="s">
        <v>5</v>
      </c>
    </row>
    <row r="79" spans="5:5" ht="127.5" customHeight="1">
      <c r="E79" s="31" t="s">
        <v>694</v>
      </c>
    </row>
    <row r="80" spans="1:16" ht="12.75" customHeight="1">
      <c r="A80" t="s">
        <v>51</v>
      </c>
      <c s="6" t="s">
        <v>136</v>
      </c>
      <c s="6" t="s">
        <v>706</v>
      </c>
      <c t="s">
        <v>5</v>
      </c>
      <c s="26" t="s">
        <v>707</v>
      </c>
      <c s="27" t="s">
        <v>99</v>
      </c>
      <c s="28">
        <v>1</v>
      </c>
      <c s="27">
        <v>0</v>
      </c>
      <c s="27">
        <f>ROUND(G80*H80,6)</f>
      </c>
      <c r="L80" s="29">
        <v>0</v>
      </c>
      <c s="24">
        <f>ROUND(ROUND(L80,2)*ROUND(G80,3),2)</f>
      </c>
      <c s="27" t="s">
        <v>56</v>
      </c>
      <c>
        <f>(M80*21)/100</f>
      </c>
      <c t="s">
        <v>27</v>
      </c>
    </row>
    <row r="81" spans="1:5" ht="12.75" customHeight="1">
      <c r="A81" s="30" t="s">
        <v>57</v>
      </c>
      <c r="E81" s="31" t="s">
        <v>5</v>
      </c>
    </row>
    <row r="82" spans="1:5" ht="12.75" customHeight="1">
      <c r="A82" s="30" t="s">
        <v>58</v>
      </c>
      <c r="E82" s="32" t="s">
        <v>5</v>
      </c>
    </row>
    <row r="83" spans="5:5" ht="127.5" customHeight="1">
      <c r="E83" s="31" t="s">
        <v>694</v>
      </c>
    </row>
    <row r="84" spans="1:16" ht="12.75" customHeight="1">
      <c r="A84" t="s">
        <v>51</v>
      </c>
      <c s="6" t="s">
        <v>140</v>
      </c>
      <c s="6" t="s">
        <v>708</v>
      </c>
      <c t="s">
        <v>5</v>
      </c>
      <c s="26" t="s">
        <v>709</v>
      </c>
      <c s="27" t="s">
        <v>99</v>
      </c>
      <c s="28">
        <v>2</v>
      </c>
      <c s="27">
        <v>0</v>
      </c>
      <c s="27">
        <f>ROUND(G84*H84,6)</f>
      </c>
      <c r="L84" s="29">
        <v>0</v>
      </c>
      <c s="24">
        <f>ROUND(ROUND(L84,2)*ROUND(G84,3),2)</f>
      </c>
      <c s="27" t="s">
        <v>56</v>
      </c>
      <c>
        <f>(M84*21)/100</f>
      </c>
      <c t="s">
        <v>27</v>
      </c>
    </row>
    <row r="85" spans="1:5" ht="12.75" customHeight="1">
      <c r="A85" s="30" t="s">
        <v>57</v>
      </c>
      <c r="E85" s="31" t="s">
        <v>5</v>
      </c>
    </row>
    <row r="86" spans="1:5" ht="12.75" customHeight="1">
      <c r="A86" s="30" t="s">
        <v>58</v>
      </c>
      <c r="E86" s="32" t="s">
        <v>5</v>
      </c>
    </row>
    <row r="87" spans="5:5" ht="89.25" customHeight="1">
      <c r="E87" s="31" t="s">
        <v>697</v>
      </c>
    </row>
    <row r="88" spans="1:16" ht="12.75" customHeight="1">
      <c r="A88" t="s">
        <v>51</v>
      </c>
      <c s="6" t="s">
        <v>144</v>
      </c>
      <c s="6" t="s">
        <v>710</v>
      </c>
      <c t="s">
        <v>5</v>
      </c>
      <c s="26" t="s">
        <v>711</v>
      </c>
      <c s="27" t="s">
        <v>99</v>
      </c>
      <c s="28">
        <v>11</v>
      </c>
      <c s="27">
        <v>0</v>
      </c>
      <c s="27">
        <f>ROUND(G88*H88,6)</f>
      </c>
      <c r="L88" s="29">
        <v>0</v>
      </c>
      <c s="24">
        <f>ROUND(ROUND(L88,2)*ROUND(G88,3),2)</f>
      </c>
      <c s="27" t="s">
        <v>56</v>
      </c>
      <c>
        <f>(M88*21)/100</f>
      </c>
      <c t="s">
        <v>27</v>
      </c>
    </row>
    <row r="89" spans="1:5" ht="12.75" customHeight="1">
      <c r="A89" s="30" t="s">
        <v>57</v>
      </c>
      <c r="E89" s="31" t="s">
        <v>5</v>
      </c>
    </row>
    <row r="90" spans="1:5" ht="12.75" customHeight="1">
      <c r="A90" s="30" t="s">
        <v>58</v>
      </c>
      <c r="E90" s="32" t="s">
        <v>5</v>
      </c>
    </row>
    <row r="91" spans="5:5" ht="127.5" customHeight="1">
      <c r="E91" s="31" t="s">
        <v>694</v>
      </c>
    </row>
    <row r="92" spans="1:16" ht="12.75" customHeight="1">
      <c r="A92" t="s">
        <v>51</v>
      </c>
      <c s="6" t="s">
        <v>148</v>
      </c>
      <c s="6" t="s">
        <v>712</v>
      </c>
      <c t="s">
        <v>5</v>
      </c>
      <c s="26" t="s">
        <v>713</v>
      </c>
      <c s="27" t="s">
        <v>99</v>
      </c>
      <c s="28">
        <v>7</v>
      </c>
      <c s="27">
        <v>0</v>
      </c>
      <c s="27">
        <f>ROUND(G92*H92,6)</f>
      </c>
      <c r="L92" s="29">
        <v>0</v>
      </c>
      <c s="24">
        <f>ROUND(ROUND(L92,2)*ROUND(G92,3),2)</f>
      </c>
      <c s="27" t="s">
        <v>56</v>
      </c>
      <c>
        <f>(M92*21)/100</f>
      </c>
      <c t="s">
        <v>27</v>
      </c>
    </row>
    <row r="93" spans="1:5" ht="12.75" customHeight="1">
      <c r="A93" s="30" t="s">
        <v>57</v>
      </c>
      <c r="E93" s="31" t="s">
        <v>5</v>
      </c>
    </row>
    <row r="94" spans="1:5" ht="12.75" customHeight="1">
      <c r="A94" s="30" t="s">
        <v>58</v>
      </c>
      <c r="E94" s="32" t="s">
        <v>5</v>
      </c>
    </row>
    <row r="95" spans="5:5" ht="127.5" customHeight="1">
      <c r="E95" s="31" t="s">
        <v>694</v>
      </c>
    </row>
    <row r="96" spans="1:16" ht="12.75" customHeight="1">
      <c r="A96" t="s">
        <v>51</v>
      </c>
      <c s="6" t="s">
        <v>152</v>
      </c>
      <c s="6" t="s">
        <v>714</v>
      </c>
      <c t="s">
        <v>5</v>
      </c>
      <c s="26" t="s">
        <v>715</v>
      </c>
      <c s="27" t="s">
        <v>99</v>
      </c>
      <c s="28">
        <v>1</v>
      </c>
      <c s="27">
        <v>0</v>
      </c>
      <c s="27">
        <f>ROUND(G96*H96,6)</f>
      </c>
      <c r="L96" s="29">
        <v>0</v>
      </c>
      <c s="24">
        <f>ROUND(ROUND(L96,2)*ROUND(G96,3),2)</f>
      </c>
      <c s="27" t="s">
        <v>56</v>
      </c>
      <c>
        <f>(M96*21)/100</f>
      </c>
      <c t="s">
        <v>27</v>
      </c>
    </row>
    <row r="97" spans="1:5" ht="12.75" customHeight="1">
      <c r="A97" s="30" t="s">
        <v>57</v>
      </c>
      <c r="E97" s="31" t="s">
        <v>5</v>
      </c>
    </row>
    <row r="98" spans="1:5" ht="12.75" customHeight="1">
      <c r="A98" s="30" t="s">
        <v>58</v>
      </c>
      <c r="E98" s="32" t="s">
        <v>5</v>
      </c>
    </row>
    <row r="99" spans="5:5" ht="127.5" customHeight="1">
      <c r="E99" s="31" t="s">
        <v>694</v>
      </c>
    </row>
    <row r="100" spans="1:16" ht="12.75" customHeight="1">
      <c r="A100" t="s">
        <v>51</v>
      </c>
      <c s="6" t="s">
        <v>156</v>
      </c>
      <c s="6" t="s">
        <v>716</v>
      </c>
      <c t="s">
        <v>5</v>
      </c>
      <c s="26" t="s">
        <v>717</v>
      </c>
      <c s="27" t="s">
        <v>99</v>
      </c>
      <c s="28">
        <v>23</v>
      </c>
      <c s="27">
        <v>0</v>
      </c>
      <c s="27">
        <f>ROUND(G100*H100,6)</f>
      </c>
      <c r="L100" s="29">
        <v>0</v>
      </c>
      <c s="24">
        <f>ROUND(ROUND(L100,2)*ROUND(G100,3),2)</f>
      </c>
      <c s="27" t="s">
        <v>56</v>
      </c>
      <c>
        <f>(M100*21)/100</f>
      </c>
      <c t="s">
        <v>27</v>
      </c>
    </row>
    <row r="101" spans="1:5" ht="12.75" customHeight="1">
      <c r="A101" s="30" t="s">
        <v>57</v>
      </c>
      <c r="E101" s="31" t="s">
        <v>5</v>
      </c>
    </row>
    <row r="102" spans="1:5" ht="12.75" customHeight="1">
      <c r="A102" s="30" t="s">
        <v>58</v>
      </c>
      <c r="E102" s="32" t="s">
        <v>5</v>
      </c>
    </row>
    <row r="103" spans="5:5" ht="89.25" customHeight="1">
      <c r="E103" s="31" t="s">
        <v>697</v>
      </c>
    </row>
    <row r="104" spans="1:16" ht="12.75" customHeight="1">
      <c r="A104" t="s">
        <v>51</v>
      </c>
      <c s="6" t="s">
        <v>160</v>
      </c>
      <c s="6" t="s">
        <v>718</v>
      </c>
      <c t="s">
        <v>5</v>
      </c>
      <c s="26" t="s">
        <v>719</v>
      </c>
      <c s="27" t="s">
        <v>99</v>
      </c>
      <c s="28">
        <v>6</v>
      </c>
      <c s="27">
        <v>0</v>
      </c>
      <c s="27">
        <f>ROUND(G104*H104,6)</f>
      </c>
      <c r="L104" s="29">
        <v>0</v>
      </c>
      <c s="24">
        <f>ROUND(ROUND(L104,2)*ROUND(G104,3),2)</f>
      </c>
      <c s="27" t="s">
        <v>56</v>
      </c>
      <c>
        <f>(M104*21)/100</f>
      </c>
      <c t="s">
        <v>27</v>
      </c>
    </row>
    <row r="105" spans="1:5" ht="12.75" customHeight="1">
      <c r="A105" s="30" t="s">
        <v>57</v>
      </c>
      <c r="E105" s="31" t="s">
        <v>5</v>
      </c>
    </row>
    <row r="106" spans="1:5" ht="12.75" customHeight="1">
      <c r="A106" s="30" t="s">
        <v>58</v>
      </c>
      <c r="E106" s="32" t="s">
        <v>5</v>
      </c>
    </row>
    <row r="107" spans="5:5" ht="127.5" customHeight="1">
      <c r="E107" s="31" t="s">
        <v>694</v>
      </c>
    </row>
    <row r="108" spans="1:16" ht="12.75" customHeight="1">
      <c r="A108" t="s">
        <v>51</v>
      </c>
      <c s="6" t="s">
        <v>164</v>
      </c>
      <c s="6" t="s">
        <v>720</v>
      </c>
      <c t="s">
        <v>5</v>
      </c>
      <c s="26" t="s">
        <v>721</v>
      </c>
      <c s="27" t="s">
        <v>99</v>
      </c>
      <c s="28">
        <v>6</v>
      </c>
      <c s="27">
        <v>0</v>
      </c>
      <c s="27">
        <f>ROUND(G108*H108,6)</f>
      </c>
      <c r="L108" s="29">
        <v>0</v>
      </c>
      <c s="24">
        <f>ROUND(ROUND(L108,2)*ROUND(G108,3),2)</f>
      </c>
      <c s="27" t="s">
        <v>56</v>
      </c>
      <c>
        <f>(M108*21)/100</f>
      </c>
      <c t="s">
        <v>27</v>
      </c>
    </row>
    <row r="109" spans="1:5" ht="12.75" customHeight="1">
      <c r="A109" s="30" t="s">
        <v>57</v>
      </c>
      <c r="E109" s="31" t="s">
        <v>5</v>
      </c>
    </row>
    <row r="110" spans="1:5" ht="12.75" customHeight="1">
      <c r="A110" s="30" t="s">
        <v>58</v>
      </c>
      <c r="E110" s="32" t="s">
        <v>5</v>
      </c>
    </row>
    <row r="111" spans="5:5" ht="63.75" customHeight="1">
      <c r="E111" s="31" t="s">
        <v>722</v>
      </c>
    </row>
    <row r="112" spans="1:16" ht="12.75" customHeight="1">
      <c r="A112" t="s">
        <v>51</v>
      </c>
      <c s="6" t="s">
        <v>168</v>
      </c>
      <c s="6" t="s">
        <v>723</v>
      </c>
      <c t="s">
        <v>5</v>
      </c>
      <c s="26" t="s">
        <v>724</v>
      </c>
      <c s="27" t="s">
        <v>99</v>
      </c>
      <c s="28">
        <v>6</v>
      </c>
      <c s="27">
        <v>0</v>
      </c>
      <c s="27">
        <f>ROUND(G112*H112,6)</f>
      </c>
      <c r="L112" s="29">
        <v>0</v>
      </c>
      <c s="24">
        <f>ROUND(ROUND(L112,2)*ROUND(G112,3),2)</f>
      </c>
      <c s="27" t="s">
        <v>56</v>
      </c>
      <c>
        <f>(M112*21)/100</f>
      </c>
      <c t="s">
        <v>27</v>
      </c>
    </row>
    <row r="113" spans="1:5" ht="12.75" customHeight="1">
      <c r="A113" s="30" t="s">
        <v>57</v>
      </c>
      <c r="E113" s="31" t="s">
        <v>5</v>
      </c>
    </row>
    <row r="114" spans="1:5" ht="12.75" customHeight="1">
      <c r="A114" s="30" t="s">
        <v>58</v>
      </c>
      <c r="E114" s="32" t="s">
        <v>5</v>
      </c>
    </row>
    <row r="115" spans="5:5" ht="89.25" customHeight="1">
      <c r="E115" s="31" t="s">
        <v>697</v>
      </c>
    </row>
    <row r="116" spans="1:16" ht="12.75" customHeight="1">
      <c r="A116" t="s">
        <v>51</v>
      </c>
      <c s="6" t="s">
        <v>172</v>
      </c>
      <c s="6" t="s">
        <v>725</v>
      </c>
      <c t="s">
        <v>5</v>
      </c>
      <c s="26" t="s">
        <v>726</v>
      </c>
      <c s="27" t="s">
        <v>99</v>
      </c>
      <c s="28">
        <v>1</v>
      </c>
      <c s="27">
        <v>0</v>
      </c>
      <c s="27">
        <f>ROUND(G116*H116,6)</f>
      </c>
      <c r="L116" s="29">
        <v>0</v>
      </c>
      <c s="24">
        <f>ROUND(ROUND(L116,2)*ROUND(G116,3),2)</f>
      </c>
      <c s="27" t="s">
        <v>56</v>
      </c>
      <c>
        <f>(M116*21)/100</f>
      </c>
      <c t="s">
        <v>27</v>
      </c>
    </row>
    <row r="117" spans="1:5" ht="12.75" customHeight="1">
      <c r="A117" s="30" t="s">
        <v>57</v>
      </c>
      <c r="E117" s="31" t="s">
        <v>5</v>
      </c>
    </row>
    <row r="118" spans="1:5" ht="12.75" customHeight="1">
      <c r="A118" s="30" t="s">
        <v>58</v>
      </c>
      <c r="E118" s="32" t="s">
        <v>5</v>
      </c>
    </row>
    <row r="119" spans="5:5" ht="127.5" customHeight="1">
      <c r="E119" s="31" t="s">
        <v>694</v>
      </c>
    </row>
    <row r="120" spans="1:16" ht="12.75" customHeight="1">
      <c r="A120" t="s">
        <v>51</v>
      </c>
      <c s="6" t="s">
        <v>176</v>
      </c>
      <c s="6" t="s">
        <v>727</v>
      </c>
      <c t="s">
        <v>5</v>
      </c>
      <c s="26" t="s">
        <v>728</v>
      </c>
      <c s="27" t="s">
        <v>99</v>
      </c>
      <c s="28">
        <v>1</v>
      </c>
      <c s="27">
        <v>0</v>
      </c>
      <c s="27">
        <f>ROUND(G120*H120,6)</f>
      </c>
      <c r="L120" s="29">
        <v>0</v>
      </c>
      <c s="24">
        <f>ROUND(ROUND(L120,2)*ROUND(G120,3),2)</f>
      </c>
      <c s="27" t="s">
        <v>56</v>
      </c>
      <c>
        <f>(M120*21)/100</f>
      </c>
      <c t="s">
        <v>27</v>
      </c>
    </row>
    <row r="121" spans="1:5" ht="12.75" customHeight="1">
      <c r="A121" s="30" t="s">
        <v>57</v>
      </c>
      <c r="E121" s="31" t="s">
        <v>5</v>
      </c>
    </row>
    <row r="122" spans="1:5" ht="12.75" customHeight="1">
      <c r="A122" s="30" t="s">
        <v>58</v>
      </c>
      <c r="E122" s="32" t="s">
        <v>5</v>
      </c>
    </row>
    <row r="123" spans="5:5" ht="127.5" customHeight="1">
      <c r="E123" s="31" t="s">
        <v>694</v>
      </c>
    </row>
    <row r="124" spans="1:16" ht="12.75" customHeight="1">
      <c r="A124" t="s">
        <v>51</v>
      </c>
      <c s="6" t="s">
        <v>181</v>
      </c>
      <c s="6" t="s">
        <v>729</v>
      </c>
      <c t="s">
        <v>5</v>
      </c>
      <c s="26" t="s">
        <v>730</v>
      </c>
      <c s="27" t="s">
        <v>99</v>
      </c>
      <c s="28">
        <v>2</v>
      </c>
      <c s="27">
        <v>0</v>
      </c>
      <c s="27">
        <f>ROUND(G124*H124,6)</f>
      </c>
      <c r="L124" s="29">
        <v>0</v>
      </c>
      <c s="24">
        <f>ROUND(ROUND(L124,2)*ROUND(G124,3),2)</f>
      </c>
      <c s="27" t="s">
        <v>56</v>
      </c>
      <c>
        <f>(M124*21)/100</f>
      </c>
      <c t="s">
        <v>27</v>
      </c>
    </row>
    <row r="125" spans="1:5" ht="12.75" customHeight="1">
      <c r="A125" s="30" t="s">
        <v>57</v>
      </c>
      <c r="E125" s="31" t="s">
        <v>5</v>
      </c>
    </row>
    <row r="126" spans="1:5" ht="12.75" customHeight="1">
      <c r="A126" s="30" t="s">
        <v>58</v>
      </c>
      <c r="E126" s="32" t="s">
        <v>5</v>
      </c>
    </row>
    <row r="127" spans="5:5" ht="102" customHeight="1">
      <c r="E127" s="31" t="s">
        <v>731</v>
      </c>
    </row>
    <row r="128" spans="1:16" ht="12.75" customHeight="1">
      <c r="A128" t="s">
        <v>51</v>
      </c>
      <c s="6" t="s">
        <v>185</v>
      </c>
      <c s="6" t="s">
        <v>732</v>
      </c>
      <c t="s">
        <v>5</v>
      </c>
      <c s="26" t="s">
        <v>733</v>
      </c>
      <c s="27" t="s">
        <v>99</v>
      </c>
      <c s="28">
        <v>1</v>
      </c>
      <c s="27">
        <v>0</v>
      </c>
      <c s="27">
        <f>ROUND(G128*H128,6)</f>
      </c>
      <c r="L128" s="29">
        <v>0</v>
      </c>
      <c s="24">
        <f>ROUND(ROUND(L128,2)*ROUND(G128,3),2)</f>
      </c>
      <c s="27" t="s">
        <v>56</v>
      </c>
      <c>
        <f>(M128*21)/100</f>
      </c>
      <c t="s">
        <v>27</v>
      </c>
    </row>
    <row r="129" spans="1:5" ht="12.75" customHeight="1">
      <c r="A129" s="30" t="s">
        <v>57</v>
      </c>
      <c r="E129" s="31" t="s">
        <v>5</v>
      </c>
    </row>
    <row r="130" spans="1:5" ht="12.75" customHeight="1">
      <c r="A130" s="30" t="s">
        <v>58</v>
      </c>
      <c r="E130" s="32" t="s">
        <v>5</v>
      </c>
    </row>
    <row r="131" spans="5:5" ht="102" customHeight="1">
      <c r="E131" s="31" t="s">
        <v>731</v>
      </c>
    </row>
    <row r="132" spans="1:16" ht="12.75" customHeight="1">
      <c r="A132" t="s">
        <v>51</v>
      </c>
      <c s="6" t="s">
        <v>190</v>
      </c>
      <c s="6" t="s">
        <v>734</v>
      </c>
      <c t="s">
        <v>5</v>
      </c>
      <c s="26" t="s">
        <v>735</v>
      </c>
      <c s="27" t="s">
        <v>99</v>
      </c>
      <c s="28">
        <v>1</v>
      </c>
      <c s="27">
        <v>0</v>
      </c>
      <c s="27">
        <f>ROUND(G132*H132,6)</f>
      </c>
      <c r="L132" s="29">
        <v>0</v>
      </c>
      <c s="24">
        <f>ROUND(ROUND(L132,2)*ROUND(G132,3),2)</f>
      </c>
      <c s="27" t="s">
        <v>56</v>
      </c>
      <c>
        <f>(M132*21)/100</f>
      </c>
      <c t="s">
        <v>27</v>
      </c>
    </row>
    <row r="133" spans="1:5" ht="12.75" customHeight="1">
      <c r="A133" s="30" t="s">
        <v>57</v>
      </c>
      <c r="E133" s="31" t="s">
        <v>5</v>
      </c>
    </row>
    <row r="134" spans="1:5" ht="12.75" customHeight="1">
      <c r="A134" s="30" t="s">
        <v>58</v>
      </c>
      <c r="E134" s="32" t="s">
        <v>5</v>
      </c>
    </row>
    <row r="135" spans="5:5" ht="102" customHeight="1">
      <c r="E135" s="31" t="s">
        <v>731</v>
      </c>
    </row>
    <row r="136" spans="1:16" ht="12.75" customHeight="1">
      <c r="A136" t="s">
        <v>51</v>
      </c>
      <c s="6" t="s">
        <v>194</v>
      </c>
      <c s="6" t="s">
        <v>736</v>
      </c>
      <c t="s">
        <v>5</v>
      </c>
      <c s="26" t="s">
        <v>737</v>
      </c>
      <c s="27" t="s">
        <v>99</v>
      </c>
      <c s="28">
        <v>1</v>
      </c>
      <c s="27">
        <v>0</v>
      </c>
      <c s="27">
        <f>ROUND(G136*H136,6)</f>
      </c>
      <c r="L136" s="29">
        <v>0</v>
      </c>
      <c s="24">
        <f>ROUND(ROUND(L136,2)*ROUND(G136,3),2)</f>
      </c>
      <c s="27" t="s">
        <v>56</v>
      </c>
      <c>
        <f>(M136*21)/100</f>
      </c>
      <c t="s">
        <v>27</v>
      </c>
    </row>
    <row r="137" spans="1:5" ht="12.75" customHeight="1">
      <c r="A137" s="30" t="s">
        <v>57</v>
      </c>
      <c r="E137" s="31" t="s">
        <v>5</v>
      </c>
    </row>
    <row r="138" spans="1:5" ht="12.75" customHeight="1">
      <c r="A138" s="30" t="s">
        <v>58</v>
      </c>
      <c r="E138" s="32" t="s">
        <v>5</v>
      </c>
    </row>
    <row r="139" spans="5:5" ht="102" customHeight="1">
      <c r="E139" s="31" t="s">
        <v>731</v>
      </c>
    </row>
    <row r="140" spans="1:16" ht="12.75" customHeight="1">
      <c r="A140" t="s">
        <v>51</v>
      </c>
      <c s="6" t="s">
        <v>198</v>
      </c>
      <c s="6" t="s">
        <v>738</v>
      </c>
      <c t="s">
        <v>5</v>
      </c>
      <c s="26" t="s">
        <v>739</v>
      </c>
      <c s="27" t="s">
        <v>99</v>
      </c>
      <c s="28">
        <v>6</v>
      </c>
      <c s="27">
        <v>0</v>
      </c>
      <c s="27">
        <f>ROUND(G140*H140,6)</f>
      </c>
      <c r="L140" s="29">
        <v>0</v>
      </c>
      <c s="24">
        <f>ROUND(ROUND(L140,2)*ROUND(G140,3),2)</f>
      </c>
      <c s="27" t="s">
        <v>56</v>
      </c>
      <c>
        <f>(M140*21)/100</f>
      </c>
      <c t="s">
        <v>27</v>
      </c>
    </row>
    <row r="141" spans="1:5" ht="12.75" customHeight="1">
      <c r="A141" s="30" t="s">
        <v>57</v>
      </c>
      <c r="E141" s="31" t="s">
        <v>5</v>
      </c>
    </row>
    <row r="142" spans="1:5" ht="12.75" customHeight="1">
      <c r="A142" s="30" t="s">
        <v>58</v>
      </c>
      <c r="E142" s="32" t="s">
        <v>5</v>
      </c>
    </row>
    <row r="143" spans="5:5" ht="102" customHeight="1">
      <c r="E143" s="31" t="s">
        <v>731</v>
      </c>
    </row>
    <row r="144" spans="1:16" ht="12.75" customHeight="1">
      <c r="A144" t="s">
        <v>51</v>
      </c>
      <c s="6" t="s">
        <v>202</v>
      </c>
      <c s="6" t="s">
        <v>740</v>
      </c>
      <c t="s">
        <v>5</v>
      </c>
      <c s="26" t="s">
        <v>741</v>
      </c>
      <c s="27" t="s">
        <v>99</v>
      </c>
      <c s="28">
        <v>1</v>
      </c>
      <c s="27">
        <v>0</v>
      </c>
      <c s="27">
        <f>ROUND(G144*H144,6)</f>
      </c>
      <c r="L144" s="29">
        <v>0</v>
      </c>
      <c s="24">
        <f>ROUND(ROUND(L144,2)*ROUND(G144,3),2)</f>
      </c>
      <c s="27" t="s">
        <v>56</v>
      </c>
      <c>
        <f>(M144*21)/100</f>
      </c>
      <c t="s">
        <v>27</v>
      </c>
    </row>
    <row r="145" spans="1:5" ht="12.75" customHeight="1">
      <c r="A145" s="30" t="s">
        <v>57</v>
      </c>
      <c r="E145" s="31" t="s">
        <v>5</v>
      </c>
    </row>
    <row r="146" spans="1:5" ht="12.75" customHeight="1">
      <c r="A146" s="30" t="s">
        <v>58</v>
      </c>
      <c r="E146" s="32" t="s">
        <v>5</v>
      </c>
    </row>
    <row r="147" spans="5:5" ht="102" customHeight="1">
      <c r="E147" s="31" t="s">
        <v>731</v>
      </c>
    </row>
    <row r="148" spans="1:16" ht="12.75" customHeight="1">
      <c r="A148" t="s">
        <v>51</v>
      </c>
      <c s="6" t="s">
        <v>206</v>
      </c>
      <c s="6" t="s">
        <v>742</v>
      </c>
      <c t="s">
        <v>5</v>
      </c>
      <c s="26" t="s">
        <v>743</v>
      </c>
      <c s="27" t="s">
        <v>99</v>
      </c>
      <c s="28">
        <v>1</v>
      </c>
      <c s="27">
        <v>0</v>
      </c>
      <c s="27">
        <f>ROUND(G148*H148,6)</f>
      </c>
      <c r="L148" s="29">
        <v>0</v>
      </c>
      <c s="24">
        <f>ROUND(ROUND(L148,2)*ROUND(G148,3),2)</f>
      </c>
      <c s="27" t="s">
        <v>56</v>
      </c>
      <c>
        <f>(M148*21)/100</f>
      </c>
      <c t="s">
        <v>27</v>
      </c>
    </row>
    <row r="149" spans="1:5" ht="12.75" customHeight="1">
      <c r="A149" s="30" t="s">
        <v>57</v>
      </c>
      <c r="E149" s="31" t="s">
        <v>5</v>
      </c>
    </row>
    <row r="150" spans="1:5" ht="12.75" customHeight="1">
      <c r="A150" s="30" t="s">
        <v>58</v>
      </c>
      <c r="E150" s="32" t="s">
        <v>5</v>
      </c>
    </row>
    <row r="151" spans="5:5" ht="89.25" customHeight="1">
      <c r="E151" s="31" t="s">
        <v>697</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466</v>
      </c>
      <c s="33">
        <f>Rekapitulace!C14</f>
      </c>
      <c s="15" t="s">
        <v>15</v>
      </c>
      <c t="s">
        <v>23</v>
      </c>
      <c t="s">
        <v>27</v>
      </c>
    </row>
    <row r="4" spans="1:16" ht="15" customHeight="1">
      <c r="A4" s="18" t="s">
        <v>20</v>
      </c>
      <c s="19" t="s">
        <v>28</v>
      </c>
      <c s="20" t="s">
        <v>466</v>
      </c>
      <c r="E4" s="19" t="s">
        <v>467</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COUNTIFS(L8:L102,"=0",A8:A102,"P")+COUNTIFS(L8:L102,"",A8:A102,"P")+SUM(Q8:Q102)</f>
      </c>
    </row>
    <row r="8" spans="1:13" ht="12.75" customHeight="1">
      <c r="A8" t="s">
        <v>45</v>
      </c>
      <c r="C8" s="21" t="s">
        <v>746</v>
      </c>
      <c r="E8" s="23" t="s">
        <v>747</v>
      </c>
      <c r="J8" s="22">
        <f>0+J9</f>
      </c>
      <c s="22">
        <f>0+K9</f>
      </c>
      <c s="22">
        <f>0+L9</f>
      </c>
      <c s="22">
        <f>0+M9</f>
      </c>
    </row>
    <row r="9" spans="1:13" ht="12.75" customHeight="1">
      <c r="A9" t="s">
        <v>48</v>
      </c>
      <c r="C9" s="7" t="s">
        <v>85</v>
      </c>
      <c r="E9" s="25" t="s">
        <v>95</v>
      </c>
      <c r="J9" s="24">
        <f>0</f>
      </c>
      <c s="24">
        <f>0</f>
      </c>
      <c s="24">
        <f>0+L10+L14+L18+L22+L26+L30+L34+L38+L42+L46+L50+L54+L58+L62+L66+L70+L74+L78+L82+L86+L90+L94+L98+L102</f>
      </c>
      <c s="24">
        <f>0+M10+M14+M18+M22+M26+M30+M34+M38+M42+M46+M50+M54+M58+M62+M66+M70+M74+M78+M82+M86+M90+M94+M98+M102</f>
      </c>
    </row>
    <row r="10" spans="1:16" ht="12.75" customHeight="1">
      <c r="A10" t="s">
        <v>51</v>
      </c>
      <c s="6" t="s">
        <v>52</v>
      </c>
      <c s="6" t="s">
        <v>748</v>
      </c>
      <c t="s">
        <v>5</v>
      </c>
      <c s="26" t="s">
        <v>749</v>
      </c>
      <c s="27" t="s">
        <v>88</v>
      </c>
      <c s="28">
        <v>50</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5</v>
      </c>
    </row>
    <row r="13" spans="5:5" ht="102" customHeight="1">
      <c r="E13" s="31" t="s">
        <v>397</v>
      </c>
    </row>
    <row r="14" spans="1:16" ht="12.75" customHeight="1">
      <c r="A14" t="s">
        <v>51</v>
      </c>
      <c s="6" t="s">
        <v>27</v>
      </c>
      <c s="6" t="s">
        <v>589</v>
      </c>
      <c t="s">
        <v>5</v>
      </c>
      <c s="26" t="s">
        <v>590</v>
      </c>
      <c s="27" t="s">
        <v>129</v>
      </c>
      <c s="28">
        <v>1.8</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5</v>
      </c>
    </row>
    <row r="17" spans="5:5" ht="89.25" customHeight="1">
      <c r="E17" s="31" t="s">
        <v>591</v>
      </c>
    </row>
    <row r="18" spans="1:16" ht="12.75" customHeight="1">
      <c r="A18" t="s">
        <v>51</v>
      </c>
      <c s="6" t="s">
        <v>26</v>
      </c>
      <c s="6" t="s">
        <v>592</v>
      </c>
      <c t="s">
        <v>5</v>
      </c>
      <c s="26" t="s">
        <v>593</v>
      </c>
      <c s="27" t="s">
        <v>129</v>
      </c>
      <c s="28">
        <v>1.8</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5</v>
      </c>
    </row>
    <row r="21" spans="5:5" ht="89.25" customHeight="1">
      <c r="E21" s="31" t="s">
        <v>594</v>
      </c>
    </row>
    <row r="22" spans="1:16" ht="12.75" customHeight="1">
      <c r="A22" t="s">
        <v>51</v>
      </c>
      <c s="6" t="s">
        <v>67</v>
      </c>
      <c s="6" t="s">
        <v>601</v>
      </c>
      <c t="s">
        <v>5</v>
      </c>
      <c s="26" t="s">
        <v>602</v>
      </c>
      <c s="27" t="s">
        <v>99</v>
      </c>
      <c s="28">
        <v>12</v>
      </c>
      <c s="27">
        <v>0</v>
      </c>
      <c s="27">
        <f>ROUND(G22*H22,6)</f>
      </c>
      <c r="L22" s="29">
        <v>0</v>
      </c>
      <c s="24">
        <f>ROUND(ROUND(L22,2)*ROUND(G22,3),2)</f>
      </c>
      <c s="27" t="s">
        <v>56</v>
      </c>
      <c>
        <f>(M22*21)/100</f>
      </c>
      <c t="s">
        <v>27</v>
      </c>
    </row>
    <row r="23" spans="1:5" ht="12.75" customHeight="1">
      <c r="A23" s="30" t="s">
        <v>57</v>
      </c>
      <c r="E23" s="31" t="s">
        <v>5</v>
      </c>
    </row>
    <row r="24" spans="1:5" ht="12.75" customHeight="1">
      <c r="A24" s="30" t="s">
        <v>58</v>
      </c>
      <c r="E24" s="32" t="s">
        <v>5</v>
      </c>
    </row>
    <row r="25" spans="5:5" ht="89.25" customHeight="1">
      <c r="E25" s="31" t="s">
        <v>603</v>
      </c>
    </row>
    <row r="26" spans="1:16" ht="12.75" customHeight="1">
      <c r="A26" t="s">
        <v>51</v>
      </c>
      <c s="6" t="s">
        <v>73</v>
      </c>
      <c s="6" t="s">
        <v>604</v>
      </c>
      <c t="s">
        <v>5</v>
      </c>
      <c s="26" t="s">
        <v>605</v>
      </c>
      <c s="27" t="s">
        <v>99</v>
      </c>
      <c s="28">
        <v>12</v>
      </c>
      <c s="27">
        <v>0</v>
      </c>
      <c s="27">
        <f>ROUND(G26*H26,6)</f>
      </c>
      <c r="L26" s="29">
        <v>0</v>
      </c>
      <c s="24">
        <f>ROUND(ROUND(L26,2)*ROUND(G26,3),2)</f>
      </c>
      <c s="27" t="s">
        <v>56</v>
      </c>
      <c>
        <f>(M26*21)/100</f>
      </c>
      <c t="s">
        <v>27</v>
      </c>
    </row>
    <row r="27" spans="1:5" ht="12.75" customHeight="1">
      <c r="A27" s="30" t="s">
        <v>57</v>
      </c>
      <c r="E27" s="31" t="s">
        <v>5</v>
      </c>
    </row>
    <row r="28" spans="1:5" ht="12.75" customHeight="1">
      <c r="A28" s="30" t="s">
        <v>58</v>
      </c>
      <c r="E28" s="32" t="s">
        <v>5</v>
      </c>
    </row>
    <row r="29" spans="5:5" ht="76.5" customHeight="1">
      <c r="E29" s="31" t="s">
        <v>606</v>
      </c>
    </row>
    <row r="30" spans="1:16" ht="12.75" customHeight="1">
      <c r="A30" t="s">
        <v>51</v>
      </c>
      <c s="6" t="s">
        <v>80</v>
      </c>
      <c s="6" t="s">
        <v>750</v>
      </c>
      <c t="s">
        <v>5</v>
      </c>
      <c s="26" t="s">
        <v>751</v>
      </c>
      <c s="27" t="s">
        <v>99</v>
      </c>
      <c s="28">
        <v>2</v>
      </c>
      <c s="27">
        <v>0</v>
      </c>
      <c s="27">
        <f>ROUND(G30*H30,6)</f>
      </c>
      <c r="L30" s="29">
        <v>0</v>
      </c>
      <c s="24">
        <f>ROUND(ROUND(L30,2)*ROUND(G30,3),2)</f>
      </c>
      <c s="27" t="s">
        <v>56</v>
      </c>
      <c>
        <f>(M30*21)/100</f>
      </c>
      <c t="s">
        <v>27</v>
      </c>
    </row>
    <row r="31" spans="1:5" ht="12.75" customHeight="1">
      <c r="A31" s="30" t="s">
        <v>57</v>
      </c>
      <c r="E31" s="31" t="s">
        <v>5</v>
      </c>
    </row>
    <row r="32" spans="1:5" ht="12.75" customHeight="1">
      <c r="A32" s="30" t="s">
        <v>58</v>
      </c>
      <c r="E32" s="32" t="s">
        <v>5</v>
      </c>
    </row>
    <row r="33" spans="5:5" ht="102" customHeight="1">
      <c r="E33" s="31" t="s">
        <v>506</v>
      </c>
    </row>
    <row r="34" spans="1:16" ht="12.75" customHeight="1">
      <c r="A34" t="s">
        <v>51</v>
      </c>
      <c s="6" t="s">
        <v>85</v>
      </c>
      <c s="6" t="s">
        <v>752</v>
      </c>
      <c t="s">
        <v>5</v>
      </c>
      <c s="26" t="s">
        <v>753</v>
      </c>
      <c s="27" t="s">
        <v>99</v>
      </c>
      <c s="28">
        <v>1</v>
      </c>
      <c s="27">
        <v>0</v>
      </c>
      <c s="27">
        <f>ROUND(G34*H34,6)</f>
      </c>
      <c r="L34" s="29">
        <v>0</v>
      </c>
      <c s="24">
        <f>ROUND(ROUND(L34,2)*ROUND(G34,3),2)</f>
      </c>
      <c s="27" t="s">
        <v>56</v>
      </c>
      <c>
        <f>(M34*21)/100</f>
      </c>
      <c t="s">
        <v>27</v>
      </c>
    </row>
    <row r="35" spans="1:5" ht="12.75" customHeight="1">
      <c r="A35" s="30" t="s">
        <v>57</v>
      </c>
      <c r="E35" s="31" t="s">
        <v>5</v>
      </c>
    </row>
    <row r="36" spans="1:5" ht="12.75" customHeight="1">
      <c r="A36" s="30" t="s">
        <v>58</v>
      </c>
      <c r="E36" s="32" t="s">
        <v>5</v>
      </c>
    </row>
    <row r="37" spans="5:5" ht="89.25" customHeight="1">
      <c r="E37" s="31" t="s">
        <v>503</v>
      </c>
    </row>
    <row r="38" spans="1:16" ht="12.75" customHeight="1">
      <c r="A38" t="s">
        <v>51</v>
      </c>
      <c s="6" t="s">
        <v>90</v>
      </c>
      <c s="6" t="s">
        <v>754</v>
      </c>
      <c t="s">
        <v>5</v>
      </c>
      <c s="26" t="s">
        <v>755</v>
      </c>
      <c s="27" t="s">
        <v>99</v>
      </c>
      <c s="28">
        <v>2</v>
      </c>
      <c s="27">
        <v>0</v>
      </c>
      <c s="27">
        <f>ROUND(G38*H38,6)</f>
      </c>
      <c r="L38" s="29">
        <v>0</v>
      </c>
      <c s="24">
        <f>ROUND(ROUND(L38,2)*ROUND(G38,3),2)</f>
      </c>
      <c s="27" t="s">
        <v>56</v>
      </c>
      <c>
        <f>(M38*21)/100</f>
      </c>
      <c t="s">
        <v>27</v>
      </c>
    </row>
    <row r="39" spans="1:5" ht="12.75" customHeight="1">
      <c r="A39" s="30" t="s">
        <v>57</v>
      </c>
      <c r="E39" s="31" t="s">
        <v>5</v>
      </c>
    </row>
    <row r="40" spans="1:5" ht="12.75" customHeight="1">
      <c r="A40" s="30" t="s">
        <v>58</v>
      </c>
      <c r="E40" s="32" t="s">
        <v>5</v>
      </c>
    </row>
    <row r="41" spans="5:5" ht="114.75" customHeight="1">
      <c r="E41" s="31" t="s">
        <v>756</v>
      </c>
    </row>
    <row r="42" spans="1:16" ht="12.75" customHeight="1">
      <c r="A42" t="s">
        <v>51</v>
      </c>
      <c s="6" t="s">
        <v>96</v>
      </c>
      <c s="6" t="s">
        <v>757</v>
      </c>
      <c t="s">
        <v>5</v>
      </c>
      <c s="26" t="s">
        <v>758</v>
      </c>
      <c s="27" t="s">
        <v>99</v>
      </c>
      <c s="28">
        <v>2</v>
      </c>
      <c s="27">
        <v>0</v>
      </c>
      <c s="27">
        <f>ROUND(G42*H42,6)</f>
      </c>
      <c r="L42" s="29">
        <v>0</v>
      </c>
      <c s="24">
        <f>ROUND(ROUND(L42,2)*ROUND(G42,3),2)</f>
      </c>
      <c s="27" t="s">
        <v>56</v>
      </c>
      <c>
        <f>(M42*21)/100</f>
      </c>
      <c t="s">
        <v>27</v>
      </c>
    </row>
    <row r="43" spans="1:5" ht="12.75" customHeight="1">
      <c r="A43" s="30" t="s">
        <v>57</v>
      </c>
      <c r="E43" s="31" t="s">
        <v>5</v>
      </c>
    </row>
    <row r="44" spans="1:5" ht="12.75" customHeight="1">
      <c r="A44" s="30" t="s">
        <v>58</v>
      </c>
      <c r="E44" s="32" t="s">
        <v>5</v>
      </c>
    </row>
    <row r="45" spans="5:5" ht="89.25" customHeight="1">
      <c r="E45" s="31" t="s">
        <v>759</v>
      </c>
    </row>
    <row r="46" spans="1:16" ht="12.75" customHeight="1">
      <c r="A46" t="s">
        <v>51</v>
      </c>
      <c s="6" t="s">
        <v>101</v>
      </c>
      <c s="6" t="s">
        <v>760</v>
      </c>
      <c t="s">
        <v>5</v>
      </c>
      <c s="26" t="s">
        <v>761</v>
      </c>
      <c s="27" t="s">
        <v>99</v>
      </c>
      <c s="28">
        <v>1</v>
      </c>
      <c s="27">
        <v>0</v>
      </c>
      <c s="27">
        <f>ROUND(G46*H46,6)</f>
      </c>
      <c r="L46" s="29">
        <v>0</v>
      </c>
      <c s="24">
        <f>ROUND(ROUND(L46,2)*ROUND(G46,3),2)</f>
      </c>
      <c s="27" t="s">
        <v>56</v>
      </c>
      <c>
        <f>(M46*21)/100</f>
      </c>
      <c t="s">
        <v>27</v>
      </c>
    </row>
    <row r="47" spans="1:5" ht="12.75" customHeight="1">
      <c r="A47" s="30" t="s">
        <v>57</v>
      </c>
      <c r="E47" s="31" t="s">
        <v>5</v>
      </c>
    </row>
    <row r="48" spans="1:5" ht="12.75" customHeight="1">
      <c r="A48" s="30" t="s">
        <v>58</v>
      </c>
      <c r="E48" s="32" t="s">
        <v>5</v>
      </c>
    </row>
    <row r="49" spans="5:5" ht="89.25" customHeight="1">
      <c r="E49" s="31" t="s">
        <v>762</v>
      </c>
    </row>
    <row r="50" spans="1:16" ht="12.75" customHeight="1">
      <c r="A50" t="s">
        <v>51</v>
      </c>
      <c s="6" t="s">
        <v>105</v>
      </c>
      <c s="6" t="s">
        <v>763</v>
      </c>
      <c t="s">
        <v>5</v>
      </c>
      <c s="26" t="s">
        <v>764</v>
      </c>
      <c s="27" t="s">
        <v>99</v>
      </c>
      <c s="28">
        <v>1</v>
      </c>
      <c s="27">
        <v>0</v>
      </c>
      <c s="27">
        <f>ROUND(G50*H50,6)</f>
      </c>
      <c r="L50" s="29">
        <v>0</v>
      </c>
      <c s="24">
        <f>ROUND(ROUND(L50,2)*ROUND(G50,3),2)</f>
      </c>
      <c s="27" t="s">
        <v>56</v>
      </c>
      <c>
        <f>(M50*21)/100</f>
      </c>
      <c t="s">
        <v>27</v>
      </c>
    </row>
    <row r="51" spans="1:5" ht="12.75" customHeight="1">
      <c r="A51" s="30" t="s">
        <v>57</v>
      </c>
      <c r="E51" s="31" t="s">
        <v>5</v>
      </c>
    </row>
    <row r="52" spans="1:5" ht="12.75" customHeight="1">
      <c r="A52" s="30" t="s">
        <v>58</v>
      </c>
      <c r="E52" s="32" t="s">
        <v>5</v>
      </c>
    </row>
    <row r="53" spans="5:5" ht="89.25" customHeight="1">
      <c r="E53" s="31" t="s">
        <v>765</v>
      </c>
    </row>
    <row r="54" spans="1:16" ht="12.75" customHeight="1">
      <c r="A54" t="s">
        <v>51</v>
      </c>
      <c s="6" t="s">
        <v>109</v>
      </c>
      <c s="6" t="s">
        <v>766</v>
      </c>
      <c t="s">
        <v>5</v>
      </c>
      <c s="26" t="s">
        <v>767</v>
      </c>
      <c s="27" t="s">
        <v>99</v>
      </c>
      <c s="28">
        <v>2</v>
      </c>
      <c s="27">
        <v>0</v>
      </c>
      <c s="27">
        <f>ROUND(G54*H54,6)</f>
      </c>
      <c r="L54" s="29">
        <v>0</v>
      </c>
      <c s="24">
        <f>ROUND(ROUND(L54,2)*ROUND(G54,3),2)</f>
      </c>
      <c s="27" t="s">
        <v>56</v>
      </c>
      <c>
        <f>(M54*21)/100</f>
      </c>
      <c t="s">
        <v>27</v>
      </c>
    </row>
    <row r="55" spans="1:5" ht="12.75" customHeight="1">
      <c r="A55" s="30" t="s">
        <v>57</v>
      </c>
      <c r="E55" s="31" t="s">
        <v>5</v>
      </c>
    </row>
    <row r="56" spans="1:5" ht="12.75" customHeight="1">
      <c r="A56" s="30" t="s">
        <v>58</v>
      </c>
      <c r="E56" s="32" t="s">
        <v>5</v>
      </c>
    </row>
    <row r="57" spans="5:5" ht="127.5" customHeight="1">
      <c r="E57" s="31" t="s">
        <v>768</v>
      </c>
    </row>
    <row r="58" spans="1:16" ht="12.75" customHeight="1">
      <c r="A58" t="s">
        <v>51</v>
      </c>
      <c s="6" t="s">
        <v>113</v>
      </c>
      <c s="6" t="s">
        <v>769</v>
      </c>
      <c t="s">
        <v>5</v>
      </c>
      <c s="26" t="s">
        <v>770</v>
      </c>
      <c s="27" t="s">
        <v>99</v>
      </c>
      <c s="28">
        <v>1</v>
      </c>
      <c s="27">
        <v>0</v>
      </c>
      <c s="27">
        <f>ROUND(G58*H58,6)</f>
      </c>
      <c r="L58" s="29">
        <v>0</v>
      </c>
      <c s="24">
        <f>ROUND(ROUND(L58,2)*ROUND(G58,3),2)</f>
      </c>
      <c s="27" t="s">
        <v>56</v>
      </c>
      <c>
        <f>(M58*21)/100</f>
      </c>
      <c t="s">
        <v>27</v>
      </c>
    </row>
    <row r="59" spans="1:5" ht="12.75" customHeight="1">
      <c r="A59" s="30" t="s">
        <v>57</v>
      </c>
      <c r="E59" s="31" t="s">
        <v>5</v>
      </c>
    </row>
    <row r="60" spans="1:5" ht="12.75" customHeight="1">
      <c r="A60" s="30" t="s">
        <v>58</v>
      </c>
      <c r="E60" s="32" t="s">
        <v>5</v>
      </c>
    </row>
    <row r="61" spans="5:5" ht="127.5" customHeight="1">
      <c r="E61" s="31" t="s">
        <v>771</v>
      </c>
    </row>
    <row r="62" spans="1:16" ht="12.75" customHeight="1">
      <c r="A62" t="s">
        <v>51</v>
      </c>
      <c s="6" t="s">
        <v>117</v>
      </c>
      <c s="6" t="s">
        <v>772</v>
      </c>
      <c t="s">
        <v>5</v>
      </c>
      <c s="26" t="s">
        <v>773</v>
      </c>
      <c s="27" t="s">
        <v>99</v>
      </c>
      <c s="28">
        <v>10</v>
      </c>
      <c s="27">
        <v>0</v>
      </c>
      <c s="27">
        <f>ROUND(G62*H62,6)</f>
      </c>
      <c r="L62" s="29">
        <v>0</v>
      </c>
      <c s="24">
        <f>ROUND(ROUND(L62,2)*ROUND(G62,3),2)</f>
      </c>
      <c s="27" t="s">
        <v>56</v>
      </c>
      <c>
        <f>(M62*21)/100</f>
      </c>
      <c t="s">
        <v>27</v>
      </c>
    </row>
    <row r="63" spans="1:5" ht="12.75" customHeight="1">
      <c r="A63" s="30" t="s">
        <v>57</v>
      </c>
      <c r="E63" s="31" t="s">
        <v>5</v>
      </c>
    </row>
    <row r="64" spans="1:5" ht="12.75" customHeight="1">
      <c r="A64" s="30" t="s">
        <v>58</v>
      </c>
      <c r="E64" s="32" t="s">
        <v>5</v>
      </c>
    </row>
    <row r="65" spans="5:5" ht="127.5" customHeight="1">
      <c r="E65" s="31" t="s">
        <v>774</v>
      </c>
    </row>
    <row r="66" spans="1:16" ht="12.75" customHeight="1">
      <c r="A66" t="s">
        <v>51</v>
      </c>
      <c s="6" t="s">
        <v>122</v>
      </c>
      <c s="6" t="s">
        <v>775</v>
      </c>
      <c t="s">
        <v>5</v>
      </c>
      <c s="26" t="s">
        <v>776</v>
      </c>
      <c s="27" t="s">
        <v>99</v>
      </c>
      <c s="28">
        <v>1</v>
      </c>
      <c s="27">
        <v>0</v>
      </c>
      <c s="27">
        <f>ROUND(G66*H66,6)</f>
      </c>
      <c r="L66" s="29">
        <v>0</v>
      </c>
      <c s="24">
        <f>ROUND(ROUND(L66,2)*ROUND(G66,3),2)</f>
      </c>
      <c s="27" t="s">
        <v>56</v>
      </c>
      <c>
        <f>(M66*21)/100</f>
      </c>
      <c t="s">
        <v>27</v>
      </c>
    </row>
    <row r="67" spans="1:5" ht="12.75" customHeight="1">
      <c r="A67" s="30" t="s">
        <v>57</v>
      </c>
      <c r="E67" s="31" t="s">
        <v>5</v>
      </c>
    </row>
    <row r="68" spans="1:5" ht="12.75" customHeight="1">
      <c r="A68" s="30" t="s">
        <v>58</v>
      </c>
      <c r="E68" s="32" t="s">
        <v>5</v>
      </c>
    </row>
    <row r="69" spans="5:5" ht="127.5" customHeight="1">
      <c r="E69" s="31" t="s">
        <v>777</v>
      </c>
    </row>
    <row r="70" spans="1:16" ht="12.75" customHeight="1">
      <c r="A70" t="s">
        <v>51</v>
      </c>
      <c s="6" t="s">
        <v>126</v>
      </c>
      <c s="6" t="s">
        <v>778</v>
      </c>
      <c t="s">
        <v>5</v>
      </c>
      <c s="26" t="s">
        <v>779</v>
      </c>
      <c s="27" t="s">
        <v>99</v>
      </c>
      <c s="28">
        <v>1</v>
      </c>
      <c s="27">
        <v>0</v>
      </c>
      <c s="27">
        <f>ROUND(G70*H70,6)</f>
      </c>
      <c r="L70" s="29">
        <v>0</v>
      </c>
      <c s="24">
        <f>ROUND(ROUND(L70,2)*ROUND(G70,3),2)</f>
      </c>
      <c s="27" t="s">
        <v>56</v>
      </c>
      <c>
        <f>(M70*21)/100</f>
      </c>
      <c t="s">
        <v>27</v>
      </c>
    </row>
    <row r="71" spans="1:5" ht="12.75" customHeight="1">
      <c r="A71" s="30" t="s">
        <v>57</v>
      </c>
      <c r="E71" s="31" t="s">
        <v>5</v>
      </c>
    </row>
    <row r="72" spans="1:5" ht="12.75" customHeight="1">
      <c r="A72" s="30" t="s">
        <v>58</v>
      </c>
      <c r="E72" s="32" t="s">
        <v>5</v>
      </c>
    </row>
    <row r="73" spans="5:5" ht="127.5" customHeight="1">
      <c r="E73" s="31" t="s">
        <v>780</v>
      </c>
    </row>
    <row r="74" spans="1:16" ht="12.75" customHeight="1">
      <c r="A74" t="s">
        <v>51</v>
      </c>
      <c s="6" t="s">
        <v>132</v>
      </c>
      <c s="6" t="s">
        <v>781</v>
      </c>
      <c t="s">
        <v>5</v>
      </c>
      <c s="26" t="s">
        <v>782</v>
      </c>
      <c s="27" t="s">
        <v>99</v>
      </c>
      <c s="28">
        <v>3</v>
      </c>
      <c s="27">
        <v>0</v>
      </c>
      <c s="27">
        <f>ROUND(G74*H74,6)</f>
      </c>
      <c r="L74" s="29">
        <v>0</v>
      </c>
      <c s="24">
        <f>ROUND(ROUND(L74,2)*ROUND(G74,3),2)</f>
      </c>
      <c s="27" t="s">
        <v>56</v>
      </c>
      <c>
        <f>(M74*21)/100</f>
      </c>
      <c t="s">
        <v>27</v>
      </c>
    </row>
    <row r="75" spans="1:5" ht="12.75" customHeight="1">
      <c r="A75" s="30" t="s">
        <v>57</v>
      </c>
      <c r="E75" s="31" t="s">
        <v>5</v>
      </c>
    </row>
    <row r="76" spans="1:5" ht="12.75" customHeight="1">
      <c r="A76" s="30" t="s">
        <v>58</v>
      </c>
      <c r="E76" s="32" t="s">
        <v>5</v>
      </c>
    </row>
    <row r="77" spans="5:5" ht="127.5" customHeight="1">
      <c r="E77" s="31" t="s">
        <v>783</v>
      </c>
    </row>
    <row r="78" spans="1:16" ht="12.75" customHeight="1">
      <c r="A78" t="s">
        <v>51</v>
      </c>
      <c s="6" t="s">
        <v>136</v>
      </c>
      <c s="6" t="s">
        <v>784</v>
      </c>
      <c t="s">
        <v>5</v>
      </c>
      <c s="26" t="s">
        <v>785</v>
      </c>
      <c s="27" t="s">
        <v>99</v>
      </c>
      <c s="28">
        <v>1</v>
      </c>
      <c s="27">
        <v>0</v>
      </c>
      <c s="27">
        <f>ROUND(G78*H78,6)</f>
      </c>
      <c r="L78" s="29">
        <v>0</v>
      </c>
      <c s="24">
        <f>ROUND(ROUND(L78,2)*ROUND(G78,3),2)</f>
      </c>
      <c s="27" t="s">
        <v>56</v>
      </c>
      <c>
        <f>(M78*21)/100</f>
      </c>
      <c t="s">
        <v>27</v>
      </c>
    </row>
    <row r="79" spans="1:5" ht="12.75" customHeight="1">
      <c r="A79" s="30" t="s">
        <v>57</v>
      </c>
      <c r="E79" s="31" t="s">
        <v>5</v>
      </c>
    </row>
    <row r="80" spans="1:5" ht="12.75" customHeight="1">
      <c r="A80" s="30" t="s">
        <v>58</v>
      </c>
      <c r="E80" s="32" t="s">
        <v>5</v>
      </c>
    </row>
    <row r="81" spans="5:5" ht="127.5" customHeight="1">
      <c r="E81" s="31" t="s">
        <v>786</v>
      </c>
    </row>
    <row r="82" spans="1:16" ht="12.75" customHeight="1">
      <c r="A82" t="s">
        <v>51</v>
      </c>
      <c s="6" t="s">
        <v>140</v>
      </c>
      <c s="6" t="s">
        <v>787</v>
      </c>
      <c t="s">
        <v>5</v>
      </c>
      <c s="26" t="s">
        <v>788</v>
      </c>
      <c s="27" t="s">
        <v>99</v>
      </c>
      <c s="28">
        <v>1</v>
      </c>
      <c s="27">
        <v>0</v>
      </c>
      <c s="27">
        <f>ROUND(G82*H82,6)</f>
      </c>
      <c r="L82" s="29">
        <v>0</v>
      </c>
      <c s="24">
        <f>ROUND(ROUND(L82,2)*ROUND(G82,3),2)</f>
      </c>
      <c s="27" t="s">
        <v>56</v>
      </c>
      <c>
        <f>(M82*21)/100</f>
      </c>
      <c t="s">
        <v>27</v>
      </c>
    </row>
    <row r="83" spans="1:5" ht="12.75" customHeight="1">
      <c r="A83" s="30" t="s">
        <v>57</v>
      </c>
      <c r="E83" s="31" t="s">
        <v>5</v>
      </c>
    </row>
    <row r="84" spans="1:5" ht="12.75" customHeight="1">
      <c r="A84" s="30" t="s">
        <v>58</v>
      </c>
      <c r="E84" s="32" t="s">
        <v>5</v>
      </c>
    </row>
    <row r="85" spans="5:5" ht="102" customHeight="1">
      <c r="E85" s="31" t="s">
        <v>789</v>
      </c>
    </row>
    <row r="86" spans="1:16" ht="12.75" customHeight="1">
      <c r="A86" t="s">
        <v>51</v>
      </c>
      <c s="6" t="s">
        <v>144</v>
      </c>
      <c s="6" t="s">
        <v>790</v>
      </c>
      <c t="s">
        <v>5</v>
      </c>
      <c s="26" t="s">
        <v>791</v>
      </c>
      <c s="27" t="s">
        <v>99</v>
      </c>
      <c s="28">
        <v>1</v>
      </c>
      <c s="27">
        <v>0</v>
      </c>
      <c s="27">
        <f>ROUND(G86*H86,6)</f>
      </c>
      <c r="L86" s="29">
        <v>0</v>
      </c>
      <c s="24">
        <f>ROUND(ROUND(L86,2)*ROUND(G86,3),2)</f>
      </c>
      <c s="27" t="s">
        <v>56</v>
      </c>
      <c>
        <f>(M86*21)/100</f>
      </c>
      <c t="s">
        <v>27</v>
      </c>
    </row>
    <row r="87" spans="1:5" ht="12.75" customHeight="1">
      <c r="A87" s="30" t="s">
        <v>57</v>
      </c>
      <c r="E87" s="31" t="s">
        <v>5</v>
      </c>
    </row>
    <row r="88" spans="1:5" ht="12.75" customHeight="1">
      <c r="A88" s="30" t="s">
        <v>58</v>
      </c>
      <c r="E88" s="32" t="s">
        <v>5</v>
      </c>
    </row>
    <row r="89" spans="5:5" ht="102" customHeight="1">
      <c r="E89" s="31" t="s">
        <v>792</v>
      </c>
    </row>
    <row r="90" spans="1:16" ht="12.75" customHeight="1">
      <c r="A90" t="s">
        <v>51</v>
      </c>
      <c s="6" t="s">
        <v>148</v>
      </c>
      <c s="6" t="s">
        <v>793</v>
      </c>
      <c t="s">
        <v>5</v>
      </c>
      <c s="26" t="s">
        <v>794</v>
      </c>
      <c s="27" t="s">
        <v>99</v>
      </c>
      <c s="28">
        <v>1</v>
      </c>
      <c s="27">
        <v>0</v>
      </c>
      <c s="27">
        <f>ROUND(G90*H90,6)</f>
      </c>
      <c r="L90" s="29">
        <v>0</v>
      </c>
      <c s="24">
        <f>ROUND(ROUND(L90,2)*ROUND(G90,3),2)</f>
      </c>
      <c s="27" t="s">
        <v>56</v>
      </c>
      <c>
        <f>(M90*21)/100</f>
      </c>
      <c t="s">
        <v>27</v>
      </c>
    </row>
    <row r="91" spans="1:5" ht="12.75" customHeight="1">
      <c r="A91" s="30" t="s">
        <v>57</v>
      </c>
      <c r="E91" s="31" t="s">
        <v>5</v>
      </c>
    </row>
    <row r="92" spans="1:5" ht="12.75" customHeight="1">
      <c r="A92" s="30" t="s">
        <v>58</v>
      </c>
      <c r="E92" s="32" t="s">
        <v>5</v>
      </c>
    </row>
    <row r="93" spans="5:5" ht="102" customHeight="1">
      <c r="E93" s="31" t="s">
        <v>795</v>
      </c>
    </row>
    <row r="94" spans="1:16" ht="12.75" customHeight="1">
      <c r="A94" t="s">
        <v>51</v>
      </c>
      <c s="6" t="s">
        <v>152</v>
      </c>
      <c s="6" t="s">
        <v>796</v>
      </c>
      <c t="s">
        <v>5</v>
      </c>
      <c s="26" t="s">
        <v>797</v>
      </c>
      <c s="27" t="s">
        <v>99</v>
      </c>
      <c s="28">
        <v>1</v>
      </c>
      <c s="27">
        <v>0</v>
      </c>
      <c s="27">
        <f>ROUND(G94*H94,6)</f>
      </c>
      <c r="L94" s="29">
        <v>0</v>
      </c>
      <c s="24">
        <f>ROUND(ROUND(L94,2)*ROUND(G94,3),2)</f>
      </c>
      <c s="27" t="s">
        <v>56</v>
      </c>
      <c>
        <f>(M94*21)/100</f>
      </c>
      <c t="s">
        <v>27</v>
      </c>
    </row>
    <row r="95" spans="1:5" ht="12.75" customHeight="1">
      <c r="A95" s="30" t="s">
        <v>57</v>
      </c>
      <c r="E95" s="31" t="s">
        <v>5</v>
      </c>
    </row>
    <row r="96" spans="1:5" ht="12.75" customHeight="1">
      <c r="A96" s="30" t="s">
        <v>58</v>
      </c>
      <c r="E96" s="32" t="s">
        <v>5</v>
      </c>
    </row>
    <row r="97" spans="5:5" ht="76.5" customHeight="1">
      <c r="E97" s="31" t="s">
        <v>798</v>
      </c>
    </row>
    <row r="98" spans="1:16" ht="12.75" customHeight="1">
      <c r="A98" t="s">
        <v>51</v>
      </c>
      <c s="6" t="s">
        <v>156</v>
      </c>
      <c s="6" t="s">
        <v>799</v>
      </c>
      <c t="s">
        <v>5</v>
      </c>
      <c s="26" t="s">
        <v>800</v>
      </c>
      <c s="27" t="s">
        <v>99</v>
      </c>
      <c s="28">
        <v>4</v>
      </c>
      <c s="27">
        <v>0</v>
      </c>
      <c s="27">
        <f>ROUND(G98*H98,6)</f>
      </c>
      <c r="L98" s="29">
        <v>0</v>
      </c>
      <c s="24">
        <f>ROUND(ROUND(L98,2)*ROUND(G98,3),2)</f>
      </c>
      <c s="27" t="s">
        <v>56</v>
      </c>
      <c>
        <f>(M98*21)/100</f>
      </c>
      <c t="s">
        <v>27</v>
      </c>
    </row>
    <row r="99" spans="1:5" ht="12.75" customHeight="1">
      <c r="A99" s="30" t="s">
        <v>57</v>
      </c>
      <c r="E99" s="31" t="s">
        <v>5</v>
      </c>
    </row>
    <row r="100" spans="1:5" ht="12.75" customHeight="1">
      <c r="A100" s="30" t="s">
        <v>58</v>
      </c>
      <c r="E100" s="32" t="s">
        <v>5</v>
      </c>
    </row>
    <row r="101" spans="5:5" ht="127.5" customHeight="1">
      <c r="E101" s="31" t="s">
        <v>801</v>
      </c>
    </row>
    <row r="102" spans="1:16" ht="12.75" customHeight="1">
      <c r="A102" t="s">
        <v>51</v>
      </c>
      <c s="6" t="s">
        <v>160</v>
      </c>
      <c s="6" t="s">
        <v>802</v>
      </c>
      <c t="s">
        <v>5</v>
      </c>
      <c s="26" t="s">
        <v>803</v>
      </c>
      <c s="27" t="s">
        <v>329</v>
      </c>
      <c s="28">
        <v>5</v>
      </c>
      <c s="27">
        <v>0</v>
      </c>
      <c s="27">
        <f>ROUND(G102*H102,6)</f>
      </c>
      <c r="L102" s="29">
        <v>0</v>
      </c>
      <c s="24">
        <f>ROUND(ROUND(L102,2)*ROUND(G102,3),2)</f>
      </c>
      <c s="27" t="s">
        <v>56</v>
      </c>
      <c>
        <f>(M102*21)/100</f>
      </c>
      <c t="s">
        <v>27</v>
      </c>
    </row>
    <row r="103" spans="1:5" ht="12.75" customHeight="1">
      <c r="A103" s="30" t="s">
        <v>57</v>
      </c>
      <c r="E103" s="31" t="s">
        <v>5</v>
      </c>
    </row>
    <row r="104" spans="1:5" ht="12.75" customHeight="1">
      <c r="A104" s="30" t="s">
        <v>58</v>
      </c>
      <c r="E104" s="32" t="s">
        <v>5</v>
      </c>
    </row>
    <row r="105" spans="5:5" ht="102" customHeight="1">
      <c r="E105" s="31" t="s">
        <v>804</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805</v>
      </c>
      <c s="33">
        <f>Rekapitulace!C19</f>
      </c>
      <c s="15" t="s">
        <v>15</v>
      </c>
      <c t="s">
        <v>23</v>
      </c>
      <c t="s">
        <v>27</v>
      </c>
    </row>
    <row r="4" spans="1:16" ht="15" customHeight="1">
      <c r="A4" s="18" t="s">
        <v>20</v>
      </c>
      <c s="19" t="s">
        <v>28</v>
      </c>
      <c s="20" t="s">
        <v>805</v>
      </c>
      <c r="E4" s="19" t="s">
        <v>806</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COUNTIFS(L8:L22,"=0",A8:A22,"P")+COUNTIFS(L8:L22,"",A8:A22,"P")+SUM(Q8:Q22)</f>
      </c>
    </row>
    <row r="8" spans="1:13" ht="12.75" customHeight="1">
      <c r="A8" t="s">
        <v>45</v>
      </c>
      <c r="C8" s="21" t="s">
        <v>809</v>
      </c>
      <c r="E8" s="23" t="s">
        <v>810</v>
      </c>
      <c r="J8" s="22">
        <f>0+J9</f>
      </c>
      <c s="22">
        <f>0+K9</f>
      </c>
      <c s="22">
        <f>0+L9</f>
      </c>
      <c s="22">
        <f>0+M9</f>
      </c>
    </row>
    <row r="9" spans="1:13" ht="12.75" customHeight="1">
      <c r="A9" t="s">
        <v>48</v>
      </c>
      <c r="C9" s="7" t="s">
        <v>52</v>
      </c>
      <c r="E9" s="25" t="s">
        <v>811</v>
      </c>
      <c r="J9" s="24">
        <f>0</f>
      </c>
      <c s="24">
        <f>0</f>
      </c>
      <c s="24">
        <f>0+L10+L14+L18+L22</f>
      </c>
      <c s="24">
        <f>0+M10+M14+M18+M22</f>
      </c>
    </row>
    <row r="10" spans="1:16" ht="12.75" customHeight="1">
      <c r="A10" t="s">
        <v>51</v>
      </c>
      <c s="6" t="s">
        <v>52</v>
      </c>
      <c s="6" t="s">
        <v>812</v>
      </c>
      <c t="s">
        <v>5</v>
      </c>
      <c s="26" t="s">
        <v>813</v>
      </c>
      <c s="27" t="s">
        <v>99</v>
      </c>
      <c s="28">
        <v>1</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814</v>
      </c>
    </row>
    <row r="13" spans="5:5" ht="102" customHeight="1">
      <c r="E13" s="31" t="s">
        <v>815</v>
      </c>
    </row>
    <row r="14" spans="1:16" ht="12.75" customHeight="1">
      <c r="A14" t="s">
        <v>51</v>
      </c>
      <c s="6" t="s">
        <v>27</v>
      </c>
      <c s="6" t="s">
        <v>816</v>
      </c>
      <c t="s">
        <v>5</v>
      </c>
      <c s="26" t="s">
        <v>817</v>
      </c>
      <c s="27" t="s">
        <v>99</v>
      </c>
      <c s="28">
        <v>1</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818</v>
      </c>
    </row>
    <row r="17" spans="5:5" ht="102" customHeight="1">
      <c r="E17" s="31" t="s">
        <v>815</v>
      </c>
    </row>
    <row r="18" spans="1:16" ht="12.75" customHeight="1">
      <c r="A18" t="s">
        <v>51</v>
      </c>
      <c s="6" t="s">
        <v>26</v>
      </c>
      <c s="6" t="s">
        <v>819</v>
      </c>
      <c t="s">
        <v>5</v>
      </c>
      <c s="26" t="s">
        <v>820</v>
      </c>
      <c s="27" t="s">
        <v>99</v>
      </c>
      <c s="28">
        <v>1</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821</v>
      </c>
    </row>
    <row r="21" spans="5:5" ht="76.5" customHeight="1">
      <c r="E21" s="31" t="s">
        <v>822</v>
      </c>
    </row>
    <row r="22" spans="1:16" ht="12.75" customHeight="1">
      <c r="A22" t="s">
        <v>51</v>
      </c>
      <c s="6" t="s">
        <v>67</v>
      </c>
      <c s="6" t="s">
        <v>823</v>
      </c>
      <c t="s">
        <v>5</v>
      </c>
      <c s="26" t="s">
        <v>824</v>
      </c>
      <c s="27" t="s">
        <v>99</v>
      </c>
      <c s="28">
        <v>1</v>
      </c>
      <c s="27">
        <v>0</v>
      </c>
      <c s="27">
        <f>ROUND(G22*H22,6)</f>
      </c>
      <c r="L22" s="29">
        <v>0</v>
      </c>
      <c s="24">
        <f>ROUND(ROUND(L22,2)*ROUND(G22,3),2)</f>
      </c>
      <c s="27" t="s">
        <v>56</v>
      </c>
      <c>
        <f>(M22*21)/100</f>
      </c>
      <c t="s">
        <v>27</v>
      </c>
    </row>
    <row r="23" spans="1:5" ht="12.75" customHeight="1">
      <c r="A23" s="30" t="s">
        <v>57</v>
      </c>
      <c r="E23" s="31" t="s">
        <v>5</v>
      </c>
    </row>
    <row r="24" spans="1:5" ht="12.75" customHeight="1">
      <c r="A24" s="30" t="s">
        <v>58</v>
      </c>
      <c r="E24" s="32" t="s">
        <v>821</v>
      </c>
    </row>
    <row r="25" spans="5:5" ht="76.5" customHeight="1">
      <c r="E25" s="31" t="s">
        <v>825</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826</v>
      </c>
      <c s="33">
        <f>Rekapitulace!C21</f>
      </c>
      <c s="15" t="s">
        <v>15</v>
      </c>
      <c t="s">
        <v>23</v>
      </c>
      <c t="s">
        <v>27</v>
      </c>
    </row>
    <row r="4" spans="1:16" ht="15" customHeight="1">
      <c r="A4" s="18" t="s">
        <v>20</v>
      </c>
      <c s="19" t="s">
        <v>28</v>
      </c>
      <c s="20" t="s">
        <v>826</v>
      </c>
      <c r="E4" s="19" t="s">
        <v>827</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COUNTIFS(L8:L18,"=0",A8:A18,"P")+COUNTIFS(L8:L18,"",A8:A18,"P")+SUM(Q8:Q18)</f>
      </c>
    </row>
    <row r="8" spans="1:13" ht="12.75" customHeight="1">
      <c r="A8" t="s">
        <v>45</v>
      </c>
      <c r="C8" s="21" t="s">
        <v>830</v>
      </c>
      <c r="E8" s="23" t="s">
        <v>831</v>
      </c>
      <c r="J8" s="22">
        <f>0+J9</f>
      </c>
      <c s="22">
        <f>0+K9</f>
      </c>
      <c s="22">
        <f>0+L9</f>
      </c>
      <c s="22">
        <f>0+M9</f>
      </c>
    </row>
    <row r="9" spans="1:13" ht="12.75" customHeight="1">
      <c r="A9" t="s">
        <v>48</v>
      </c>
      <c r="C9" s="7" t="s">
        <v>49</v>
      </c>
      <c r="E9" s="25" t="s">
        <v>50</v>
      </c>
      <c r="J9" s="24">
        <f>0</f>
      </c>
      <c s="24">
        <f>0</f>
      </c>
      <c s="24">
        <f>0+L10+L14+L18</f>
      </c>
      <c s="24">
        <f>0+M10+M14+M18</f>
      </c>
    </row>
    <row r="10" spans="1:16" ht="12.75" customHeight="1">
      <c r="A10" t="s">
        <v>51</v>
      </c>
      <c s="6" t="s">
        <v>52</v>
      </c>
      <c s="6" t="s">
        <v>832</v>
      </c>
      <c t="s">
        <v>356</v>
      </c>
      <c s="26" t="s">
        <v>833</v>
      </c>
      <c s="27" t="s">
        <v>834</v>
      </c>
      <c s="28">
        <v>1</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835</v>
      </c>
    </row>
    <row r="13" spans="5:5" ht="216.75" customHeight="1">
      <c r="E13" s="31" t="s">
        <v>836</v>
      </c>
    </row>
    <row r="14" spans="1:16" ht="12.75" customHeight="1">
      <c r="A14" t="s">
        <v>51</v>
      </c>
      <c s="6" t="s">
        <v>27</v>
      </c>
      <c s="6" t="s">
        <v>837</v>
      </c>
      <c t="s">
        <v>356</v>
      </c>
      <c s="26" t="s">
        <v>833</v>
      </c>
      <c s="27" t="s">
        <v>834</v>
      </c>
      <c s="28">
        <v>1</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838</v>
      </c>
    </row>
    <row r="17" spans="5:5" ht="216.75" customHeight="1">
      <c r="E17" s="31" t="s">
        <v>839</v>
      </c>
    </row>
    <row r="18" spans="1:16" ht="12.75" customHeight="1">
      <c r="A18" t="s">
        <v>51</v>
      </c>
      <c s="6" t="s">
        <v>26</v>
      </c>
      <c s="6" t="s">
        <v>840</v>
      </c>
      <c t="s">
        <v>356</v>
      </c>
      <c s="26" t="s">
        <v>833</v>
      </c>
      <c s="27" t="s">
        <v>834</v>
      </c>
      <c s="28">
        <v>1</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841</v>
      </c>
    </row>
    <row r="21" spans="5:5" ht="216.75" customHeight="1">
      <c r="E21" s="31" t="s">
        <v>842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