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1" sheetId="3" r:id="rId3"/>
    <sheet name="SO 02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<sst xmlns="http://schemas.openxmlformats.org/spreadsheetml/2006/main" count="2142" uniqueCount="547">
  <si>
    <t xml:space="preserve">             Aspe</t>
  </si>
  <si>
    <t>Soupis objektů s DPH</t>
  </si>
  <si>
    <t>S631600373</t>
  </si>
  <si>
    <t>Modernizace PZZ v km 19,084 (P1067) na trati Rakovník  Bečov n. Teplou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</si>
  <si>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</si>
  <si>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</si>
  <si>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</si>
  <si>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</si>
  <si>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</si>
  <si>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</si>
  <si>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</si>
  <si>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</si>
  <si>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</si>
  <si>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</si>
  <si>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</si>
  <si>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</si>
  <si>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</t>
  </si>
  <si>
    <t xml:space="preserve">  Výstavba PZS P1067 v km 19,084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</si>
  <si>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</si>
  <si>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</si>
  <si>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</si>
  <si>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</si>
  <si>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</si>
  <si>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</si>
  <si>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</si>
  <si>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</si>
  <si>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</si>
  <si>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</si>
  <si>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</si>
  <si>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</si>
  <si>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</si>
  <si>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</si>
  <si>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</si>
  <si>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</si>
  <si>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</si>
  <si>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</si>
  <si>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</si>
  <si>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</si>
  <si>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</si>
  <si>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</si>
  <si>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</si>
  <si>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</si>
  <si>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</si>
  <si>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</si>
  <si>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</si>
  <si>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</si>
  <si>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PS 01</t>
  </si>
  <si>
    <t>Výstavba PZS P1067 v km 19,084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</si>
  <si>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</si>
  <si>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</si>
  <si>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</si>
  <si>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</si>
  <si>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</si>
  <si>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</si>
  <si>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</si>
  <si>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</si>
  <si>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</t>
  </si>
  <si>
    <t>PP</t>
  </si>
  <si>
    <t>VV</t>
  </si>
  <si>
    <t>viz TZ.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</si>
  <si>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</si>
  <si>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</si>
  <si>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</si>
  <si>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</si>
  <si>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</si>
  <si>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</si>
  <si>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</si>
  <si>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</si>
  <si>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</si>
  <si>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</si>
  <si>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R75B6L1</t>
  </si>
  <si>
    <t>BEZÚDRŽBOVÁ BATERIE 24 V/160 AH - DODÁVKA</t>
  </si>
  <si>
    <t>R-položka</t>
  </si>
  <si>
    <t>popis položky</t>
  </si>
  <si>
    <t>viz TZ</t>
  </si>
  <si>
    <t>1. Položka obsahuje:  
– dodání kompletní baterie podle typu včetně potřebného pomocného materiálu a jeho dopravy na místo určení  
– pořízení příslušné baterie včetně pomocného materiálu, na dopravu do místa určení  
2. Způsob měření:  
Udává se počet kusů kompletní konstrukce nebo práce.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</si>
  <si>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</si>
  <si>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</si>
  <si>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</si>
  <si>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</si>
  <si>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</si>
  <si>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</si>
  <si>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</si>
  <si>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</si>
  <si>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</si>
  <si>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</si>
  <si>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75D161</t>
  </si>
  <si>
    <t>RELÉOVÝ DOMEK (DO 9 M2) PREFABRIKOVANÝ, IZOLOVANÝ, S KLIMATIZACÍ A VNITŘNÍ KABELIZACÍ - DODÁVKA</t>
  </si>
  <si>
    <t>10</t>
  </si>
  <si>
    <t>75D167</t>
  </si>
  <si>
    <t>RELÉOVÝ DOMEK (DO 9 M2) PREFABRIKOVANÝ - MONTÁŽ</t>
  </si>
  <si>
    <t>11</t>
  </si>
  <si>
    <t>75IEC1</t>
  </si>
  <si>
    <t>VENKOVNÍ TELEFONNÍ OBJEKT NA SLOUPKU</t>
  </si>
  <si>
    <t>12</t>
  </si>
  <si>
    <t>75IECX</t>
  </si>
  <si>
    <t>VENKOVNÍ TELEFONNÍ OBJEKT - MONTÁŽ</t>
  </si>
  <si>
    <t>13</t>
  </si>
  <si>
    <t>R1</t>
  </si>
  <si>
    <t>Skříňka místního ovládání - dodávka</t>
  </si>
  <si>
    <t>1. Dodání skříňky místního ovládání včetně  potřebného pomocného materiálu a jeho dopravy do staveništního skladu.Položka se   měří v kusech (ks).Položka obsahuje všechny náklady na dodání zařízení podle typu včetně pomocného materiálu, na dopravu do stav</t>
  </si>
  <si>
    <t>14</t>
  </si>
  <si>
    <t>R2</t>
  </si>
  <si>
    <t>Skříňka místního ovládání - montáž</t>
  </si>
  <si>
    <t>1.Montáž skříňky místního ovládání, zapojení dvou kabelových forem(včetně měření a zapojení po měření),  přezkoušení.Položka se  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</si>
  <si>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</si>
  <si>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R3</t>
  </si>
  <si>
    <t>Elektronické záznamové zařízení - dodávka</t>
  </si>
  <si>
    <t>1. Dodávka zařízení   podle jeho typu a potřebného pomocného materiálu a  dopravy do staveništního skladu.zařízení  se měří v kusech (ks).Položka obsahuje všechny náklady na dodávku zařízení  včetně pomocného materiálu, náklady na dopravu do místa určení.</t>
  </si>
  <si>
    <t>16</t>
  </si>
  <si>
    <t>R4</t>
  </si>
  <si>
    <t>Elektronické záznamové zařízení - montáž</t>
  </si>
  <si>
    <t>1. Položka zahrnuje veškéré práce spojené s montáží zařízení určeného položkou. Montáž zařízení se měří  v kusech (ks).Položka obsahuje všechny náklady na montáž   venkovního zařízení  se všemi pomocnými a doplňujícími pracemi a součástmi, případné použití mechanizmů,náklady na mzdy.</t>
  </si>
  <si>
    <t>17</t>
  </si>
  <si>
    <t>R5</t>
  </si>
  <si>
    <t>VÝSTRAŽNÍK BEZ ZÁVORY, 1 SKŘÍŇ - DODÁVKA</t>
  </si>
  <si>
    <t>viz TZ, výkres č. 0200</t>
  </si>
  <si>
    <t>1. Položka obsahuje:  
– dodávka výstražníku bez závory 1 skříň podle jeho typu a potřebného pomocného materiálu a dopravy do staveništního skladu  
– dodávku výstražníku bez závory 1 skříň včetně pomocného materiálu, dopravu do místa určení  
2. Položka neobsahuje:  
X  
3. Způsob měření:                                                        Udává se počet kusů kompletní konstrukce nebo práce.</t>
  </si>
  <si>
    <t>18</t>
  </si>
  <si>
    <t>75D227</t>
  </si>
  <si>
    <t>VÝSTRAŽNÍK BEZ ZÁVORY, 1 SKŘÍŇ - MONTÁŽ</t>
  </si>
  <si>
    <t>19</t>
  </si>
  <si>
    <t>R6</t>
  </si>
  <si>
    <t>VÝSTRAŽNÍK BEZ ZÁVORY, 2 SKŘÍNĚ - DODÁVKA</t>
  </si>
  <si>
    <t>1. Položka obsahuje:  
– dodávka výstražníku bez závory 2 skříně podle jeho typu a potřebného pomocného materiálu a dopravy do staveništního skladu  
– dodávku výstražníku bez závory 2 skříně včetně pomocného materiálu, dopravu do místa určení  
2. Položka neobsahuje:  
X  
3. Způsob měření:                                                        Udává se počet kusů kompletní konstrukce nebo práce.</t>
  </si>
  <si>
    <t>20</t>
  </si>
  <si>
    <t>75D247</t>
  </si>
  <si>
    <t>VÝSTRAŽNÍK BEZ ZÁVORY, 2 SKŘÍNĚ - MONTÁŽ</t>
  </si>
  <si>
    <t>21</t>
  </si>
  <si>
    <t>R7</t>
  </si>
  <si>
    <t>SNÍMAČ POČÍTAČE NÁPRAV - DODÁVKA</t>
  </si>
  <si>
    <t>1. Položka obsahuje:  
– kompletní dodávka snímače počítače náprav, potřebného pomocného materiálu a dopravy do staveništního skladu  
– dodávku snímače počítače náprav a pomocného materiálu, dopravu do staveništního skladu  
2. Položka neobsahuje:  
X  
3. Způsob měření:                                                        Udává se počet kusů kompletní konstrukce nebo práce.</t>
  </si>
  <si>
    <t>22</t>
  </si>
  <si>
    <t>75C917</t>
  </si>
  <si>
    <t>SNÍMAČ POČÍTAČE NÁPRAV - MONTÁŽ</t>
  </si>
  <si>
    <t>V montáži je počítáno se stávajícím čidlem PB1</t>
  </si>
  <si>
    <t>23</t>
  </si>
  <si>
    <t>R8</t>
  </si>
  <si>
    <t>Počítač náprav (vnitřní část pro jeden úsek) - dodávka</t>
  </si>
  <si>
    <t>Dodávka vnitřní výstroje počítače náprav podle typu určeného položkou,  potřebného pomocného materiálu a dopravy do staveništního skladu. Zařízení  se měří v kusech (ks).Položka obsahuje všechny náklady na dodávku zařízení na místo určení a pomocného materiálu, náklady na dopravu do staveništního skladu.</t>
  </si>
  <si>
    <t>24</t>
  </si>
  <si>
    <t>R9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</si>
  <si>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</si>
  <si>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 vnitřního zařízení  se všemi pomocnými a doplňujícími pracemi a součástmi, případné použití mechanizmů, včetně dopravy ze skladu k místu montáže, náklady na mzdy.</t>
  </si>
  <si>
    <t>25</t>
  </si>
  <si>
    <t>75E117</t>
  </si>
  <si>
    <t>DOZOR PRACOVNÍKŮ PROVOZOVATELE PŘI PRÁCI NA ŽIVÉM ZAŘÍZENÍ</t>
  </si>
  <si>
    <t>HOD</t>
  </si>
  <si>
    <t>26</t>
  </si>
  <si>
    <t>75E197</t>
  </si>
  <si>
    <t>PŘÍPRAVA A CELKOVÉ ZKOUŠKY PŘEJEZDOVÉHO ZABEZPEČOVACÍHO ZAŘÍZENÍ PRO JEDNU KOLEJ</t>
  </si>
  <si>
    <t>27</t>
  </si>
  <si>
    <t>75E127</t>
  </si>
  <si>
    <t>CELKOVÁ PROHLÍDKA ZAŘÍZENÍ A VYHOTOVENÍ REVIZNÍ ZPRÁVY</t>
  </si>
  <si>
    <t>28</t>
  </si>
  <si>
    <t>75E1B7</t>
  </si>
  <si>
    <t>REGULACE A ZKOUŠENÍ ZABEZPEČOVACÍHO ZAŘÍZENÍ</t>
  </si>
  <si>
    <t>29</t>
  </si>
  <si>
    <t>74F323</t>
  </si>
  <si>
    <t>PROTOKOL UTZ</t>
  </si>
  <si>
    <t>30</t>
  </si>
  <si>
    <t>R10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</si>
  <si>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</si>
  <si>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</si>
  <si>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31</t>
  </si>
  <si>
    <t>75B369</t>
  </si>
  <si>
    <t>KOLEJOVÁ DESKA - ÚPRAVA</t>
  </si>
  <si>
    <t>viz TZ, výkres č. 0600</t>
  </si>
  <si>
    <t>Kabelizace</t>
  </si>
  <si>
    <t>32</t>
  </si>
  <si>
    <t>R75A131</t>
  </si>
  <si>
    <t>KABEL METALICKÝ DVOUPLÁŠŤOVÝ DO 12 PÁRŮ - DODÁVKA</t>
  </si>
  <si>
    <t>KMPÁR</t>
  </si>
  <si>
    <t>viz TZ, výkres č. 1000</t>
  </si>
  <si>
    <t>1. Položka obsahuje:  
– dodání kabelů podle typu od výrobců včetně mimostaveništní dopravy  
2. Způsob měření:  
Měří se n-násobky páru vodičů na kilometr.</t>
  </si>
  <si>
    <t>33</t>
  </si>
  <si>
    <t>R75A217</t>
  </si>
  <si>
    <t>ZATAŽENÍ A SPOJKOVÁNÍ KABELŮ DO 12 PÁRŮ - MONTÁŽ</t>
  </si>
  <si>
    <t>1. Položka obsahuje:  
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– zhotovení kabelové formy v počtu 5 kusů na 1 km kabelu  
– kontrolní a závěrečné měření na kabelu pro rozvod signalizace, zapojení po měření  
– dodávka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Způsob měření:  
Měří se n-násobky páru vodičů na kilometr.</t>
  </si>
  <si>
    <t>34</t>
  </si>
  <si>
    <t>R75A141</t>
  </si>
  <si>
    <t>KABEL METALICKÝ DVOUPLÁŠŤOVÝ PŘES 12 PÁRŮ - DODÁVKA</t>
  </si>
  <si>
    <t>35</t>
  </si>
  <si>
    <t>R75A227</t>
  </si>
  <si>
    <t>ZATAŽENÍ A SPOJKOVÁNÍ KABELŮ PŘES 12 PÁRŮ - MONTÁŽ</t>
  </si>
  <si>
    <t>1. Položka obsahuje:  
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– zhotovení kabelové formy v počtu 5 kusů na 1 km kabelu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Způsob měření:  
Měří se n-násobky páru vodičů na kilometr.</t>
  </si>
  <si>
    <t>36</t>
  </si>
  <si>
    <t>75IG61</t>
  </si>
  <si>
    <t>VEDENÍ UZEMŇOVACÍ V ZEMI Z FEZN DRÁTU DO 120 MM2</t>
  </si>
  <si>
    <t>37</t>
  </si>
  <si>
    <t>75IG6X</t>
  </si>
  <si>
    <t>VEDENÍ UZEMŇOVACÍ V ZEMI Z FEZN DRÁTU DO 120 MM2  - MONTÁŽ</t>
  </si>
  <si>
    <t>38</t>
  </si>
  <si>
    <t>75IG11</t>
  </si>
  <si>
    <t>TYČ UZEMŇOVACÍ</t>
  </si>
  <si>
    <t>39</t>
  </si>
  <si>
    <t>75IG1X</t>
  </si>
  <si>
    <t>TYČ UZEMŇOVACÍ - MONTÁŽ</t>
  </si>
  <si>
    <t>40</t>
  </si>
  <si>
    <t>75IG21</t>
  </si>
  <si>
    <t>SVORKA ROZPOJOVACÍ ZKUŠEBNÍ - DODÁVKA</t>
  </si>
  <si>
    <t>41</t>
  </si>
  <si>
    <t>75IG2X</t>
  </si>
  <si>
    <t>SVORKA ROZPOJOVACÍ ZKUŠEBNÍ - MONTÁŽ</t>
  </si>
  <si>
    <t>Přílože HDPE + TK</t>
  </si>
  <si>
    <t>42</t>
  </si>
  <si>
    <t>75I222</t>
  </si>
  <si>
    <t>KABEL ZEMNÍ DVOUPLÁŠŤOVÝ BEZ PANCÍŘE PRŮMĚRU ŽÍLY 0,8 MM DO 25XN</t>
  </si>
  <si>
    <t>KMČTYŘKA</t>
  </si>
  <si>
    <t>43</t>
  </si>
  <si>
    <t>75II11</t>
  </si>
  <si>
    <t>SPOJKA PRO CELOPLASTOVÉ KABELY BEZ PANCÍŘE DO 100 ŽIL</t>
  </si>
  <si>
    <t>44</t>
  </si>
  <si>
    <t>75I911</t>
  </si>
  <si>
    <t>OPTOTRUBKA HDPE PRŮMĚRU DO 40 MM</t>
  </si>
  <si>
    <t>45</t>
  </si>
  <si>
    <t>75IA11</t>
  </si>
  <si>
    <t>OPTOTRUBKOVÁ SPOJKA  PRŮMĚRU DO 40 MM</t>
  </si>
  <si>
    <t>46</t>
  </si>
  <si>
    <t>75I961</t>
  </si>
  <si>
    <t>OPTOTRUBKA - HERMETIZACE ÚSEKU DO 2000 M</t>
  </si>
  <si>
    <t>ÚSEK</t>
  </si>
  <si>
    <t>47</t>
  </si>
  <si>
    <t>75I962</t>
  </si>
  <si>
    <t>OPTOTRUBKA - KALIBRACE</t>
  </si>
  <si>
    <t>48</t>
  </si>
  <si>
    <t>75IA61</t>
  </si>
  <si>
    <t>OPTOTRUBKOVÁ KONCOKA S VENTILKEM PRŮMĚRU DO 40 MM</t>
  </si>
  <si>
    <t>49</t>
  </si>
  <si>
    <t>75IE41</t>
  </si>
  <si>
    <t>SLOUPKOVÝ ROZVADĚČ DO 100 PÁRŮ</t>
  </si>
  <si>
    <t>50</t>
  </si>
  <si>
    <t>75IE4X</t>
  </si>
  <si>
    <t>SLOUPKOVÝ ROZVADĚČ DO 100 PÁRŮ - MONTÁŽ</t>
  </si>
  <si>
    <t>51</t>
  </si>
  <si>
    <t>75IF21</t>
  </si>
  <si>
    <t>ROZPOJOVACÍ SVORKOVNICE 2/10, 2/8</t>
  </si>
  <si>
    <t>výkaz výměr</t>
  </si>
  <si>
    <t>52</t>
  </si>
  <si>
    <t>75IF2X</t>
  </si>
  <si>
    <t>ROZPOJOVACÍ SVORKOVNICE 2/10, 2/8 - MONTÁŽ</t>
  </si>
  <si>
    <t>53</t>
  </si>
  <si>
    <t>75IF31</t>
  </si>
  <si>
    <t>ZEMNÍCÍ SVORKOVNICE</t>
  </si>
  <si>
    <t>54</t>
  </si>
  <si>
    <t>75IF41</t>
  </si>
  <si>
    <t>MONTÁŽNÍ RÁM DO 10+1</t>
  </si>
  <si>
    <t>55</t>
  </si>
  <si>
    <t>75IFA1</t>
  </si>
  <si>
    <t>NOSNÍK BLESKOJISTEK</t>
  </si>
  <si>
    <t>56</t>
  </si>
  <si>
    <t>75IFB1</t>
  </si>
  <si>
    <t>BLESKOJISTKA</t>
  </si>
  <si>
    <t>57</t>
  </si>
  <si>
    <t>R11</t>
  </si>
  <si>
    <t>MĚŘENÍ ZÁVĚREČNÉ DÁLKOVÝCH KABELŮ V JEDNOM SMĚRU V PLNÉM ROZSAHU BEZ PROVOZU</t>
  </si>
  <si>
    <t>ČTYŘKA</t>
  </si>
  <si>
    <t>Zemní práce</t>
  </si>
  <si>
    <t>58</t>
  </si>
  <si>
    <t>R12</t>
  </si>
  <si>
    <t>Vytyčení trasy kabelového vedení ve volném terénu</t>
  </si>
  <si>
    <t>KM</t>
  </si>
  <si>
    <t>R-položky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</si>
  <si>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</si>
  <si>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59</t>
  </si>
  <si>
    <t>709210</t>
  </si>
  <si>
    <t>KŘIŽOVATKA KABELOVÝCH VEDENÍ SE STÁVAJÍCÍ INŽENÝRSKOU SÍTÍ (KABELEM, POTRUBÍM APOD.)</t>
  </si>
  <si>
    <t>60</t>
  </si>
  <si>
    <t>R13</t>
  </si>
  <si>
    <t>POMOC PRÁCE ZŘÍZ NEBO ZAJIŠŤ OCHRANU INŽENÝRSKÝCH SÍTÍ</t>
  </si>
  <si>
    <t>KPL</t>
  </si>
  <si>
    <t>Zahrnuje veškeré náklady spojené s objednatelem požadovanými pracemi</t>
  </si>
  <si>
    <t>61</t>
  </si>
  <si>
    <t>13293</t>
  </si>
  <si>
    <t>HLOUBENÍ RÝH ŠÍŘ DO 2M PAŽ I NEPAŽ TŘ. III</t>
  </si>
  <si>
    <t>M3</t>
  </si>
  <si>
    <t>viz TZ, Koordinační situační výkres</t>
  </si>
  <si>
    <t>62</t>
  </si>
  <si>
    <t>17411</t>
  </si>
  <si>
    <t>ZÁSYP JAM A RÝH ZEMINOU SE ZHUTNĚNÍM</t>
  </si>
  <si>
    <t>63</t>
  </si>
  <si>
    <t>141733</t>
  </si>
  <si>
    <t>PROTLAČOVÁNÍ POTRUBÍ Z PLAST HMOT DN DO 150MM</t>
  </si>
  <si>
    <t>64</t>
  </si>
  <si>
    <t>704212</t>
  </si>
  <si>
    <t>KABELOVÝ ŽLAB NOSNÝ PRO OTVOR DN PŘES 60 DO 110 MM</t>
  </si>
  <si>
    <t>65</t>
  </si>
  <si>
    <t>111204</t>
  </si>
  <si>
    <t>ODSTRANĚNÍ KŘOVIN S ODVOZEM DO 5KM</t>
  </si>
  <si>
    <t>M2</t>
  </si>
  <si>
    <t>66</t>
  </si>
  <si>
    <t>702312</t>
  </si>
  <si>
    <t>ZAKRYTÍ KABELŮ VÝSTRAŽNOU FÓLIÍ ŠÍŘKY PŘES 20 DO 40 CM</t>
  </si>
  <si>
    <t>67</t>
  </si>
  <si>
    <t>701005</t>
  </si>
  <si>
    <t>VYHLEDÁVACÍ MARKER ZEMNÍ S MOŽNOSTÍ ZÁPISU</t>
  </si>
  <si>
    <t>Marker každých 50m kabelizace</t>
  </si>
  <si>
    <t>3200/50</t>
  </si>
  <si>
    <t>68</t>
  </si>
  <si>
    <t>02911</t>
  </si>
  <si>
    <t>OSTATNÍ POŽADAVKY - GEODETICKÉ ZAMĚŘENÍ</t>
  </si>
  <si>
    <t>HM</t>
  </si>
  <si>
    <t>Demontáže</t>
  </si>
  <si>
    <t>69</t>
  </si>
  <si>
    <t>R14</t>
  </si>
  <si>
    <t>DEMONTÁŽ VÝSTRAŽNÉHO KŘÍŽE</t>
  </si>
  <si>
    <t>Zásyp jámy po odstranění Výstražného kříže. Demontáž betonového základu. Rozebrání Výstražného kříže. Demontáž výstražného kříže se měří v kusech (ks).    Položka obsahuje všechny náklady na demontáž zařízení se všemi pomocnými a doplňujícími pracemi a součástmi, případné použití mechanizmů,náklady na mzdy a převoz do skladu.</t>
  </si>
  <si>
    <t>70</t>
  </si>
  <si>
    <t>R15</t>
  </si>
  <si>
    <t>DEMONTÁŽ RYCHLOSTNÍKU</t>
  </si>
  <si>
    <t>stávající rychlostník v km 19,284</t>
  </si>
  <si>
    <t>Zásyp jámy po odstranění betonového základu rychlostníku. Rozebrání rychlostníku. Demontáž rychlostníku se měří v kusech (ks).    Položka obsahuje všechny náklady na demontáž zařízení se všemi pomocnými a doplňujícími pracemi a součástmi, případné použití mechanizmů,náklady na mzdy a převoz do skladu.</t>
  </si>
  <si>
    <t>71</t>
  </si>
  <si>
    <t>75C918</t>
  </si>
  <si>
    <t>SNÍMAČ POČÍTAČE NÁPRAV - DEMONTÁŽ</t>
  </si>
  <si>
    <t>stávající čidlo v km 19,101 - bude použito v km 19,064</t>
  </si>
  <si>
    <t>E.1.3</t>
  </si>
  <si>
    <t>Železniční přejezdy</t>
  </si>
  <si>
    <t xml:space="preserve">  SO 01</t>
  </si>
  <si>
    <t xml:space="preserve">  Železniční přejezd</t>
  </si>
  <si>
    <t>SO 01</t>
  </si>
  <si>
    <t>Železniční přejezd</t>
  </si>
  <si>
    <t>0</t>
  </si>
  <si>
    <t>Všeobecné konstrukce a práce</t>
  </si>
  <si>
    <t>015111</t>
  </si>
  <si>
    <t>POPLATKY ZA LIKVIDACŮ ODPADŮ NEKONTAMINOVANÝCH - 17 05 04  VYTĚŽENÉ ZEMINY A HORNINY -  I. TŘÍDA TĚŽITELNOSTI</t>
  </si>
  <si>
    <t>T</t>
  </si>
  <si>
    <t>.</t>
  </si>
  <si>
    <t>(121+19)*1,6</t>
  </si>
  <si>
    <t>Technická specifikace položky odpovídá příslušné cenové soustavě</t>
  </si>
  <si>
    <t>015130</t>
  </si>
  <si>
    <t>POPLATKY ZA LIKVIDACŮ ODPADŮ NEKONTAMINOVANÝCH - 17 03 02  VYBOURANÝ ASFALTOVÝ BETON BEZ DEHTU</t>
  </si>
  <si>
    <t>14,52*2,3</t>
  </si>
  <si>
    <t>015150</t>
  </si>
  <si>
    <t>POPLATKY ZA LIKVIDACŮ ODPADŮ NEKONTAMINOVANÝCH - 17 05 08  ŠTĚRK Z KOLEJIŠTĚ (ODPAD PO RECYKLACI)</t>
  </si>
  <si>
    <t>74*1,8</t>
  </si>
  <si>
    <t>015520</t>
  </si>
  <si>
    <t>POPLATKY ZA LIKVIDACŮ ODPADŮ NEBEZPEČNÝCH - 17 02 04*  ŽELEZNIČNÍ PRAŽCE DŘEVĚNÉ</t>
  </si>
  <si>
    <t>37/0,6*0,085</t>
  </si>
  <si>
    <t>113725</t>
  </si>
  <si>
    <t>FRÉZOVÁNÍ VOZOVEK ASFALTOVÝCH, ODVOZ DO 8KM</t>
  </si>
  <si>
    <t>108*0,12+8*1,3*0,15 přejezd</t>
  </si>
  <si>
    <t>123738</t>
  </si>
  <si>
    <t>ODKOP PRO SPOD STAVBU SILNIC A ŽELEZNIC TŘ. I, ODVOZ DO 20KM</t>
  </si>
  <si>
    <t>5,5*22</t>
  </si>
  <si>
    <t>12931</t>
  </si>
  <si>
    <t>ČIŠTĚNÍ PŘÍKOPŮ OD NÁNOSU DO 0,25M3/M - reprofilace</t>
  </si>
  <si>
    <t>24,1+47,1</t>
  </si>
  <si>
    <t>17581</t>
  </si>
  <si>
    <t>OBSYP POTRUBÍ A OBJEKTŮ Z NAKUPOVANÝCH MATERIÁLŮ</t>
  </si>
  <si>
    <t>2,3*17 stěrkopísek kolem propustku</t>
  </si>
  <si>
    <t>18120</t>
  </si>
  <si>
    <t>ÚPRAVA PLÁNĚ SE ZHUTNĚNÍM V HORNINĚ TŘ. II</t>
  </si>
  <si>
    <t>22*5</t>
  </si>
  <si>
    <t>Zakládání</t>
  </si>
  <si>
    <t>212636</t>
  </si>
  <si>
    <t>TRATIVODY KOMPL Z TRUB Z PLAST HM DN DO 150MM, RÝHA TŘ II                
       vč. svod potrubí</t>
  </si>
  <si>
    <t>27,5 m</t>
  </si>
  <si>
    <t>272314</t>
  </si>
  <si>
    <t>ZÁKLADY Z PROSTÉHO BETONU DO C25/30 (B30)</t>
  </si>
  <si>
    <t>2*0,4*0,75*1  prahy</t>
  </si>
  <si>
    <t>289971</t>
  </si>
  <si>
    <t>OPLÁŠTĚNÍ (ZPEVNĚNÍ) Z GEOTEXTILIE</t>
  </si>
  <si>
    <t>28*5</t>
  </si>
  <si>
    <t>Vodorovné konstrukce</t>
  </si>
  <si>
    <t>45157</t>
  </si>
  <si>
    <t>PODKLADNÍ A VÝPLŇOVÉ VRSTVY Z KAMENIVA TĚŽENÉHO -  štěrkopísku</t>
  </si>
  <si>
    <t>34*0,1</t>
  </si>
  <si>
    <t>451324</t>
  </si>
  <si>
    <t>PODKL A VÝPLŇ VRSTVY ZE ŽELEZOBET DO C25/30 (B30)</t>
  </si>
  <si>
    <t>451366</t>
  </si>
  <si>
    <t>VÝZTUŽ PODKL VRSTEV Z KARI-SÍTÍ</t>
  </si>
  <si>
    <t>34*0,005</t>
  </si>
  <si>
    <t>465512</t>
  </si>
  <si>
    <t>DLAŽBY Z LOMOVÉHO KAMENE NA MC</t>
  </si>
  <si>
    <t>(18+16)*0,2</t>
  </si>
  <si>
    <t>Komunikace</t>
  </si>
  <si>
    <t>501101</t>
  </si>
  <si>
    <t>ZŘÍZENÍ KONSTRUKČNÍ VRSTVY TĚLESA ŽELEZNIČNÍHO SPODKU ZE ŠTĚRKODRTI NOVÉ</t>
  </si>
  <si>
    <t>22*5*0,2</t>
  </si>
  <si>
    <t>501201</t>
  </si>
  <si>
    <t>ZŘÍZENÍ KONSTRUKČNÍ VRSTVY TĚLESA ŽELEZNIČNÍHO SPODKU Z DRCENÉHO KAMENIVA NOVÉ</t>
  </si>
  <si>
    <t>22*5*0,15</t>
  </si>
  <si>
    <t>562163</t>
  </si>
  <si>
    <t>VOZOVKOVÉ VRSTVY Z MATERIÁLŮ STAB CEMENTEM TŘ III TL DO 300MM</t>
  </si>
  <si>
    <t>22*5*0,3</t>
  </si>
  <si>
    <t>512550</t>
  </si>
  <si>
    <t>KOLEJOVÉ LOŽE - ZŘÍZENÍ Z KAMENIVA HRUBÉHO DRCENÉHO (ŠTĚRK)</t>
  </si>
  <si>
    <t>37*2,3</t>
  </si>
  <si>
    <t>528331</t>
  </si>
  <si>
    <t>KOLEJ 49 E1, ROZD. "U", BEZSTYKOVÁ, PR. BET. PODKLADNICOVÝ, UP. TUHÉ</t>
  </si>
  <si>
    <t>37 m</t>
  </si>
  <si>
    <t>R542111</t>
  </si>
  <si>
    <t>SMĚROVÉ A VÝŠKOVÉ VYROVNÁNÍ KOLEJE NA PRAŽCÍCH DŘEVĚNÝCH DO 0,05 M - stáv kolej</t>
  </si>
  <si>
    <t>80 m</t>
  </si>
  <si>
    <t>545121</t>
  </si>
  <si>
    <t>SVAR KOLEJNIC (STEJNÉHO TVARU) 49 E1, T JEDNOTLIVĚ</t>
  </si>
  <si>
    <t>4 ks</t>
  </si>
  <si>
    <t>549510</t>
  </si>
  <si>
    <t>ŘEZÁNÍ KOLEJNIC BEZ OHLEDU NA TVAR</t>
  </si>
  <si>
    <t>56335</t>
  </si>
  <si>
    <t>VOZOVKOVÉ VRSTVY ZE ŠTĚRKODRTI TL. DO 250MM</t>
  </si>
  <si>
    <t>69 m2</t>
  </si>
  <si>
    <t>574A44</t>
  </si>
  <si>
    <t>ASFALTOVÝ BETON PRO OBRUSNÉ VRSTVY ACO 11 TL. 50MM</t>
  </si>
  <si>
    <t>108 m2</t>
  </si>
  <si>
    <t>574C67</t>
  </si>
  <si>
    <t>ASFALTOVÝ BETON PRO LOŽNÍ VRSTVY ACL 22 TL. 70MM</t>
  </si>
  <si>
    <t>574E56</t>
  </si>
  <si>
    <t>ASFALTOVÝ BETON PRO PODKLADNÍ VRSTVY ACP 16+, 16S TL. 60MM</t>
  </si>
  <si>
    <t>4,3*7,6+3,8*9,6</t>
  </si>
  <si>
    <t>574E58</t>
  </si>
  <si>
    <t>ASFALTOVÝ BETON PRO PODKLADNÍ VRSTVY ACP 22+, 22S TL. 60MM</t>
  </si>
  <si>
    <t>Potrubí</t>
  </si>
  <si>
    <t>87446</t>
  </si>
  <si>
    <t>POTRUBÍ Z TRUB PLASTOVÝCH ODPADNÍCH DN DO 400MM</t>
  </si>
  <si>
    <t>17,5 m</t>
  </si>
  <si>
    <t>R89516</t>
  </si>
  <si>
    <t>DRENÁŽNÍ VÝUSŤ Z KAMENNÉHO OBKLADU</t>
  </si>
  <si>
    <t>místo prefa se výusť podbetonuje a provede kamenný obklad</t>
  </si>
  <si>
    <t>1,2*1,2</t>
  </si>
  <si>
    <t>R895811</t>
  </si>
  <si>
    <t>DRENÁŽNÍ ŠACHTICE NORMÁLNÍ Z PLAST DÍLCŮ DN 400</t>
  </si>
  <si>
    <t>2 ks</t>
  </si>
  <si>
    <t>899524</t>
  </si>
  <si>
    <t>OBETONOVÁNÍ POTRUBÍ Z PROSTÉHO BETONU DO C25/30 (B30)</t>
  </si>
  <si>
    <t>obetoování troub DN400 a podbetonování trativodu</t>
  </si>
  <si>
    <t>0,5*17,5+21,1*0,12</t>
  </si>
  <si>
    <t>Ostatní konstrukce a práce</t>
  </si>
  <si>
    <t>919112</t>
  </si>
  <si>
    <t>ŘEZÁNÍ ASFALTOVÉHO KRYTU VOZOVEK TL DO 100MM</t>
  </si>
  <si>
    <t>15 m</t>
  </si>
  <si>
    <t>921311</t>
  </si>
  <si>
    <t>ŽELEZNIČNÍ PŘEJEZD ŽELEZOBETONOVÝ S NOSIČI</t>
  </si>
  <si>
    <t>12*3,645</t>
  </si>
  <si>
    <t>921930</t>
  </si>
  <si>
    <t>ANTIKOROZNÍ PROVEDENÍ UPEVŇOVADEL A JINÉHO DROBNÉHO KOLEJIVA</t>
  </si>
  <si>
    <t>12+1,2</t>
  </si>
  <si>
    <t>923941</t>
  </si>
  <si>
    <t>ZAJIŠŤOVACÍ ZNAČKA KONZOLOVÁ (K) VČETNĚ OCELOVÉHO SLOUPKU</t>
  </si>
  <si>
    <t>925110</t>
  </si>
  <si>
    <t>DRÁŽNÍ STEZKY Z DRTI TL. DO 50 MM</t>
  </si>
  <si>
    <t>80*2*0,7</t>
  </si>
  <si>
    <t>931335</t>
  </si>
  <si>
    <t>TĚSNĚNÍ DILATAČNÍCH SPAR POLYURETANOVÝM TMELEM PRŮŘEZU DO 600MM2</t>
  </si>
  <si>
    <t>7,8+8,8</t>
  </si>
  <si>
    <t>935223</t>
  </si>
  <si>
    <t>PŘEDLÁŽDĚNÍ ŽLABŮ Z TVÁRNIC ŠÍŘ DO 900MM</t>
  </si>
  <si>
    <t>7 m</t>
  </si>
  <si>
    <t>965010</t>
  </si>
  <si>
    <t>ODSTRANĚNÍ KOLEJOVÉHO LOŽE A DRÁŽNÍCH STEZEK</t>
  </si>
  <si>
    <t>37*2</t>
  </si>
  <si>
    <t>965021</t>
  </si>
  <si>
    <t>ODSTRANĚNÍ KOLEJOVÉHO LOŽE A DRÁŽNÍCH STEZEK - ODVOZ NA SKLÁDKU</t>
  </si>
  <si>
    <t>m3.km</t>
  </si>
  <si>
    <t>74+12</t>
  </si>
  <si>
    <t>965124</t>
  </si>
  <si>
    <t>DEMONTÁŽ KOLEJE NA DŘEVĚNÝCH PRAŽCÍCH ROZEBRÁNÍM DO SOUČÁSTÍ</t>
  </si>
  <si>
    <t>965126</t>
  </si>
  <si>
    <t>Demontáž koleje na dřevěných pražcích - odvoz rozebraných součástí (z místa demontáže nebo z montážní základny) k likvidaci</t>
  </si>
  <si>
    <t>t.km</t>
  </si>
  <si>
    <t>37/0,6*0,085*75</t>
  </si>
  <si>
    <t>E.3.6</t>
  </si>
  <si>
    <t>Rozvodny vn, nn, osvětlení a dálkové ovládání odpojovačů</t>
  </si>
  <si>
    <t xml:space="preserve">  SO 02</t>
  </si>
  <si>
    <t xml:space="preserve">  Elektrická přípojka pro PZS v km 19,084</t>
  </si>
  <si>
    <t>SO 02</t>
  </si>
  <si>
    <t>Elektrická přípojka pro PZS v km 19,084</t>
  </si>
  <si>
    <t>Elektroměrné rozváděče</t>
  </si>
  <si>
    <t>747702</t>
  </si>
  <si>
    <t>ÚPRAVA ZAPOJENÍ STÁVAJÍCÍCH KABELOVÝCH SKŘÍNÍ/ROZVADĚČŮ</t>
  </si>
  <si>
    <t>úprava elektroměrového rozváděče RH01</t>
  </si>
  <si>
    <t>Viz TZ, výkres č. 10.</t>
  </si>
  <si>
    <t>744633</t>
  </si>
  <si>
    <t>JISTIČ TŘÍPÓLOVÝ (10 KA) OD 13 DO 20 A</t>
  </si>
  <si>
    <t>744O14</t>
  </si>
  <si>
    <t>ELEKTROMĚR</t>
  </si>
  <si>
    <t>R703751</t>
  </si>
  <si>
    <t>PROTIPOŽÁRNÍ UCPÁVKA POD ROZVADĚČ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</si>
  <si>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</si>
  <si>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Podružný rozváděč</t>
  </si>
  <si>
    <t>744211</t>
  </si>
  <si>
    <t>KABELOVÁ SKŘÍŇ VENKOVNÍ PRÁZDNÁ PLASTOVÁ V KOMPAKTNÍM PILÍŘI, MIN. IP 44, DO 530 X 800 MM</t>
  </si>
  <si>
    <t>741C01</t>
  </si>
  <si>
    <t>EKVIPOTENCIÁLNÍ PŘÍPOJNICE</t>
  </si>
  <si>
    <t>744C01</t>
  </si>
  <si>
    <t>POMOCNÝ SPÍNAČ K MODULÁRNÍMU PŘÍSTROJI DO 125 A</t>
  </si>
  <si>
    <t>744C02</t>
  </si>
  <si>
    <t>NAPĚŤOVÁ SPOUŠŤ K MODULÁRNÍMU PŘÍSTROJI DO 125 A</t>
  </si>
  <si>
    <t>744Q22</t>
  </si>
  <si>
    <t>SVODIČ PŘEPĚTÍ TYP 1+2 (TŘÍDA B+C) 3-4 PÓLOVÝ</t>
  </si>
  <si>
    <t>741413</t>
  </si>
  <si>
    <t>ZÁSUVKA/PŘÍVODKA PRŮMYSLOVÁ, KRYTÍ IP 44 400 V, DO 63 A</t>
  </si>
  <si>
    <t>R</t>
  </si>
  <si>
    <t>743C11</t>
  </si>
  <si>
    <t>SKŘÍŇ PŘÍPOJKOVÁ POJISTKOVÁ NA STOŽÁR/STĚNU NEBO DO VÝKLENKU DO 63 A, DO 50 MM2, S 1-2 SADAMI JISTÍCÍCH PRVKŮ</t>
  </si>
  <si>
    <t>75IF3X</t>
  </si>
  <si>
    <t>ZEMNÍCÍ SVORKOVNICE - MONTÁŽ</t>
  </si>
  <si>
    <t>741C02</t>
  </si>
  <si>
    <t>UZEMŇOVACÍ SVORKA</t>
  </si>
  <si>
    <t>741C03</t>
  </si>
  <si>
    <t>POUZDRO PRO PRŮCHOD PÁSKU STĚNOU</t>
  </si>
  <si>
    <t>Kabelizace a zemní práce</t>
  </si>
  <si>
    <t>13193</t>
  </si>
  <si>
    <t>HLOUBENÍ JAM ZAPAŽ I NEPAŽ TŘ III</t>
  </si>
  <si>
    <t>Viz TZ</t>
  </si>
  <si>
    <t>741911</t>
  </si>
  <si>
    <t>UZEMŇOVACÍ VODIČ V ZEMI FEZN DO 120 MM2</t>
  </si>
  <si>
    <t>KABEL NN ČTYŘ- A PĚTIŽÍLOVÝ AL S PLASTOVOU IZOLACÍ OD 70 DO 120 MM2</t>
  </si>
  <si>
    <t>Položka obsahuje dodávku kabelu dle názvu položky včetně manipulace a uložení do země..</t>
  </si>
  <si>
    <t>702710</t>
  </si>
  <si>
    <t>ODDĚLENÍ KABELŮ VE VÝKOPU CIHLOU</t>
  </si>
  <si>
    <t>742L14</t>
  </si>
  <si>
    <t>UKONČENÍ DVOU AŽ PĚTIŽÍLOVÉHO KABELU V ROZVADĚČI NEBO NA PŘÍSTROJI OD 70 DO 120 MM2</t>
  </si>
  <si>
    <t>02910</t>
  </si>
  <si>
    <t>OSTATNÍ POŽADAVKY - ZEMĚMĚŘIČSKÁ MĚŘENÍ</t>
  </si>
  <si>
    <t>SO 98-98</t>
  </si>
  <si>
    <t>Všeobecný objekt</t>
  </si>
  <si>
    <t xml:space="preserve">  SO 98-98</t>
  </si>
  <si>
    <t xml:space="preserve">  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</si>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</sst>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1" fillId="0" borderId="3" xfId="0" applyFont="1" applyBorder="1"/>
    <xf numFmtId="0" fontId="4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/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77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wrapText="1"/>
    </xf>
    <xf numFmtId="177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7" fontId="0" fillId="5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37" customHeight="1">
      <c r="B1" s="3" t="s">
        <v>1</v>
      </c>
      <c s="2"/>
      <c s="2"/>
      <c s="2"/>
    </row>
    <row r="2" spans="2:5" ht="20" customHeight="1">
      <c r="B2" s="2"/>
      <c s="2"/>
      <c s="2"/>
      <c s="2"/>
    </row>
    <row r="3" spans="2:5" ht="12.75" customHeight="1">
      <c r="B3" s="2"/>
      <c s="2"/>
      <c s="2"/>
      <c s="2"/>
    </row>
    <row r="4" spans="1:5" ht="20" customHeight="1">
      <c r="A4" s="5" t="s">
        <v>2</v>
      </c>
      <c s="4" t="s">
        <v>3</v>
      </c>
      <c r="E4" s="1" t="s">
        <v>0</v>
      </c>
    </row>
    <row r="5" spans="1:2" ht="12.75" customHeight="1">
      <c r="A5" s="6" t="s">
        <v>4</v>
      </c>
      <c t="s">
        <v>5</v>
      </c>
    </row>
    <row r="6" spans="2:3" ht="12.75" customHeight="1">
      <c r="B6" s="7" t="s">
        <v>6</v>
      </c>
      <c s="9">
        <f>0+C10+C12+C14+C16</f>
      </c>
    </row>
    <row r="7" spans="2:3" ht="12.75" customHeight="1">
      <c r="B7" s="7" t="s">
        <v>7</v>
      </c>
      <c s="9">
        <f>0+E10+E12+E14+E16</f>
      </c>
    </row>
    <row r="9" spans="1:5" ht="12.75" customHeight="1">
      <c r="A9" s="8" t="s">
        <v>8</v>
      </c>
      <c s="8" t="s">
        <v>9</v>
      </c>
      <c s="8" t="s">
        <v>10</v>
      </c>
      <c s="8" t="s">
        <v>11</v>
      </c>
      <c s="8" t="s">
        <v>12</v>
      </c>
    </row>
    <row r="10" spans="1:5" ht="12.75" customHeight="1">
      <c r="A10" s="10" t="s">
        <v>13</v>
      </c>
      <c s="10" t="s">
        <v>14</v>
      </c>
      <c s="11">
        <f>0+C11</f>
      </c>
      <c s="11">
        <f>0+D11</f>
      </c>
      <c s="11">
        <f>0+E11</f>
      </c>
    </row>
    <row r="11" spans="1:5" ht="12.75" customHeight="1">
      <c r="A11" s="10" t="s">
        <v>16</v>
      </c>
      <c s="10" t="s">
        <v>17</v>
      </c>
      <c s="11">
        <f>'PS 01'!K8+'PS 01'!M8</f>
      </c>
      <c s="11">
        <f>0+'PS 01'!O10+'PS 01'!O14+'PS 01'!O18+'PS 01'!O22+'PS 01'!O26+'PS 01'!O30+'PS 01'!O34+'PS 01'!O38+'PS 01'!O42+'PS 01'!O46+'PS 01'!O50+'PS 01'!O54+'PS 01'!O58+'PS 01'!O62+'PS 01'!O66+'PS 01'!O70+'PS 01'!O74+'PS 01'!O78+'PS 01'!O82+'PS 01'!O86+'PS 01'!O90+'PS 01'!O94+'PS 01'!O98+'PS 01'!O102+'PS 01'!O106+'PS 01'!O110+'PS 01'!O114+'PS 01'!O118+'PS 01'!O122+'PS 01'!O126+'PS 01'!O130+'PS 01'!O135+'PS 01'!O139+'PS 01'!O143+'PS 01'!O147+'PS 01'!O151+'PS 01'!O155+'PS 01'!O159+'PS 01'!O163+'PS 01'!O167+'PS 01'!O171+'PS 01'!O176+'PS 01'!O180+'PS 01'!O184+'PS 01'!O188+'PS 01'!O192+'PS 01'!O196+'PS 01'!O200+'PS 01'!O204+'PS 01'!O208+'PS 01'!O212+'PS 01'!O216+'PS 01'!O220+'PS 01'!O224+'PS 01'!O228+'PS 01'!O232+'PS 01'!O236+'PS 01'!O241+'PS 01'!O245+'PS 01'!O249+'PS 01'!O253+'PS 01'!O257+'PS 01'!O261+'PS 01'!O265+'PS 01'!O269+'PS 01'!O273+'PS 01'!O277+'PS 01'!O281+'PS 01'!O286+'PS 01'!O290+'PS 01'!O294</f>
      </c>
      <c s="11">
        <f>C11+D11</f>
      </c>
    </row>
    <row r="12" spans="1:5" ht="12.75" customHeight="1">
      <c r="A12" s="10" t="s">
        <v>316</v>
      </c>
      <c s="10" t="s">
        <v>317</v>
      </c>
      <c s="11">
        <f>0+C13</f>
      </c>
      <c s="11">
        <f>0+D13</f>
      </c>
      <c s="11">
        <f>0+E13</f>
      </c>
    </row>
    <row r="13" spans="1:5" ht="12.75" customHeight="1">
      <c r="A13" s="10" t="s">
        <v>318</v>
      </c>
      <c s="10" t="s">
        <v>319</v>
      </c>
      <c s="11">
        <f>'SO 01'!K8+'SO 01'!M8</f>
      </c>
      <c s="11">
        <f>0+'SO 01'!O10+'SO 01'!O14+'SO 01'!O18+'SO 01'!O22+'SO 01'!O27+'SO 01'!O31+'SO 01'!O35+'SO 01'!O39+'SO 01'!O43+'SO 01'!O48+'SO 01'!O52+'SO 01'!O56+'SO 01'!O61+'SO 01'!O65+'SO 01'!O69+'SO 01'!O73+'SO 01'!O78+'SO 01'!O82+'SO 01'!O86+'SO 01'!O90+'SO 01'!O94+'SO 01'!O98+'SO 01'!O102+'SO 01'!O106+'SO 01'!O110+'SO 01'!O114+'SO 01'!O118+'SO 01'!O122+'SO 01'!O126+'SO 01'!O131+'SO 01'!O135+'SO 01'!O139+'SO 01'!O143+'SO 01'!O148+'SO 01'!O152+'SO 01'!O156+'SO 01'!O160+'SO 01'!O164+'SO 01'!O168+'SO 01'!O172+'SO 01'!O176+'SO 01'!O180+'SO 01'!O184+'SO 01'!O188</f>
      </c>
      <c s="11">
        <f>C13+D13</f>
      </c>
    </row>
    <row r="14" spans="1:5" ht="12.75" customHeight="1">
      <c r="A14" s="10" t="s">
        <v>462</v>
      </c>
      <c s="10" t="s">
        <v>463</v>
      </c>
      <c s="11">
        <f>0+C15</f>
      </c>
      <c s="11">
        <f>0+D15</f>
      </c>
      <c s="11">
        <f>0+E15</f>
      </c>
    </row>
    <row r="15" spans="1:5" ht="12.75" customHeight="1">
      <c r="A15" s="10" t="s">
        <v>464</v>
      </c>
      <c s="10" t="s">
        <v>465</v>
      </c>
      <c s="11">
        <f>'SO 02'!K8+'SO 02'!M8</f>
      </c>
      <c s="11">
        <f>0+'SO 02'!O10+'SO 02'!O14+'SO 02'!O18+'SO 02'!O22+'SO 02'!O27+'SO 02'!O31+'SO 02'!O35+'SO 02'!O39+'SO 02'!O43+'SO 02'!O47+'SO 02'!O51+'SO 02'!O55+'SO 02'!O59+'SO 02'!O63+'SO 02'!O67+'SO 02'!O71+'SO 02'!O75+'SO 02'!O79+'SO 02'!O84+'SO 02'!O88+'SO 02'!O92+'SO 02'!O96+'SO 02'!O100+'SO 02'!O104+'SO 02'!O108</f>
      </c>
      <c s="11">
        <f>C15+D15</f>
      </c>
    </row>
    <row r="16" spans="1:5" ht="12.75" customHeight="1">
      <c r="A16" s="10" t="s">
        <v>516</v>
      </c>
      <c s="10" t="s">
        <v>517</v>
      </c>
      <c s="11">
        <f>0+C17</f>
      </c>
      <c s="11">
        <f>0+D17</f>
      </c>
      <c s="11">
        <f>0+E17</f>
      </c>
    </row>
    <row r="17" spans="1:5" ht="12.75" customHeight="1">
      <c r="A17" s="10" t="s">
        <v>518</v>
      </c>
      <c s="10" t="s">
        <v>519</v>
      </c>
      <c s="11">
        <f>'SO 98-98'!K8+'SO 98-98'!M8</f>
      </c>
      <c s="11">
        <f>0+'SO 98-98'!O10+'SO 98-98'!O14+'SO 98-98'!O18+'SO 98-98'!O22+'SO 98-98'!O27+'SO 98-98'!O31</f>
      </c>
      <c s="11">
        <f>C17+D17</f>
      </c>
    </row>
  </sheetData>
  <sheetProtection password="923D" sheet="1" objects="1" scenarios="1"/>
  <mergeCells count="2">
    <mergeCell ref="A1:A3"/>
    <mergeCell ref="B1:B3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COUNTIFS(L8:L294,"=0",A8:A294,"P")+COUNTIFS(L8:L294,"",A8:A294,"P")+SUM(Q8:Q294)</f>
      </c>
    </row>
    <row r="8" spans="1:13" ht="12.75" customHeight="1">
      <c r="A8" t="s">
        <v>45</v>
      </c>
      <c r="C8" s="21" t="s">
        <v>46</v>
      </c>
      <c r="E8" s="23" t="s">
        <v>47</v>
      </c>
      <c r="J8" s="22">
        <f>0+J9+J134+J175+J240+J285</f>
      </c>
      <c s="22">
        <f>0+K9+K134+K175+K240+K285</f>
      </c>
      <c s="22">
        <f>0+L9+L134+L175+L240+L285</f>
      </c>
      <c s="22">
        <f>0+M9+M134+M175+M240+M285</f>
      </c>
    </row>
    <row r="9" spans="1:13" ht="12.75" customHeight="1">
      <c r="A9" t="s">
        <v>48</v>
      </c>
      <c r="C9" s="7" t="s">
        <v>49</v>
      </c>
      <c r="E9" s="25" t="s">
        <v>50</v>
      </c>
      <c r="J9" s="24">
        <f>0</f>
      </c>
      <c s="24">
        <f>0</f>
      </c>
      <c s="24">
        <f>0+L10+L14+L18+L22+L26+L30+L34+L38+L42+L46+L50+L54+L58+L62+L66+L70+L74+L78+L82+L86+L90+L94+L98+L102+L106+L110+L114+L118+L122+L126+L130</f>
      </c>
      <c s="24">
        <f>0+M10+M14+M18+M22+M26+M30+M34+M38+M42+M46+M50+M54+M58+M62+M66+M70+M74+M78+M82+M86+M90+M94+M98+M102+M106+M110+M114+M118+M122+M126+M130</f>
      </c>
    </row>
    <row r="10" spans="1:16" ht="12.75" customHeight="1">
      <c r="A10" t="s">
        <v>51</v>
      </c>
      <c s="6" t="s">
        <v>49</v>
      </c>
      <c s="6" t="s">
        <v>52</v>
      </c>
      <c t="s">
        <v>53</v>
      </c>
      <c s="26" t="s">
        <v>54</v>
      </c>
      <c s="27" t="s">
        <v>55</v>
      </c>
      <c s="28">
        <v>10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56</v>
      </c>
      <c>
        <f>(M10*21)/100</f>
      </c>
      <c t="s">
        <v>27</v>
      </c>
    </row>
    <row r="11" spans="1:5" ht="12.75" customHeight="1">
      <c r="A11" s="30" t="s">
        <v>57</v>
      </c>
      <c r="E11" s="31" t="s">
        <v>9</v>
      </c>
    </row>
    <row r="12" spans="1:5" ht="12.75" customHeight="1">
      <c r="A12" s="30" t="s">
        <v>58</v>
      </c>
      <c r="E12" s="32" t="s">
        <v>59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27</v>
      </c>
      <c s="6" t="s">
        <v>61</v>
      </c>
      <c t="s">
        <v>53</v>
      </c>
      <c s="26" t="s">
        <v>62</v>
      </c>
      <c s="27" t="s">
        <v>55</v>
      </c>
      <c s="28">
        <v>10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56</v>
      </c>
      <c>
        <f>(M14*21)/100</f>
      </c>
      <c t="s">
        <v>27</v>
      </c>
    </row>
    <row r="15" spans="1:5" ht="12.75" customHeight="1">
      <c r="A15" s="30" t="s">
        <v>57</v>
      </c>
      <c r="E15" s="31" t="s">
        <v>9</v>
      </c>
    </row>
    <row r="16" spans="1:5" ht="12.75" customHeight="1">
      <c r="A16" s="30" t="s">
        <v>58</v>
      </c>
      <c r="E16" s="32" t="s">
        <v>59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63</v>
      </c>
      <c t="s">
        <v>53</v>
      </c>
      <c s="26" t="s">
        <v>64</v>
      </c>
      <c s="27" t="s">
        <v>65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56</v>
      </c>
      <c>
        <f>(M18*21)/100</f>
      </c>
      <c t="s">
        <v>27</v>
      </c>
    </row>
    <row r="19" spans="1:5" ht="12.75" customHeight="1">
      <c r="A19" s="30" t="s">
        <v>57</v>
      </c>
      <c r="E19" s="31" t="s">
        <v>9</v>
      </c>
    </row>
    <row r="20" spans="1:5" ht="12.75" customHeight="1">
      <c r="A20" s="30" t="s">
        <v>58</v>
      </c>
      <c r="E20" s="32" t="s">
        <v>59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66</v>
      </c>
      <c s="6" t="s">
        <v>67</v>
      </c>
      <c t="s">
        <v>53</v>
      </c>
      <c s="26" t="s">
        <v>68</v>
      </c>
      <c s="27" t="s">
        <v>65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56</v>
      </c>
      <c>
        <f>(M22*21)/100</f>
      </c>
      <c t="s">
        <v>27</v>
      </c>
    </row>
    <row r="23" spans="1:5" ht="12.75" customHeight="1">
      <c r="A23" s="30" t="s">
        <v>57</v>
      </c>
      <c r="E23" s="31" t="s">
        <v>9</v>
      </c>
    </row>
    <row r="24" spans="1:5" ht="12.75" customHeight="1">
      <c r="A24" s="30" t="s">
        <v>58</v>
      </c>
      <c r="E24" s="32" t="s">
        <v>59</v>
      </c>
    </row>
    <row r="25" spans="5:5" ht="12.75" customHeight="1">
      <c r="E25" s="31" t="s">
        <v>60</v>
      </c>
    </row>
    <row r="26" spans="1:16" ht="12.75" customHeight="1">
      <c r="A26" t="s">
        <v>51</v>
      </c>
      <c s="6" t="s">
        <v>69</v>
      </c>
      <c s="6" t="s">
        <v>70</v>
      </c>
      <c t="s">
        <v>53</v>
      </c>
      <c s="26" t="s">
        <v>71</v>
      </c>
      <c s="27" t="s">
        <v>65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72</v>
      </c>
      <c>
        <f>(M26*21)/100</f>
      </c>
      <c t="s">
        <v>27</v>
      </c>
    </row>
    <row r="27" spans="1:5" ht="12.75" customHeight="1">
      <c r="A27" s="30" t="s">
        <v>57</v>
      </c>
      <c r="E27" s="31" t="s">
        <v>73</v>
      </c>
    </row>
    <row r="28" spans="1:5" ht="12.75" customHeight="1">
      <c r="A28" s="30" t="s">
        <v>58</v>
      </c>
      <c r="E28" s="32" t="s">
        <v>74</v>
      </c>
    </row>
    <row r="29" spans="5:5" ht="63.75" customHeight="1">
      <c r="E29" s="31" t="s">
        <v>75</v>
      </c>
    </row>
    <row r="30" spans="1:16" ht="12.75" customHeight="1">
      <c r="A30" t="s">
        <v>51</v>
      </c>
      <c s="6" t="s">
        <v>76</v>
      </c>
      <c s="6" t="s">
        <v>77</v>
      </c>
      <c t="s">
        <v>53</v>
      </c>
      <c s="26" t="s">
        <v>78</v>
      </c>
      <c s="27" t="s">
        <v>65</v>
      </c>
      <c s="28">
        <v>1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56</v>
      </c>
      <c>
        <f>(M30*21)/100</f>
      </c>
      <c t="s">
        <v>27</v>
      </c>
    </row>
    <row r="31" spans="1:5" ht="12.75" customHeight="1">
      <c r="A31" s="30" t="s">
        <v>57</v>
      </c>
      <c r="E31" s="31" t="s">
        <v>9</v>
      </c>
    </row>
    <row r="32" spans="1:5" ht="12.75" customHeight="1">
      <c r="A32" s="30" t="s">
        <v>58</v>
      </c>
      <c r="E32" s="32" t="s">
        <v>74</v>
      </c>
    </row>
    <row r="33" spans="5:5" ht="12.75" customHeight="1">
      <c r="E33" s="31" t="s">
        <v>60</v>
      </c>
    </row>
    <row r="34" spans="1:16" ht="12.75" customHeight="1">
      <c r="A34" t="s">
        <v>51</v>
      </c>
      <c s="6" t="s">
        <v>79</v>
      </c>
      <c s="6" t="s">
        <v>80</v>
      </c>
      <c t="s">
        <v>53</v>
      </c>
      <c s="26" t="s">
        <v>81</v>
      </c>
      <c s="27" t="s">
        <v>65</v>
      </c>
      <c s="28">
        <v>1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56</v>
      </c>
      <c>
        <f>(M34*21)/100</f>
      </c>
      <c t="s">
        <v>27</v>
      </c>
    </row>
    <row r="35" spans="1:5" ht="12.75" customHeight="1">
      <c r="A35" s="30" t="s">
        <v>57</v>
      </c>
      <c r="E35" s="31" t="s">
        <v>9</v>
      </c>
    </row>
    <row r="36" spans="1:5" ht="12.75" customHeight="1">
      <c r="A36" s="30" t="s">
        <v>58</v>
      </c>
      <c r="E36" s="32" t="s">
        <v>74</v>
      </c>
    </row>
    <row r="37" spans="5:5" ht="12.75" customHeight="1">
      <c r="E37" s="31" t="s">
        <v>60</v>
      </c>
    </row>
    <row r="38" spans="1:16" ht="12.75" customHeight="1">
      <c r="A38" t="s">
        <v>51</v>
      </c>
      <c s="6" t="s">
        <v>82</v>
      </c>
      <c s="6" t="s">
        <v>83</v>
      </c>
      <c t="s">
        <v>53</v>
      </c>
      <c s="26" t="s">
        <v>84</v>
      </c>
      <c s="27" t="s">
        <v>65</v>
      </c>
      <c s="28">
        <v>1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56</v>
      </c>
      <c>
        <f>(M38*21)/100</f>
      </c>
      <c t="s">
        <v>27</v>
      </c>
    </row>
    <row r="39" spans="1:5" ht="12.75" customHeight="1">
      <c r="A39" s="30" t="s">
        <v>57</v>
      </c>
      <c r="E39" s="31" t="s">
        <v>9</v>
      </c>
    </row>
    <row r="40" spans="1:5" ht="12.75" customHeight="1">
      <c r="A40" s="30" t="s">
        <v>58</v>
      </c>
      <c r="E40" s="32" t="s">
        <v>74</v>
      </c>
    </row>
    <row r="41" spans="5:5" ht="12.75" customHeight="1">
      <c r="E41" s="31" t="s">
        <v>60</v>
      </c>
    </row>
    <row r="42" spans="1:16" ht="12.75" customHeight="1">
      <c r="A42" t="s">
        <v>51</v>
      </c>
      <c s="6" t="s">
        <v>85</v>
      </c>
      <c s="6" t="s">
        <v>86</v>
      </c>
      <c t="s">
        <v>53</v>
      </c>
      <c s="26" t="s">
        <v>87</v>
      </c>
      <c s="27" t="s">
        <v>65</v>
      </c>
      <c s="28">
        <v>1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56</v>
      </c>
      <c>
        <f>(M42*21)/100</f>
      </c>
      <c t="s">
        <v>27</v>
      </c>
    </row>
    <row r="43" spans="1:5" ht="12.75" customHeight="1">
      <c r="A43" s="30" t="s">
        <v>57</v>
      </c>
      <c r="E43" s="31" t="s">
        <v>9</v>
      </c>
    </row>
    <row r="44" spans="1:5" ht="12.75" customHeight="1">
      <c r="A44" s="30" t="s">
        <v>58</v>
      </c>
      <c r="E44" s="32" t="s">
        <v>74</v>
      </c>
    </row>
    <row r="45" spans="5:5" ht="12.75" customHeight="1">
      <c r="E45" s="31" t="s">
        <v>60</v>
      </c>
    </row>
    <row r="46" spans="1:16" ht="12.75" customHeight="1">
      <c r="A46" t="s">
        <v>51</v>
      </c>
      <c s="6" t="s">
        <v>88</v>
      </c>
      <c s="6" t="s">
        <v>89</v>
      </c>
      <c t="s">
        <v>53</v>
      </c>
      <c s="26" t="s">
        <v>90</v>
      </c>
      <c s="27" t="s">
        <v>65</v>
      </c>
      <c s="28">
        <v>1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56</v>
      </c>
      <c>
        <f>(M46*21)/100</f>
      </c>
      <c t="s">
        <v>27</v>
      </c>
    </row>
    <row r="47" spans="1:5" ht="12.75" customHeight="1">
      <c r="A47" s="30" t="s">
        <v>57</v>
      </c>
      <c r="E47" s="31" t="s">
        <v>9</v>
      </c>
    </row>
    <row r="48" spans="1:5" ht="12.75" customHeight="1">
      <c r="A48" s="30" t="s">
        <v>58</v>
      </c>
      <c r="E48" s="32" t="s">
        <v>74</v>
      </c>
    </row>
    <row r="49" spans="5:5" ht="12.75" customHeight="1">
      <c r="E49" s="31" t="s">
        <v>60</v>
      </c>
    </row>
    <row r="50" spans="1:16" ht="12.75" customHeight="1">
      <c r="A50" t="s">
        <v>51</v>
      </c>
      <c s="6" t="s">
        <v>91</v>
      </c>
      <c s="6" t="s">
        <v>92</v>
      </c>
      <c t="s">
        <v>53</v>
      </c>
      <c s="26" t="s">
        <v>93</v>
      </c>
      <c s="27" t="s">
        <v>65</v>
      </c>
      <c s="28">
        <v>1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56</v>
      </c>
      <c>
        <f>(M50*21)/100</f>
      </c>
      <c t="s">
        <v>27</v>
      </c>
    </row>
    <row r="51" spans="1:5" ht="12.75" customHeight="1">
      <c r="A51" s="30" t="s">
        <v>57</v>
      </c>
      <c r="E51" s="31" t="s">
        <v>9</v>
      </c>
    </row>
    <row r="52" spans="1:5" ht="12.75" customHeight="1">
      <c r="A52" s="30" t="s">
        <v>58</v>
      </c>
      <c r="E52" s="32" t="s">
        <v>74</v>
      </c>
    </row>
    <row r="53" spans="5:5" ht="12.75" customHeight="1">
      <c r="E53" s="31" t="s">
        <v>60</v>
      </c>
    </row>
    <row r="54" spans="1:16" ht="12.75" customHeight="1">
      <c r="A54" t="s">
        <v>51</v>
      </c>
      <c s="6" t="s">
        <v>94</v>
      </c>
      <c s="6" t="s">
        <v>95</v>
      </c>
      <c t="s">
        <v>53</v>
      </c>
      <c s="26" t="s">
        <v>96</v>
      </c>
      <c s="27" t="s">
        <v>65</v>
      </c>
      <c s="28">
        <v>1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56</v>
      </c>
      <c>
        <f>(M54*21)/100</f>
      </c>
      <c t="s">
        <v>27</v>
      </c>
    </row>
    <row r="55" spans="1:5" ht="12.75" customHeight="1">
      <c r="A55" s="30" t="s">
        <v>57</v>
      </c>
      <c r="E55" s="31" t="s">
        <v>9</v>
      </c>
    </row>
    <row r="56" spans="1:5" ht="12.75" customHeight="1">
      <c r="A56" s="30" t="s">
        <v>58</v>
      </c>
      <c r="E56" s="32" t="s">
        <v>74</v>
      </c>
    </row>
    <row r="57" spans="5:5" ht="12.75" customHeight="1">
      <c r="E57" s="31" t="s">
        <v>60</v>
      </c>
    </row>
    <row r="58" spans="1:16" ht="12.75" customHeight="1">
      <c r="A58" t="s">
        <v>51</v>
      </c>
      <c s="6" t="s">
        <v>97</v>
      </c>
      <c s="6" t="s">
        <v>98</v>
      </c>
      <c t="s">
        <v>53</v>
      </c>
      <c s="26" t="s">
        <v>99</v>
      </c>
      <c s="27" t="s">
        <v>65</v>
      </c>
      <c s="28">
        <v>1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72</v>
      </c>
      <c>
        <f>(M58*21)/100</f>
      </c>
      <c t="s">
        <v>27</v>
      </c>
    </row>
    <row r="59" spans="1:5" ht="12.75" customHeight="1">
      <c r="A59" s="30" t="s">
        <v>57</v>
      </c>
      <c r="E59" s="31" t="s">
        <v>9</v>
      </c>
    </row>
    <row r="60" spans="1:5" ht="12.75" customHeight="1">
      <c r="A60" s="30" t="s">
        <v>58</v>
      </c>
      <c r="E60" s="32" t="s">
        <v>74</v>
      </c>
    </row>
    <row r="61" spans="5:5" ht="12.75" customHeight="1">
      <c r="E61" s="31" t="s">
        <v>100</v>
      </c>
    </row>
    <row r="62" spans="1:16" ht="12.75" customHeight="1">
      <c r="A62" t="s">
        <v>51</v>
      </c>
      <c s="6" t="s">
        <v>101</v>
      </c>
      <c s="6" t="s">
        <v>102</v>
      </c>
      <c t="s">
        <v>53</v>
      </c>
      <c s="26" t="s">
        <v>103</v>
      </c>
      <c s="27" t="s">
        <v>65</v>
      </c>
      <c s="28">
        <v>1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72</v>
      </c>
      <c>
        <f>(M62*21)/100</f>
      </c>
      <c t="s">
        <v>27</v>
      </c>
    </row>
    <row r="63" spans="1:5" ht="12.75" customHeight="1">
      <c r="A63" s="30" t="s">
        <v>57</v>
      </c>
      <c r="E63" s="31" t="s">
        <v>9</v>
      </c>
    </row>
    <row r="64" spans="1:5" ht="12.75" customHeight="1">
      <c r="A64" s="30" t="s">
        <v>58</v>
      </c>
      <c r="E64" s="32" t="s">
        <v>74</v>
      </c>
    </row>
    <row r="65" spans="5:5" ht="12.75" customHeight="1">
      <c r="E65" s="31" t="s">
        <v>104</v>
      </c>
    </row>
    <row r="66" spans="1:16" ht="12.75" customHeight="1">
      <c r="A66" t="s">
        <v>51</v>
      </c>
      <c s="6" t="s">
        <v>105</v>
      </c>
      <c s="6" t="s">
        <v>106</v>
      </c>
      <c t="s">
        <v>53</v>
      </c>
      <c s="26" t="s">
        <v>107</v>
      </c>
      <c s="27" t="s">
        <v>65</v>
      </c>
      <c s="28">
        <v>1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72</v>
      </c>
      <c>
        <f>(M66*21)/100</f>
      </c>
      <c t="s">
        <v>27</v>
      </c>
    </row>
    <row r="67" spans="1:5" ht="12.75" customHeight="1">
      <c r="A67" s="30" t="s">
        <v>57</v>
      </c>
      <c r="E67" s="31" t="s">
        <v>9</v>
      </c>
    </row>
    <row r="68" spans="1:5" ht="12.75" customHeight="1">
      <c r="A68" s="30" t="s">
        <v>58</v>
      </c>
      <c r="E68" s="32" t="s">
        <v>74</v>
      </c>
    </row>
    <row r="69" spans="5:5" ht="12.75" customHeight="1">
      <c r="E69" s="31" t="s">
        <v>108</v>
      </c>
    </row>
    <row r="70" spans="1:16" ht="12.75" customHeight="1">
      <c r="A70" t="s">
        <v>51</v>
      </c>
      <c s="6" t="s">
        <v>109</v>
      </c>
      <c s="6" t="s">
        <v>110</v>
      </c>
      <c t="s">
        <v>53</v>
      </c>
      <c s="26" t="s">
        <v>111</v>
      </c>
      <c s="27" t="s">
        <v>65</v>
      </c>
      <c s="28">
        <v>1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72</v>
      </c>
      <c>
        <f>(M70*21)/100</f>
      </c>
      <c t="s">
        <v>27</v>
      </c>
    </row>
    <row r="71" spans="1:5" ht="12.75" customHeight="1">
      <c r="A71" s="30" t="s">
        <v>57</v>
      </c>
      <c r="E71" s="31" t="s">
        <v>9</v>
      </c>
    </row>
    <row r="72" spans="1:5" ht="12.75" customHeight="1">
      <c r="A72" s="30" t="s">
        <v>58</v>
      </c>
      <c r="E72" s="32" t="s">
        <v>74</v>
      </c>
    </row>
    <row r="73" spans="5:5" ht="12.75" customHeight="1">
      <c r="E73" s="31" t="s">
        <v>112</v>
      </c>
    </row>
    <row r="74" spans="1:16" ht="12.75" customHeight="1">
      <c r="A74" t="s">
        <v>51</v>
      </c>
      <c s="6" t="s">
        <v>113</v>
      </c>
      <c s="6" t="s">
        <v>114</v>
      </c>
      <c t="s">
        <v>53</v>
      </c>
      <c s="26" t="s">
        <v>115</v>
      </c>
      <c s="27" t="s">
        <v>65</v>
      </c>
      <c s="28">
        <v>1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72</v>
      </c>
      <c>
        <f>(M74*21)/100</f>
      </c>
      <c t="s">
        <v>27</v>
      </c>
    </row>
    <row r="75" spans="1:5" ht="12.75" customHeight="1">
      <c r="A75" s="30" t="s">
        <v>57</v>
      </c>
      <c r="E75" s="31" t="s">
        <v>73</v>
      </c>
    </row>
    <row r="76" spans="1:5" ht="12.75" customHeight="1">
      <c r="A76" s="30" t="s">
        <v>58</v>
      </c>
      <c r="E76" s="32" t="s">
        <v>116</v>
      </c>
    </row>
    <row r="77" spans="5:5" ht="76.5" customHeight="1">
      <c r="E77" s="31" t="s">
        <v>117</v>
      </c>
    </row>
    <row r="78" spans="1:16" ht="12.75" customHeight="1">
      <c r="A78" t="s">
        <v>51</v>
      </c>
      <c s="6" t="s">
        <v>118</v>
      </c>
      <c s="6" t="s">
        <v>119</v>
      </c>
      <c t="s">
        <v>53</v>
      </c>
      <c s="26" t="s">
        <v>120</v>
      </c>
      <c s="27" t="s">
        <v>65</v>
      </c>
      <c s="28">
        <v>1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56</v>
      </c>
      <c>
        <f>(M78*21)/100</f>
      </c>
      <c t="s">
        <v>27</v>
      </c>
    </row>
    <row r="79" spans="1:5" ht="12.75" customHeight="1">
      <c r="A79" s="30" t="s">
        <v>57</v>
      </c>
      <c r="E79" s="31" t="s">
        <v>73</v>
      </c>
    </row>
    <row r="80" spans="1:5" ht="12.75" customHeight="1">
      <c r="A80" s="30" t="s">
        <v>58</v>
      </c>
      <c r="E80" s="32" t="s">
        <v>116</v>
      </c>
    </row>
    <row r="81" spans="5:5" ht="12.75" customHeight="1">
      <c r="E81" s="31" t="s">
        <v>60</v>
      </c>
    </row>
    <row r="82" spans="1:16" ht="12.75" customHeight="1">
      <c r="A82" t="s">
        <v>51</v>
      </c>
      <c s="6" t="s">
        <v>121</v>
      </c>
      <c s="6" t="s">
        <v>122</v>
      </c>
      <c t="s">
        <v>53</v>
      </c>
      <c s="26" t="s">
        <v>123</v>
      </c>
      <c s="27" t="s">
        <v>65</v>
      </c>
      <c s="28">
        <v>1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72</v>
      </c>
      <c>
        <f>(M82*21)/100</f>
      </c>
      <c t="s">
        <v>27</v>
      </c>
    </row>
    <row r="83" spans="1:5" ht="12.75" customHeight="1">
      <c r="A83" s="30" t="s">
        <v>57</v>
      </c>
      <c r="E83" s="31" t="s">
        <v>73</v>
      </c>
    </row>
    <row r="84" spans="1:5" ht="12.75" customHeight="1">
      <c r="A84" s="30" t="s">
        <v>58</v>
      </c>
      <c r="E84" s="32" t="s">
        <v>116</v>
      </c>
    </row>
    <row r="85" spans="5:5" ht="76.5" customHeight="1">
      <c r="E85" s="31" t="s">
        <v>124</v>
      </c>
    </row>
    <row r="86" spans="1:16" ht="12.75" customHeight="1">
      <c r="A86" t="s">
        <v>51</v>
      </c>
      <c s="6" t="s">
        <v>125</v>
      </c>
      <c s="6" t="s">
        <v>126</v>
      </c>
      <c t="s">
        <v>53</v>
      </c>
      <c s="26" t="s">
        <v>127</v>
      </c>
      <c s="27" t="s">
        <v>65</v>
      </c>
      <c s="28">
        <v>1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56</v>
      </c>
      <c>
        <f>(M86*21)/100</f>
      </c>
      <c t="s">
        <v>27</v>
      </c>
    </row>
    <row r="87" spans="1:5" ht="12.75" customHeight="1">
      <c r="A87" s="30" t="s">
        <v>57</v>
      </c>
      <c r="E87" s="31" t="s">
        <v>73</v>
      </c>
    </row>
    <row r="88" spans="1:5" ht="12.75" customHeight="1">
      <c r="A88" s="30" t="s">
        <v>58</v>
      </c>
      <c r="E88" s="32" t="s">
        <v>116</v>
      </c>
    </row>
    <row r="89" spans="5:5" ht="12.75" customHeight="1">
      <c r="E89" s="31" t="s">
        <v>60</v>
      </c>
    </row>
    <row r="90" spans="1:16" ht="12.75" customHeight="1">
      <c r="A90" t="s">
        <v>51</v>
      </c>
      <c s="6" t="s">
        <v>128</v>
      </c>
      <c s="6" t="s">
        <v>129</v>
      </c>
      <c t="s">
        <v>53</v>
      </c>
      <c s="26" t="s">
        <v>130</v>
      </c>
      <c s="27" t="s">
        <v>65</v>
      </c>
      <c s="28">
        <v>2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72</v>
      </c>
      <c>
        <f>(M90*21)/100</f>
      </c>
      <c t="s">
        <v>27</v>
      </c>
    </row>
    <row r="91" spans="1:5" ht="12.75" customHeight="1">
      <c r="A91" s="30" t="s">
        <v>57</v>
      </c>
      <c r="E91" s="31" t="s">
        <v>9</v>
      </c>
    </row>
    <row r="92" spans="1:5" ht="12.75" customHeight="1">
      <c r="A92" s="30" t="s">
        <v>58</v>
      </c>
      <c r="E92" s="32" t="s">
        <v>116</v>
      </c>
    </row>
    <row r="93" spans="5:5" ht="76.5" customHeight="1">
      <c r="E93" s="31" t="s">
        <v>131</v>
      </c>
    </row>
    <row r="94" spans="1:16" ht="12.75" customHeight="1">
      <c r="A94" t="s">
        <v>51</v>
      </c>
      <c s="6" t="s">
        <v>132</v>
      </c>
      <c s="6" t="s">
        <v>133</v>
      </c>
      <c t="s">
        <v>53</v>
      </c>
      <c s="26" t="s">
        <v>134</v>
      </c>
      <c s="27" t="s">
        <v>65</v>
      </c>
      <c s="28">
        <v>3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56</v>
      </c>
      <c>
        <f>(M94*21)/100</f>
      </c>
      <c t="s">
        <v>27</v>
      </c>
    </row>
    <row r="95" spans="1:5" ht="12.75" customHeight="1">
      <c r="A95" s="30" t="s">
        <v>57</v>
      </c>
      <c r="E95" s="31" t="s">
        <v>135</v>
      </c>
    </row>
    <row r="96" spans="1:5" ht="12.75" customHeight="1">
      <c r="A96" s="30" t="s">
        <v>58</v>
      </c>
      <c r="E96" s="32" t="s">
        <v>116</v>
      </c>
    </row>
    <row r="97" spans="5:5" ht="12.75" customHeight="1">
      <c r="E97" s="31" t="s">
        <v>60</v>
      </c>
    </row>
    <row r="98" spans="1:16" ht="12.75" customHeight="1">
      <c r="A98" t="s">
        <v>51</v>
      </c>
      <c s="6" t="s">
        <v>136</v>
      </c>
      <c s="6" t="s">
        <v>137</v>
      </c>
      <c t="s">
        <v>53</v>
      </c>
      <c s="26" t="s">
        <v>138</v>
      </c>
      <c s="27" t="s">
        <v>65</v>
      </c>
      <c s="28">
        <v>1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72</v>
      </c>
      <c>
        <f>(M98*21)/100</f>
      </c>
      <c t="s">
        <v>27</v>
      </c>
    </row>
    <row r="99" spans="1:5" ht="12.75" customHeight="1">
      <c r="A99" s="30" t="s">
        <v>57</v>
      </c>
      <c r="E99" s="31" t="s">
        <v>9</v>
      </c>
    </row>
    <row r="100" spans="1:5" ht="12.75" customHeight="1">
      <c r="A100" s="30" t="s">
        <v>58</v>
      </c>
      <c r="E100" s="32" t="s">
        <v>116</v>
      </c>
    </row>
    <row r="101" spans="5:5" ht="12.75" customHeight="1">
      <c r="E101" s="31" t="s">
        <v>139</v>
      </c>
    </row>
    <row r="102" spans="1:16" ht="12.75" customHeight="1">
      <c r="A102" t="s">
        <v>51</v>
      </c>
      <c s="6" t="s">
        <v>140</v>
      </c>
      <c s="6" t="s">
        <v>141</v>
      </c>
      <c t="s">
        <v>53</v>
      </c>
      <c s="26" t="s">
        <v>142</v>
      </c>
      <c s="27" t="s">
        <v>65</v>
      </c>
      <c s="28">
        <v>1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72</v>
      </c>
      <c>
        <f>(M102*21)/100</f>
      </c>
      <c t="s">
        <v>27</v>
      </c>
    </row>
    <row r="103" spans="1:5" ht="12.75" customHeight="1">
      <c r="A103" s="30" t="s">
        <v>57</v>
      </c>
      <c r="E103" s="31" t="s">
        <v>9</v>
      </c>
    </row>
    <row r="104" spans="1:5" ht="12.75" customHeight="1">
      <c r="A104" s="30" t="s">
        <v>58</v>
      </c>
      <c r="E104" s="32" t="s">
        <v>116</v>
      </c>
    </row>
    <row r="105" spans="5:5" ht="12.75" customHeight="1">
      <c r="E105" s="31" t="s">
        <v>143</v>
      </c>
    </row>
    <row r="106" spans="1:16" ht="12.75" customHeight="1">
      <c r="A106" t="s">
        <v>51</v>
      </c>
      <c s="6" t="s">
        <v>144</v>
      </c>
      <c s="6" t="s">
        <v>145</v>
      </c>
      <c t="s">
        <v>53</v>
      </c>
      <c s="26" t="s">
        <v>146</v>
      </c>
      <c s="27" t="s">
        <v>147</v>
      </c>
      <c s="28">
        <v>42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56</v>
      </c>
      <c>
        <f>(M106*21)/100</f>
      </c>
      <c t="s">
        <v>27</v>
      </c>
    </row>
    <row r="107" spans="1:5" ht="12.75" customHeight="1">
      <c r="A107" s="30" t="s">
        <v>57</v>
      </c>
      <c r="E107" s="31" t="s">
        <v>9</v>
      </c>
    </row>
    <row r="108" spans="1:5" ht="12.75" customHeight="1">
      <c r="A108" s="30" t="s">
        <v>58</v>
      </c>
      <c r="E108" s="32" t="s">
        <v>74</v>
      </c>
    </row>
    <row r="109" spans="5:5" ht="12.75" customHeight="1">
      <c r="E109" s="31" t="s">
        <v>60</v>
      </c>
    </row>
    <row r="110" spans="1:16" ht="12.75" customHeight="1">
      <c r="A110" t="s">
        <v>51</v>
      </c>
      <c s="6" t="s">
        <v>148</v>
      </c>
      <c s="6" t="s">
        <v>149</v>
      </c>
      <c t="s">
        <v>53</v>
      </c>
      <c s="26" t="s">
        <v>150</v>
      </c>
      <c s="27" t="s">
        <v>65</v>
      </c>
      <c s="28">
        <v>1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56</v>
      </c>
      <c>
        <f>(M110*21)/100</f>
      </c>
      <c t="s">
        <v>27</v>
      </c>
    </row>
    <row r="111" spans="1:5" ht="12.75" customHeight="1">
      <c r="A111" s="30" t="s">
        <v>57</v>
      </c>
      <c r="E111" s="31" t="s">
        <v>9</v>
      </c>
    </row>
    <row r="112" spans="1:5" ht="12.75" customHeight="1">
      <c r="A112" s="30" t="s">
        <v>58</v>
      </c>
      <c r="E112" s="32" t="s">
        <v>74</v>
      </c>
    </row>
    <row r="113" spans="5:5" ht="12.75" customHeight="1">
      <c r="E113" s="31" t="s">
        <v>60</v>
      </c>
    </row>
    <row r="114" spans="1:16" ht="12.75" customHeight="1">
      <c r="A114" t="s">
        <v>51</v>
      </c>
      <c s="6" t="s">
        <v>151</v>
      </c>
      <c s="6" t="s">
        <v>152</v>
      </c>
      <c t="s">
        <v>53</v>
      </c>
      <c s="26" t="s">
        <v>153</v>
      </c>
      <c s="27" t="s">
        <v>147</v>
      </c>
      <c s="28">
        <v>20</v>
      </c>
      <c s="27">
        <v>0</v>
      </c>
      <c s="27">
        <f>ROUND(G114*H114,6)</f>
      </c>
      <c r="L114" s="29">
        <v>0</v>
      </c>
      <c s="24">
        <f>ROUND(ROUND(L114,2)*ROUND(G114,3),2)</f>
      </c>
      <c s="27" t="s">
        <v>56</v>
      </c>
      <c>
        <f>(M114*21)/100</f>
      </c>
      <c t="s">
        <v>27</v>
      </c>
    </row>
    <row r="115" spans="1:5" ht="12.75" customHeight="1">
      <c r="A115" s="30" t="s">
        <v>57</v>
      </c>
      <c r="E115" s="31" t="s">
        <v>9</v>
      </c>
    </row>
    <row r="116" spans="1:5" ht="12.75" customHeight="1">
      <c r="A116" s="30" t="s">
        <v>58</v>
      </c>
      <c r="E116" s="32" t="s">
        <v>74</v>
      </c>
    </row>
    <row r="117" spans="5:5" ht="12.75" customHeight="1">
      <c r="E117" s="31" t="s">
        <v>60</v>
      </c>
    </row>
    <row r="118" spans="1:16" ht="12.75" customHeight="1">
      <c r="A118" t="s">
        <v>51</v>
      </c>
      <c s="6" t="s">
        <v>154</v>
      </c>
      <c s="6" t="s">
        <v>155</v>
      </c>
      <c t="s">
        <v>53</v>
      </c>
      <c s="26" t="s">
        <v>156</v>
      </c>
      <c s="27" t="s">
        <v>147</v>
      </c>
      <c s="28">
        <v>36</v>
      </c>
      <c s="27">
        <v>0</v>
      </c>
      <c s="27">
        <f>ROUND(G118*H118,6)</f>
      </c>
      <c r="L118" s="29">
        <v>0</v>
      </c>
      <c s="24">
        <f>ROUND(ROUND(L118,2)*ROUND(G118,3),2)</f>
      </c>
      <c s="27" t="s">
        <v>56</v>
      </c>
      <c>
        <f>(M118*21)/100</f>
      </c>
      <c t="s">
        <v>27</v>
      </c>
    </row>
    <row r="119" spans="1:5" ht="12.75" customHeight="1">
      <c r="A119" s="30" t="s">
        <v>57</v>
      </c>
      <c r="E119" s="31" t="s">
        <v>9</v>
      </c>
    </row>
    <row r="120" spans="1:5" ht="12.75" customHeight="1">
      <c r="A120" s="30" t="s">
        <v>58</v>
      </c>
      <c r="E120" s="32" t="s">
        <v>74</v>
      </c>
    </row>
    <row r="121" spans="5:5" ht="12.75" customHeight="1">
      <c r="E121" s="31" t="s">
        <v>60</v>
      </c>
    </row>
    <row r="122" spans="1:16" ht="12.75" customHeight="1">
      <c r="A122" t="s">
        <v>51</v>
      </c>
      <c s="6" t="s">
        <v>157</v>
      </c>
      <c s="6" t="s">
        <v>158</v>
      </c>
      <c t="s">
        <v>53</v>
      </c>
      <c s="26" t="s">
        <v>159</v>
      </c>
      <c s="27" t="s">
        <v>65</v>
      </c>
      <c s="28">
        <v>1</v>
      </c>
      <c s="27">
        <v>0</v>
      </c>
      <c s="27">
        <f>ROUND(G122*H122,6)</f>
      </c>
      <c r="L122" s="29">
        <v>0</v>
      </c>
      <c s="24">
        <f>ROUND(ROUND(L122,2)*ROUND(G122,3),2)</f>
      </c>
      <c s="27" t="s">
        <v>56</v>
      </c>
      <c>
        <f>(M122*21)/100</f>
      </c>
      <c t="s">
        <v>27</v>
      </c>
    </row>
    <row r="123" spans="1:5" ht="12.75" customHeight="1">
      <c r="A123" s="30" t="s">
        <v>57</v>
      </c>
      <c r="E123" s="31" t="s">
        <v>9</v>
      </c>
    </row>
    <row r="124" spans="1:5" ht="12.75" customHeight="1">
      <c r="A124" s="30" t="s">
        <v>58</v>
      </c>
      <c r="E124" s="32" t="s">
        <v>74</v>
      </c>
    </row>
    <row r="125" spans="5:5" ht="12.75" customHeight="1">
      <c r="E125" s="31" t="s">
        <v>60</v>
      </c>
    </row>
    <row r="126" spans="1:16" ht="12.75" customHeight="1">
      <c r="A126" t="s">
        <v>51</v>
      </c>
      <c s="6" t="s">
        <v>160</v>
      </c>
      <c s="6" t="s">
        <v>161</v>
      </c>
      <c t="s">
        <v>53</v>
      </c>
      <c s="26" t="s">
        <v>162</v>
      </c>
      <c s="27" t="s">
        <v>65</v>
      </c>
      <c s="28">
        <v>1</v>
      </c>
      <c s="27">
        <v>0</v>
      </c>
      <c s="27">
        <f>ROUND(G126*H126,6)</f>
      </c>
      <c r="L126" s="29">
        <v>0</v>
      </c>
      <c s="24">
        <f>ROUND(ROUND(L126,2)*ROUND(G126,3),2)</f>
      </c>
      <c s="27" t="s">
        <v>72</v>
      </c>
      <c>
        <f>(M126*21)/100</f>
      </c>
      <c t="s">
        <v>27</v>
      </c>
    </row>
    <row r="127" spans="1:5" ht="12.75" customHeight="1">
      <c r="A127" s="30" t="s">
        <v>57</v>
      </c>
      <c r="E127" s="31" t="s">
        <v>9</v>
      </c>
    </row>
    <row r="128" spans="1:5" ht="12.75" customHeight="1">
      <c r="A128" s="30" t="s">
        <v>58</v>
      </c>
      <c r="E128" s="32" t="s">
        <v>74</v>
      </c>
    </row>
    <row r="129" spans="5:5" ht="38.25" customHeight="1">
      <c r="E129" s="31" t="s">
        <v>163</v>
      </c>
    </row>
    <row r="130" spans="1:16" ht="12.75" customHeight="1">
      <c r="A130" t="s">
        <v>51</v>
      </c>
      <c s="6" t="s">
        <v>164</v>
      </c>
      <c s="6" t="s">
        <v>165</v>
      </c>
      <c t="s">
        <v>53</v>
      </c>
      <c s="26" t="s">
        <v>166</v>
      </c>
      <c s="27" t="s">
        <v>65</v>
      </c>
      <c s="28">
        <v>1</v>
      </c>
      <c s="27">
        <v>0</v>
      </c>
      <c s="27">
        <f>ROUND(G130*H130,6)</f>
      </c>
      <c r="L130" s="29">
        <v>0</v>
      </c>
      <c s="24">
        <f>ROUND(ROUND(L130,2)*ROUND(G130,3),2)</f>
      </c>
      <c s="27" t="s">
        <v>56</v>
      </c>
      <c>
        <f>(M130*21)/100</f>
      </c>
      <c t="s">
        <v>27</v>
      </c>
    </row>
    <row r="131" spans="1:5" ht="12.75" customHeight="1">
      <c r="A131" s="30" t="s">
        <v>57</v>
      </c>
      <c r="E131" s="31" t="s">
        <v>73</v>
      </c>
    </row>
    <row r="132" spans="1:5" ht="12.75" customHeight="1">
      <c r="A132" s="30" t="s">
        <v>58</v>
      </c>
      <c r="E132" s="32" t="s">
        <v>167</v>
      </c>
    </row>
    <row r="133" spans="5:5" ht="12.75" customHeight="1">
      <c r="E133" s="31" t="s">
        <v>53</v>
      </c>
    </row>
    <row r="134" spans="1:13" ht="12.75" customHeight="1">
      <c r="A134" t="s">
        <v>48</v>
      </c>
      <c r="C134" s="7" t="s">
        <v>27</v>
      </c>
      <c r="E134" s="25" t="s">
        <v>168</v>
      </c>
      <c r="J134" s="24">
        <f>0</f>
      </c>
      <c s="24">
        <f>0</f>
      </c>
      <c s="24">
        <f>0+L135+L139+L143+L147+L151+L155+L159+L163+L167+L171</f>
      </c>
      <c s="24">
        <f>0+M135+M139+M143+M147+M151+M155+M159+M163+M167+M171</f>
      </c>
    </row>
    <row r="135" spans="1:16" ht="12.75" customHeight="1">
      <c r="A135" t="s">
        <v>51</v>
      </c>
      <c s="6" t="s">
        <v>169</v>
      </c>
      <c s="6" t="s">
        <v>170</v>
      </c>
      <c t="s">
        <v>53</v>
      </c>
      <c s="26" t="s">
        <v>171</v>
      </c>
      <c s="27" t="s">
        <v>172</v>
      </c>
      <c s="28">
        <v>16.88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72</v>
      </c>
      <c>
        <f>(M135*21)/100</f>
      </c>
      <c t="s">
        <v>27</v>
      </c>
    </row>
    <row r="136" spans="1:5" ht="12.75" customHeight="1">
      <c r="A136" s="30" t="s">
        <v>57</v>
      </c>
      <c r="E136" s="31" t="s">
        <v>9</v>
      </c>
    </row>
    <row r="137" spans="1:5" ht="12.75" customHeight="1">
      <c r="A137" s="30" t="s">
        <v>58</v>
      </c>
      <c r="E137" s="32" t="s">
        <v>173</v>
      </c>
    </row>
    <row r="138" spans="5:5" ht="51" customHeight="1">
      <c r="E138" s="31" t="s">
        <v>174</v>
      </c>
    </row>
    <row r="139" spans="1:16" ht="12.75" customHeight="1">
      <c r="A139" t="s">
        <v>51</v>
      </c>
      <c s="6" t="s">
        <v>175</v>
      </c>
      <c s="6" t="s">
        <v>176</v>
      </c>
      <c t="s">
        <v>53</v>
      </c>
      <c s="26" t="s">
        <v>177</v>
      </c>
      <c s="27" t="s">
        <v>172</v>
      </c>
      <c s="28">
        <v>16.88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72</v>
      </c>
      <c>
        <f>(M139*21)/100</f>
      </c>
      <c t="s">
        <v>27</v>
      </c>
    </row>
    <row r="140" spans="1:5" ht="12.75" customHeight="1">
      <c r="A140" s="30" t="s">
        <v>57</v>
      </c>
      <c r="E140" s="31" t="s">
        <v>9</v>
      </c>
    </row>
    <row r="141" spans="1:5" ht="12.75" customHeight="1">
      <c r="A141" s="30" t="s">
        <v>58</v>
      </c>
      <c r="E141" s="32" t="s">
        <v>173</v>
      </c>
    </row>
    <row r="142" spans="5:5" ht="102" customHeight="1">
      <c r="E142" s="31" t="s">
        <v>178</v>
      </c>
    </row>
    <row r="143" spans="1:16" ht="12.75" customHeight="1">
      <c r="A143" t="s">
        <v>51</v>
      </c>
      <c s="6" t="s">
        <v>179</v>
      </c>
      <c s="6" t="s">
        <v>180</v>
      </c>
      <c t="s">
        <v>53</v>
      </c>
      <c s="26" t="s">
        <v>181</v>
      </c>
      <c s="27" t="s">
        <v>172</v>
      </c>
      <c s="28">
        <v>87.6</v>
      </c>
      <c s="27">
        <v>0</v>
      </c>
      <c s="27">
        <f>ROUND(G143*H143,6)</f>
      </c>
      <c r="L143" s="29">
        <v>0</v>
      </c>
      <c s="24">
        <f>ROUND(ROUND(L143,2)*ROUND(G143,3),2)</f>
      </c>
      <c s="27" t="s">
        <v>72</v>
      </c>
      <c>
        <f>(M143*21)/100</f>
      </c>
      <c t="s">
        <v>27</v>
      </c>
    </row>
    <row r="144" spans="1:5" ht="12.75" customHeight="1">
      <c r="A144" s="30" t="s">
        <v>57</v>
      </c>
      <c r="E144" s="31" t="s">
        <v>9</v>
      </c>
    </row>
    <row r="145" spans="1:5" ht="12.75" customHeight="1">
      <c r="A145" s="30" t="s">
        <v>58</v>
      </c>
      <c r="E145" s="32" t="s">
        <v>173</v>
      </c>
    </row>
    <row r="146" spans="5:5" ht="51" customHeight="1">
      <c r="E146" s="31" t="s">
        <v>174</v>
      </c>
    </row>
    <row r="147" spans="1:16" ht="12.75" customHeight="1">
      <c r="A147" t="s">
        <v>51</v>
      </c>
      <c s="6" t="s">
        <v>182</v>
      </c>
      <c s="6" t="s">
        <v>183</v>
      </c>
      <c t="s">
        <v>53</v>
      </c>
      <c s="26" t="s">
        <v>184</v>
      </c>
      <c s="27" t="s">
        <v>172</v>
      </c>
      <c s="28">
        <v>87.6</v>
      </c>
      <c s="27">
        <v>0</v>
      </c>
      <c s="27">
        <f>ROUND(G147*H147,6)</f>
      </c>
      <c r="L147" s="29">
        <v>0</v>
      </c>
      <c s="24">
        <f>ROUND(ROUND(L147,2)*ROUND(G147,3),2)</f>
      </c>
      <c s="27" t="s">
        <v>72</v>
      </c>
      <c>
        <f>(M147*21)/100</f>
      </c>
      <c t="s">
        <v>27</v>
      </c>
    </row>
    <row r="148" spans="1:5" ht="12.75" customHeight="1">
      <c r="A148" s="30" t="s">
        <v>57</v>
      </c>
      <c r="E148" s="31" t="s">
        <v>9</v>
      </c>
    </row>
    <row r="149" spans="1:5" ht="12.75" customHeight="1">
      <c r="A149" s="30" t="s">
        <v>58</v>
      </c>
      <c r="E149" s="32" t="s">
        <v>173</v>
      </c>
    </row>
    <row r="150" spans="5:5" ht="102" customHeight="1">
      <c r="E150" s="31" t="s">
        <v>185</v>
      </c>
    </row>
    <row r="151" spans="1:16" ht="12.75" customHeight="1">
      <c r="A151" t="s">
        <v>51</v>
      </c>
      <c s="6" t="s">
        <v>186</v>
      </c>
      <c s="6" t="s">
        <v>187</v>
      </c>
      <c t="s">
        <v>53</v>
      </c>
      <c s="26" t="s">
        <v>188</v>
      </c>
      <c s="27" t="s">
        <v>55</v>
      </c>
      <c s="28">
        <v>120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56</v>
      </c>
      <c>
        <f>(M151*21)/100</f>
      </c>
      <c t="s">
        <v>27</v>
      </c>
    </row>
    <row r="152" spans="1:5" ht="12.75" customHeight="1">
      <c r="A152" s="30" t="s">
        <v>57</v>
      </c>
      <c r="E152" s="31" t="s">
        <v>9</v>
      </c>
    </row>
    <row r="153" spans="1:5" ht="12.75" customHeight="1">
      <c r="A153" s="30" t="s">
        <v>58</v>
      </c>
      <c r="E153" s="32" t="s">
        <v>74</v>
      </c>
    </row>
    <row r="154" spans="5:5" ht="12.75" customHeight="1">
      <c r="E154" s="31" t="s">
        <v>60</v>
      </c>
    </row>
    <row r="155" spans="1:16" ht="12.75" customHeight="1">
      <c r="A155" t="s">
        <v>51</v>
      </c>
      <c s="6" t="s">
        <v>189</v>
      </c>
      <c s="6" t="s">
        <v>190</v>
      </c>
      <c t="s">
        <v>53</v>
      </c>
      <c s="26" t="s">
        <v>191</v>
      </c>
      <c s="27" t="s">
        <v>55</v>
      </c>
      <c s="28">
        <v>120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56</v>
      </c>
      <c>
        <f>(M155*21)/100</f>
      </c>
      <c t="s">
        <v>27</v>
      </c>
    </row>
    <row r="156" spans="1:5" ht="12.75" customHeight="1">
      <c r="A156" s="30" t="s">
        <v>57</v>
      </c>
      <c r="E156" s="31" t="s">
        <v>9</v>
      </c>
    </row>
    <row r="157" spans="1:5" ht="12.75" customHeight="1">
      <c r="A157" s="30" t="s">
        <v>58</v>
      </c>
      <c r="E157" s="32" t="s">
        <v>74</v>
      </c>
    </row>
    <row r="158" spans="5:5" ht="12.75" customHeight="1">
      <c r="E158" s="31" t="s">
        <v>60</v>
      </c>
    </row>
    <row r="159" spans="1:16" ht="12.75" customHeight="1">
      <c r="A159" t="s">
        <v>51</v>
      </c>
      <c s="6" t="s">
        <v>192</v>
      </c>
      <c s="6" t="s">
        <v>193</v>
      </c>
      <c t="s">
        <v>53</v>
      </c>
      <c s="26" t="s">
        <v>194</v>
      </c>
      <c s="27" t="s">
        <v>65</v>
      </c>
      <c s="28">
        <v>8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56</v>
      </c>
      <c>
        <f>(M159*21)/100</f>
      </c>
      <c t="s">
        <v>27</v>
      </c>
    </row>
    <row r="160" spans="1:5" ht="12.75" customHeight="1">
      <c r="A160" s="30" t="s">
        <v>57</v>
      </c>
      <c r="E160" s="31" t="s">
        <v>73</v>
      </c>
    </row>
    <row r="161" spans="1:5" ht="12.75" customHeight="1">
      <c r="A161" s="30" t="s">
        <v>58</v>
      </c>
      <c r="E161" s="32" t="s">
        <v>74</v>
      </c>
    </row>
    <row r="162" spans="5:5" ht="12.75" customHeight="1">
      <c r="E162" s="31" t="s">
        <v>60</v>
      </c>
    </row>
    <row r="163" spans="1:16" ht="12.75" customHeight="1">
      <c r="A163" t="s">
        <v>51</v>
      </c>
      <c s="6" t="s">
        <v>195</v>
      </c>
      <c s="6" t="s">
        <v>196</v>
      </c>
      <c t="s">
        <v>53</v>
      </c>
      <c s="26" t="s">
        <v>197</v>
      </c>
      <c s="27" t="s">
        <v>65</v>
      </c>
      <c s="28">
        <v>8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56</v>
      </c>
      <c>
        <f>(M163*21)/100</f>
      </c>
      <c t="s">
        <v>27</v>
      </c>
    </row>
    <row r="164" spans="1:5" ht="12.75" customHeight="1">
      <c r="A164" s="30" t="s">
        <v>57</v>
      </c>
      <c r="E164" s="31" t="s">
        <v>73</v>
      </c>
    </row>
    <row r="165" spans="1:5" ht="12.75" customHeight="1">
      <c r="A165" s="30" t="s">
        <v>58</v>
      </c>
      <c r="E165" s="32" t="s">
        <v>74</v>
      </c>
    </row>
    <row r="166" spans="5:5" ht="12.75" customHeight="1">
      <c r="E166" s="31" t="s">
        <v>60</v>
      </c>
    </row>
    <row r="167" spans="1:16" ht="12.75" customHeight="1">
      <c r="A167" t="s">
        <v>51</v>
      </c>
      <c s="6" t="s">
        <v>198</v>
      </c>
      <c s="6" t="s">
        <v>199</v>
      </c>
      <c t="s">
        <v>53</v>
      </c>
      <c s="26" t="s">
        <v>200</v>
      </c>
      <c s="27" t="s">
        <v>65</v>
      </c>
      <c s="28">
        <v>16</v>
      </c>
      <c s="27">
        <v>0</v>
      </c>
      <c s="27">
        <f>ROUND(G167*H167,6)</f>
      </c>
      <c r="L167" s="29">
        <v>0</v>
      </c>
      <c s="24">
        <f>ROUND(ROUND(L167,2)*ROUND(G167,3),2)</f>
      </c>
      <c s="27" t="s">
        <v>56</v>
      </c>
      <c>
        <f>(M167*21)/100</f>
      </c>
      <c t="s">
        <v>27</v>
      </c>
    </row>
    <row r="168" spans="1:5" ht="12.75" customHeight="1">
      <c r="A168" s="30" t="s">
        <v>57</v>
      </c>
      <c r="E168" s="31" t="s">
        <v>73</v>
      </c>
    </row>
    <row r="169" spans="1:5" ht="12.75" customHeight="1">
      <c r="A169" s="30" t="s">
        <v>58</v>
      </c>
      <c r="E169" s="32" t="s">
        <v>74</v>
      </c>
    </row>
    <row r="170" spans="5:5" ht="12.75" customHeight="1">
      <c r="E170" s="31" t="s">
        <v>60</v>
      </c>
    </row>
    <row r="171" spans="1:16" ht="12.75" customHeight="1">
      <c r="A171" t="s">
        <v>51</v>
      </c>
      <c s="6" t="s">
        <v>201</v>
      </c>
      <c s="6" t="s">
        <v>202</v>
      </c>
      <c t="s">
        <v>53</v>
      </c>
      <c s="26" t="s">
        <v>203</v>
      </c>
      <c s="27" t="s">
        <v>65</v>
      </c>
      <c s="28">
        <v>16</v>
      </c>
      <c s="27">
        <v>0</v>
      </c>
      <c s="27">
        <f>ROUND(G171*H171,6)</f>
      </c>
      <c r="L171" s="29">
        <v>0</v>
      </c>
      <c s="24">
        <f>ROUND(ROUND(L171,2)*ROUND(G171,3),2)</f>
      </c>
      <c s="27" t="s">
        <v>56</v>
      </c>
      <c>
        <f>(M171*21)/100</f>
      </c>
      <c t="s">
        <v>27</v>
      </c>
    </row>
    <row r="172" spans="1:5" ht="12.75" customHeight="1">
      <c r="A172" s="30" t="s">
        <v>57</v>
      </c>
      <c r="E172" s="31" t="s">
        <v>73</v>
      </c>
    </row>
    <row r="173" spans="1:5" ht="12.75" customHeight="1">
      <c r="A173" s="30" t="s">
        <v>58</v>
      </c>
      <c r="E173" s="32" t="s">
        <v>74</v>
      </c>
    </row>
    <row r="174" spans="5:5" ht="12.75" customHeight="1">
      <c r="E174" s="31" t="s">
        <v>53</v>
      </c>
    </row>
    <row r="175" spans="1:13" ht="12.75" customHeight="1">
      <c r="A175" t="s">
        <v>48</v>
      </c>
      <c r="C175" s="7" t="s">
        <v>26</v>
      </c>
      <c r="E175" s="25" t="s">
        <v>204</v>
      </c>
      <c r="J175" s="24">
        <f>0</f>
      </c>
      <c s="24">
        <f>0</f>
      </c>
      <c s="24">
        <f>0+L176+L180+L184+L188+L192+L196+L200+L204+L208+L212+L216+L220+L224+L228+L232+L236</f>
      </c>
      <c s="24">
        <f>0+M176+M180+M184+M188+M192+M196+M200+M204+M208+M212+M216+M220+M224+M228+M232+M236</f>
      </c>
    </row>
    <row r="176" spans="1:16" ht="12.75" customHeight="1">
      <c r="A176" t="s">
        <v>51</v>
      </c>
      <c s="6" t="s">
        <v>205</v>
      </c>
      <c s="6" t="s">
        <v>206</v>
      </c>
      <c t="s">
        <v>53</v>
      </c>
      <c s="26" t="s">
        <v>207</v>
      </c>
      <c s="27" t="s">
        <v>208</v>
      </c>
      <c s="28">
        <v>32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56</v>
      </c>
      <c>
        <f>(M176*21)/100</f>
      </c>
      <c t="s">
        <v>27</v>
      </c>
    </row>
    <row r="177" spans="1:5" ht="12.75" customHeight="1">
      <c r="A177" s="30" t="s">
        <v>57</v>
      </c>
      <c r="E177" s="31" t="s">
        <v>9</v>
      </c>
    </row>
    <row r="178" spans="1:5" ht="12.75" customHeight="1">
      <c r="A178" s="30" t="s">
        <v>58</v>
      </c>
      <c r="E178" s="32" t="s">
        <v>173</v>
      </c>
    </row>
    <row r="179" spans="5:5" ht="12.75" customHeight="1">
      <c r="E179" s="31" t="s">
        <v>60</v>
      </c>
    </row>
    <row r="180" spans="1:16" ht="12.75" customHeight="1">
      <c r="A180" t="s">
        <v>51</v>
      </c>
      <c s="6" t="s">
        <v>209</v>
      </c>
      <c s="6" t="s">
        <v>210</v>
      </c>
      <c t="s">
        <v>53</v>
      </c>
      <c s="26" t="s">
        <v>211</v>
      </c>
      <c s="27" t="s">
        <v>65</v>
      </c>
      <c s="28">
        <v>6</v>
      </c>
      <c s="27">
        <v>0</v>
      </c>
      <c s="27">
        <f>ROUND(G180*H180,6)</f>
      </c>
      <c r="L180" s="29">
        <v>0</v>
      </c>
      <c s="24">
        <f>ROUND(ROUND(L180,2)*ROUND(G180,3),2)</f>
      </c>
      <c s="27" t="s">
        <v>56</v>
      </c>
      <c>
        <f>(M180*21)/100</f>
      </c>
      <c t="s">
        <v>27</v>
      </c>
    </row>
    <row r="181" spans="1:5" ht="12.75" customHeight="1">
      <c r="A181" s="30" t="s">
        <v>57</v>
      </c>
      <c r="E181" s="31" t="s">
        <v>73</v>
      </c>
    </row>
    <row r="182" spans="1:5" ht="12.75" customHeight="1">
      <c r="A182" s="30" t="s">
        <v>58</v>
      </c>
      <c r="E182" s="32" t="s">
        <v>173</v>
      </c>
    </row>
    <row r="183" spans="5:5" ht="12.75" customHeight="1">
      <c r="E183" s="31" t="s">
        <v>60</v>
      </c>
    </row>
    <row r="184" spans="1:16" ht="12.75" customHeight="1">
      <c r="A184" t="s">
        <v>51</v>
      </c>
      <c s="6" t="s">
        <v>212</v>
      </c>
      <c s="6" t="s">
        <v>213</v>
      </c>
      <c t="s">
        <v>53</v>
      </c>
      <c s="26" t="s">
        <v>214</v>
      </c>
      <c s="27" t="s">
        <v>55</v>
      </c>
      <c s="28">
        <v>6400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56</v>
      </c>
      <c>
        <f>(M184*21)/100</f>
      </c>
      <c t="s">
        <v>27</v>
      </c>
    </row>
    <row r="185" spans="1:5" ht="12.75" customHeight="1">
      <c r="A185" s="30" t="s">
        <v>57</v>
      </c>
      <c r="E185" s="31" t="s">
        <v>9</v>
      </c>
    </row>
    <row r="186" spans="1:5" ht="12.75" customHeight="1">
      <c r="A186" s="30" t="s">
        <v>58</v>
      </c>
      <c r="E186" s="32" t="s">
        <v>173</v>
      </c>
    </row>
    <row r="187" spans="5:5" ht="12.75" customHeight="1">
      <c r="E187" s="31" t="s">
        <v>60</v>
      </c>
    </row>
    <row r="188" spans="1:16" ht="12.75" customHeight="1">
      <c r="A188" t="s">
        <v>51</v>
      </c>
      <c s="6" t="s">
        <v>215</v>
      </c>
      <c s="6" t="s">
        <v>216</v>
      </c>
      <c t="s">
        <v>53</v>
      </c>
      <c s="26" t="s">
        <v>217</v>
      </c>
      <c s="27" t="s">
        <v>65</v>
      </c>
      <c s="28">
        <v>20</v>
      </c>
      <c s="27">
        <v>0</v>
      </c>
      <c s="27">
        <f>ROUND(G188*H188,6)</f>
      </c>
      <c r="L188" s="29">
        <v>0</v>
      </c>
      <c s="24">
        <f>ROUND(ROUND(L188,2)*ROUND(G188,3),2)</f>
      </c>
      <c s="27" t="s">
        <v>56</v>
      </c>
      <c>
        <f>(M188*21)/100</f>
      </c>
      <c t="s">
        <v>27</v>
      </c>
    </row>
    <row r="189" spans="1:5" ht="12.75" customHeight="1">
      <c r="A189" s="30" t="s">
        <v>57</v>
      </c>
      <c r="E189" s="31" t="s">
        <v>9</v>
      </c>
    </row>
    <row r="190" spans="1:5" ht="12.75" customHeight="1">
      <c r="A190" s="30" t="s">
        <v>58</v>
      </c>
      <c r="E190" s="32" t="s">
        <v>74</v>
      </c>
    </row>
    <row r="191" spans="5:5" ht="12.75" customHeight="1">
      <c r="E191" s="31" t="s">
        <v>60</v>
      </c>
    </row>
    <row r="192" spans="1:16" ht="12.75" customHeight="1">
      <c r="A192" t="s">
        <v>51</v>
      </c>
      <c s="6" t="s">
        <v>218</v>
      </c>
      <c s="6" t="s">
        <v>219</v>
      </c>
      <c t="s">
        <v>53</v>
      </c>
      <c s="26" t="s">
        <v>220</v>
      </c>
      <c s="27" t="s">
        <v>221</v>
      </c>
      <c s="28">
        <v>6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56</v>
      </c>
      <c>
        <f>(M192*21)/100</f>
      </c>
      <c t="s">
        <v>27</v>
      </c>
    </row>
    <row r="193" spans="1:5" ht="12.75" customHeight="1">
      <c r="A193" s="30" t="s">
        <v>57</v>
      </c>
      <c r="E193" s="31" t="s">
        <v>9</v>
      </c>
    </row>
    <row r="194" spans="1:5" ht="12.75" customHeight="1">
      <c r="A194" s="30" t="s">
        <v>58</v>
      </c>
      <c r="E194" s="32" t="s">
        <v>74</v>
      </c>
    </row>
    <row r="195" spans="5:5" ht="12.75" customHeight="1">
      <c r="E195" s="31" t="s">
        <v>60</v>
      </c>
    </row>
    <row r="196" spans="1:16" ht="12.75" customHeight="1">
      <c r="A196" t="s">
        <v>51</v>
      </c>
      <c s="6" t="s">
        <v>222</v>
      </c>
      <c s="6" t="s">
        <v>223</v>
      </c>
      <c t="s">
        <v>53</v>
      </c>
      <c s="26" t="s">
        <v>224</v>
      </c>
      <c s="27" t="s">
        <v>55</v>
      </c>
      <c s="28">
        <v>6400</v>
      </c>
      <c s="27">
        <v>0</v>
      </c>
      <c s="27">
        <f>ROUND(G196*H196,6)</f>
      </c>
      <c r="L196" s="29">
        <v>0</v>
      </c>
      <c s="24">
        <f>ROUND(ROUND(L196,2)*ROUND(G196,3),2)</f>
      </c>
      <c s="27" t="s">
        <v>56</v>
      </c>
      <c>
        <f>(M196*21)/100</f>
      </c>
      <c t="s">
        <v>27</v>
      </c>
    </row>
    <row r="197" spans="1:5" ht="12.75" customHeight="1">
      <c r="A197" s="30" t="s">
        <v>57</v>
      </c>
      <c r="E197" s="31" t="s">
        <v>9</v>
      </c>
    </row>
    <row r="198" spans="1:5" ht="12.75" customHeight="1">
      <c r="A198" s="30" t="s">
        <v>58</v>
      </c>
      <c r="E198" s="32" t="s">
        <v>173</v>
      </c>
    </row>
    <row r="199" spans="5:5" ht="12.75" customHeight="1">
      <c r="E199" s="31" t="s">
        <v>60</v>
      </c>
    </row>
    <row r="200" spans="1:16" ht="12.75" customHeight="1">
      <c r="A200" t="s">
        <v>51</v>
      </c>
      <c s="6" t="s">
        <v>225</v>
      </c>
      <c s="6" t="s">
        <v>226</v>
      </c>
      <c t="s">
        <v>53</v>
      </c>
      <c s="26" t="s">
        <v>227</v>
      </c>
      <c s="27" t="s">
        <v>65</v>
      </c>
      <c s="28">
        <v>8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56</v>
      </c>
      <c>
        <f>(M200*21)/100</f>
      </c>
      <c t="s">
        <v>27</v>
      </c>
    </row>
    <row r="201" spans="1:5" ht="12.75" customHeight="1">
      <c r="A201" s="30" t="s">
        <v>57</v>
      </c>
      <c r="E201" s="31" t="s">
        <v>9</v>
      </c>
    </row>
    <row r="202" spans="1:5" ht="12.75" customHeight="1">
      <c r="A202" s="30" t="s">
        <v>58</v>
      </c>
      <c r="E202" s="32" t="s">
        <v>173</v>
      </c>
    </row>
    <row r="203" spans="5:5" ht="12.75" customHeight="1">
      <c r="E203" s="31" t="s">
        <v>60</v>
      </c>
    </row>
    <row r="204" spans="1:16" ht="12.75" customHeight="1">
      <c r="A204" t="s">
        <v>51</v>
      </c>
      <c s="6" t="s">
        <v>228</v>
      </c>
      <c s="6" t="s">
        <v>229</v>
      </c>
      <c t="s">
        <v>53</v>
      </c>
      <c s="26" t="s">
        <v>230</v>
      </c>
      <c s="27" t="s">
        <v>65</v>
      </c>
      <c s="28">
        <v>3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56</v>
      </c>
      <c>
        <f>(M204*21)/100</f>
      </c>
      <c t="s">
        <v>27</v>
      </c>
    </row>
    <row r="205" spans="1:5" ht="12.75" customHeight="1">
      <c r="A205" s="30" t="s">
        <v>57</v>
      </c>
      <c r="E205" s="31" t="s">
        <v>9</v>
      </c>
    </row>
    <row r="206" spans="1:5" ht="12.75" customHeight="1">
      <c r="A206" s="30" t="s">
        <v>58</v>
      </c>
      <c r="E206" s="32" t="s">
        <v>173</v>
      </c>
    </row>
    <row r="207" spans="5:5" ht="12.75" customHeight="1">
      <c r="E207" s="31" t="s">
        <v>60</v>
      </c>
    </row>
    <row r="208" spans="1:16" ht="12.75" customHeight="1">
      <c r="A208" t="s">
        <v>51</v>
      </c>
      <c s="6" t="s">
        <v>231</v>
      </c>
      <c s="6" t="s">
        <v>232</v>
      </c>
      <c t="s">
        <v>53</v>
      </c>
      <c s="26" t="s">
        <v>233</v>
      </c>
      <c s="27" t="s">
        <v>65</v>
      </c>
      <c s="28">
        <v>3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56</v>
      </c>
      <c>
        <f>(M208*21)/100</f>
      </c>
      <c t="s">
        <v>27</v>
      </c>
    </row>
    <row r="209" spans="1:5" ht="12.75" customHeight="1">
      <c r="A209" s="30" t="s">
        <v>57</v>
      </c>
      <c r="E209" s="31" t="s">
        <v>9</v>
      </c>
    </row>
    <row r="210" spans="1:5" ht="12.75" customHeight="1">
      <c r="A210" s="30" t="s">
        <v>58</v>
      </c>
      <c r="E210" s="32" t="s">
        <v>173</v>
      </c>
    </row>
    <row r="211" spans="5:5" ht="12.75" customHeight="1">
      <c r="E211" s="31" t="s">
        <v>60</v>
      </c>
    </row>
    <row r="212" spans="1:16" ht="12.75" customHeight="1">
      <c r="A212" t="s">
        <v>51</v>
      </c>
      <c s="6" t="s">
        <v>234</v>
      </c>
      <c s="6" t="s">
        <v>235</v>
      </c>
      <c t="s">
        <v>53</v>
      </c>
      <c s="26" t="s">
        <v>236</v>
      </c>
      <c s="27" t="s">
        <v>65</v>
      </c>
      <c s="28">
        <v>12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56</v>
      </c>
      <c>
        <f>(M212*21)/100</f>
      </c>
      <c t="s">
        <v>27</v>
      </c>
    </row>
    <row r="213" spans="1:5" ht="12.75" customHeight="1">
      <c r="A213" s="30" t="s">
        <v>57</v>
      </c>
      <c r="E213" s="31" t="s">
        <v>73</v>
      </c>
    </row>
    <row r="214" spans="1:5" ht="12.75" customHeight="1">
      <c r="A214" s="30" t="s">
        <v>58</v>
      </c>
      <c r="E214" s="32" t="s">
        <v>237</v>
      </c>
    </row>
    <row r="215" spans="5:5" ht="12.75" customHeight="1">
      <c r="E215" s="31" t="s">
        <v>60</v>
      </c>
    </row>
    <row r="216" spans="1:16" ht="12.75" customHeight="1">
      <c r="A216" t="s">
        <v>51</v>
      </c>
      <c s="6" t="s">
        <v>238</v>
      </c>
      <c s="6" t="s">
        <v>239</v>
      </c>
      <c t="s">
        <v>53</v>
      </c>
      <c s="26" t="s">
        <v>240</v>
      </c>
      <c s="27" t="s">
        <v>65</v>
      </c>
      <c s="28">
        <v>12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56</v>
      </c>
      <c>
        <f>(M216*21)/100</f>
      </c>
      <c t="s">
        <v>27</v>
      </c>
    </row>
    <row r="217" spans="1:5" ht="12.75" customHeight="1">
      <c r="A217" s="30" t="s">
        <v>57</v>
      </c>
      <c r="E217" s="31" t="s">
        <v>73</v>
      </c>
    </row>
    <row r="218" spans="1:5" ht="12.75" customHeight="1">
      <c r="A218" s="30" t="s">
        <v>58</v>
      </c>
      <c r="E218" s="32" t="s">
        <v>237</v>
      </c>
    </row>
    <row r="219" spans="5:5" ht="12.75" customHeight="1">
      <c r="E219" s="31" t="s">
        <v>60</v>
      </c>
    </row>
    <row r="220" spans="1:16" ht="12.75" customHeight="1">
      <c r="A220" t="s">
        <v>51</v>
      </c>
      <c s="6" t="s">
        <v>241</v>
      </c>
      <c s="6" t="s">
        <v>242</v>
      </c>
      <c t="s">
        <v>53</v>
      </c>
      <c s="26" t="s">
        <v>243</v>
      </c>
      <c s="27" t="s">
        <v>65</v>
      </c>
      <c s="28">
        <v>4</v>
      </c>
      <c s="27">
        <v>0</v>
      </c>
      <c s="27">
        <f>ROUND(G220*H220,6)</f>
      </c>
      <c r="L220" s="29">
        <v>0</v>
      </c>
      <c s="24">
        <f>ROUND(ROUND(L220,2)*ROUND(G220,3),2)</f>
      </c>
      <c s="27" t="s">
        <v>56</v>
      </c>
      <c>
        <f>(M220*21)/100</f>
      </c>
      <c t="s">
        <v>27</v>
      </c>
    </row>
    <row r="221" spans="1:5" ht="12.75" customHeight="1">
      <c r="A221" s="30" t="s">
        <v>57</v>
      </c>
      <c r="E221" s="31" t="s">
        <v>9</v>
      </c>
    </row>
    <row r="222" spans="1:5" ht="12.75" customHeight="1">
      <c r="A222" s="30" t="s">
        <v>58</v>
      </c>
      <c r="E222" s="32" t="s">
        <v>173</v>
      </c>
    </row>
    <row r="223" spans="5:5" ht="12.75" customHeight="1">
      <c r="E223" s="31" t="s">
        <v>60</v>
      </c>
    </row>
    <row r="224" spans="1:16" ht="12.75" customHeight="1">
      <c r="A224" t="s">
        <v>51</v>
      </c>
      <c s="6" t="s">
        <v>244</v>
      </c>
      <c s="6" t="s">
        <v>245</v>
      </c>
      <c t="s">
        <v>53</v>
      </c>
      <c s="26" t="s">
        <v>246</v>
      </c>
      <c s="27" t="s">
        <v>65</v>
      </c>
      <c s="28">
        <v>3</v>
      </c>
      <c s="27">
        <v>0</v>
      </c>
      <c s="27">
        <f>ROUND(G224*H224,6)</f>
      </c>
      <c r="L224" s="29">
        <v>0</v>
      </c>
      <c s="24">
        <f>ROUND(ROUND(L224,2)*ROUND(G224,3),2)</f>
      </c>
      <c s="27" t="s">
        <v>56</v>
      </c>
      <c>
        <f>(M224*21)/100</f>
      </c>
      <c t="s">
        <v>27</v>
      </c>
    </row>
    <row r="225" spans="1:5" ht="12.75" customHeight="1">
      <c r="A225" s="30" t="s">
        <v>57</v>
      </c>
      <c r="E225" s="31" t="s">
        <v>9</v>
      </c>
    </row>
    <row r="226" spans="1:5" ht="12.75" customHeight="1">
      <c r="A226" s="30" t="s">
        <v>58</v>
      </c>
      <c r="E226" s="32" t="s">
        <v>74</v>
      </c>
    </row>
    <row r="227" spans="5:5" ht="12.75" customHeight="1">
      <c r="E227" s="31" t="s">
        <v>60</v>
      </c>
    </row>
    <row r="228" spans="1:16" ht="12.75" customHeight="1">
      <c r="A228" t="s">
        <v>51</v>
      </c>
      <c s="6" t="s">
        <v>247</v>
      </c>
      <c s="6" t="s">
        <v>248</v>
      </c>
      <c t="s">
        <v>53</v>
      </c>
      <c s="26" t="s">
        <v>249</v>
      </c>
      <c s="27" t="s">
        <v>65</v>
      </c>
      <c s="28">
        <v>12</v>
      </c>
      <c s="27">
        <v>0</v>
      </c>
      <c s="27">
        <f>ROUND(G228*H228,6)</f>
      </c>
      <c r="L228" s="29">
        <v>0</v>
      </c>
      <c s="24">
        <f>ROUND(ROUND(L228,2)*ROUND(G228,3),2)</f>
      </c>
      <c s="27" t="s">
        <v>56</v>
      </c>
      <c>
        <f>(M228*21)/100</f>
      </c>
      <c t="s">
        <v>27</v>
      </c>
    </row>
    <row r="229" spans="1:5" ht="12.75" customHeight="1">
      <c r="A229" s="30" t="s">
        <v>57</v>
      </c>
      <c r="E229" s="31" t="s">
        <v>9</v>
      </c>
    </row>
    <row r="230" spans="1:5" ht="12.75" customHeight="1">
      <c r="A230" s="30" t="s">
        <v>58</v>
      </c>
      <c r="E230" s="32" t="s">
        <v>74</v>
      </c>
    </row>
    <row r="231" spans="5:5" ht="12.75" customHeight="1">
      <c r="E231" s="31" t="s">
        <v>60</v>
      </c>
    </row>
    <row r="232" spans="1:16" ht="12.75" customHeight="1">
      <c r="A232" t="s">
        <v>51</v>
      </c>
      <c s="6" t="s">
        <v>250</v>
      </c>
      <c s="6" t="s">
        <v>251</v>
      </c>
      <c t="s">
        <v>53</v>
      </c>
      <c s="26" t="s">
        <v>252</v>
      </c>
      <c s="27" t="s">
        <v>65</v>
      </c>
      <c s="28">
        <v>120</v>
      </c>
      <c s="27">
        <v>0</v>
      </c>
      <c s="27">
        <f>ROUND(G232*H232,6)</f>
      </c>
      <c r="L232" s="29">
        <v>0</v>
      </c>
      <c s="24">
        <f>ROUND(ROUND(L232,2)*ROUND(G232,3),2)</f>
      </c>
      <c s="27" t="s">
        <v>56</v>
      </c>
      <c>
        <f>(M232*21)/100</f>
      </c>
      <c t="s">
        <v>27</v>
      </c>
    </row>
    <row r="233" spans="1:5" ht="12.75" customHeight="1">
      <c r="A233" s="30" t="s">
        <v>57</v>
      </c>
      <c r="E233" s="31" t="s">
        <v>9</v>
      </c>
    </row>
    <row r="234" spans="1:5" ht="12.75" customHeight="1">
      <c r="A234" s="30" t="s">
        <v>58</v>
      </c>
      <c r="E234" s="32" t="s">
        <v>74</v>
      </c>
    </row>
    <row r="235" spans="5:5" ht="12.75" customHeight="1">
      <c r="E235" s="31" t="s">
        <v>60</v>
      </c>
    </row>
    <row r="236" spans="1:16" ht="12.75" customHeight="1">
      <c r="A236" t="s">
        <v>51</v>
      </c>
      <c s="6" t="s">
        <v>253</v>
      </c>
      <c s="6" t="s">
        <v>254</v>
      </c>
      <c t="s">
        <v>53</v>
      </c>
      <c s="26" t="s">
        <v>255</v>
      </c>
      <c s="27" t="s">
        <v>256</v>
      </c>
      <c s="28">
        <v>10</v>
      </c>
      <c s="27">
        <v>0</v>
      </c>
      <c s="27">
        <f>ROUND(G236*H236,6)</f>
      </c>
      <c r="L236" s="29">
        <v>0</v>
      </c>
      <c s="24">
        <f>ROUND(ROUND(L236,2)*ROUND(G236,3),2)</f>
      </c>
      <c s="27" t="s">
        <v>72</v>
      </c>
      <c>
        <f>(M236*21)/100</f>
      </c>
      <c t="s">
        <v>27</v>
      </c>
    </row>
    <row r="237" spans="1:5" ht="12.75" customHeight="1">
      <c r="A237" s="30" t="s">
        <v>57</v>
      </c>
      <c r="E237" s="31" t="s">
        <v>73</v>
      </c>
    </row>
    <row r="238" spans="1:5" ht="12.75" customHeight="1">
      <c r="A238" s="30" t="s">
        <v>58</v>
      </c>
      <c r="E238" s="32" t="s">
        <v>237</v>
      </c>
    </row>
    <row r="239" spans="5:5" ht="12.75" customHeight="1">
      <c r="E239" s="31" t="s">
        <v>53</v>
      </c>
    </row>
    <row r="240" spans="1:13" ht="12.75" customHeight="1">
      <c r="A240" t="s">
        <v>48</v>
      </c>
      <c r="C240" s="7" t="s">
        <v>66</v>
      </c>
      <c r="E240" s="25" t="s">
        <v>257</v>
      </c>
      <c r="J240" s="24">
        <f>0</f>
      </c>
      <c s="24">
        <f>0</f>
      </c>
      <c s="24">
        <f>0+L241+L245+L249+L253+L257+L261+L265+L269+L273+L277+L281</f>
      </c>
      <c s="24">
        <f>0+M241+M245+M249+M253+M257+M261+M265+M269+M273+M277+M281</f>
      </c>
    </row>
    <row r="241" spans="1:16" ht="12.75" customHeight="1">
      <c r="A241" t="s">
        <v>51</v>
      </c>
      <c s="6" t="s">
        <v>258</v>
      </c>
      <c s="6" t="s">
        <v>259</v>
      </c>
      <c t="s">
        <v>53</v>
      </c>
      <c s="26" t="s">
        <v>260</v>
      </c>
      <c s="27" t="s">
        <v>261</v>
      </c>
      <c s="28">
        <v>3.2</v>
      </c>
      <c s="27">
        <v>0</v>
      </c>
      <c s="27">
        <f>ROUND(G241*H241,6)</f>
      </c>
      <c r="L241" s="29">
        <v>0</v>
      </c>
      <c s="24">
        <f>ROUND(ROUND(L241,2)*ROUND(G241,3),2)</f>
      </c>
      <c s="27" t="s">
        <v>262</v>
      </c>
      <c>
        <f>(M241*21)/100</f>
      </c>
      <c t="s">
        <v>27</v>
      </c>
    </row>
    <row r="242" spans="1:5" ht="12.75" customHeight="1">
      <c r="A242" s="30" t="s">
        <v>57</v>
      </c>
      <c r="E242" s="31" t="s">
        <v>73</v>
      </c>
    </row>
    <row r="243" spans="1:5" ht="12.75" customHeight="1">
      <c r="A243" s="30" t="s">
        <v>58</v>
      </c>
      <c r="E243" s="32" t="s">
        <v>237</v>
      </c>
    </row>
    <row r="244" spans="5:5" ht="12.75" customHeight="1">
      <c r="E244" s="31" t="s">
        <v>263</v>
      </c>
    </row>
    <row r="245" spans="1:16" ht="12.75" customHeight="1">
      <c r="A245" t="s">
        <v>51</v>
      </c>
      <c s="6" t="s">
        <v>264</v>
      </c>
      <c s="6" t="s">
        <v>265</v>
      </c>
      <c t="s">
        <v>53</v>
      </c>
      <c s="26" t="s">
        <v>266</v>
      </c>
      <c s="27" t="s">
        <v>65</v>
      </c>
      <c s="28">
        <v>10</v>
      </c>
      <c s="27">
        <v>0</v>
      </c>
      <c s="27">
        <f>ROUND(G245*H245,6)</f>
      </c>
      <c r="L245" s="29">
        <v>0</v>
      </c>
      <c s="24">
        <f>ROUND(ROUND(L245,2)*ROUND(G245,3),2)</f>
      </c>
      <c s="27" t="s">
        <v>56</v>
      </c>
      <c>
        <f>(M245*21)/100</f>
      </c>
      <c t="s">
        <v>27</v>
      </c>
    </row>
    <row r="246" spans="1:5" ht="12.75" customHeight="1">
      <c r="A246" s="30" t="s">
        <v>57</v>
      </c>
      <c r="E246" s="31" t="s">
        <v>73</v>
      </c>
    </row>
    <row r="247" spans="1:5" ht="12.75" customHeight="1">
      <c r="A247" s="30" t="s">
        <v>58</v>
      </c>
      <c r="E247" s="32" t="s">
        <v>237</v>
      </c>
    </row>
    <row r="248" spans="5:5" ht="12.75" customHeight="1">
      <c r="E248" s="31" t="s">
        <v>60</v>
      </c>
    </row>
    <row r="249" spans="1:16" ht="12.75" customHeight="1">
      <c r="A249" t="s">
        <v>51</v>
      </c>
      <c s="6" t="s">
        <v>267</v>
      </c>
      <c s="6" t="s">
        <v>268</v>
      </c>
      <c t="s">
        <v>53</v>
      </c>
      <c s="26" t="s">
        <v>269</v>
      </c>
      <c s="27" t="s">
        <v>270</v>
      </c>
      <c s="28">
        <v>1</v>
      </c>
      <c s="27">
        <v>0</v>
      </c>
      <c s="27">
        <f>ROUND(G249*H249,6)</f>
      </c>
      <c r="L249" s="29">
        <v>0</v>
      </c>
      <c s="24">
        <f>ROUND(ROUND(L249,2)*ROUND(G249,3),2)</f>
      </c>
      <c s="27" t="s">
        <v>262</v>
      </c>
      <c>
        <f>(M249*21)/100</f>
      </c>
      <c t="s">
        <v>27</v>
      </c>
    </row>
    <row r="250" spans="1:5" ht="12.75" customHeight="1">
      <c r="A250" s="30" t="s">
        <v>57</v>
      </c>
      <c r="E250" s="31" t="s">
        <v>73</v>
      </c>
    </row>
    <row r="251" spans="1:5" ht="12.75" customHeight="1">
      <c r="A251" s="30" t="s">
        <v>58</v>
      </c>
      <c r="E251" s="32" t="s">
        <v>237</v>
      </c>
    </row>
    <row r="252" spans="5:5" ht="12.75" customHeight="1">
      <c r="E252" s="31" t="s">
        <v>271</v>
      </c>
    </row>
    <row r="253" spans="1:16" ht="12.75" customHeight="1">
      <c r="A253" t="s">
        <v>51</v>
      </c>
      <c s="6" t="s">
        <v>272</v>
      </c>
      <c s="6" t="s">
        <v>273</v>
      </c>
      <c t="s">
        <v>53</v>
      </c>
      <c s="26" t="s">
        <v>274</v>
      </c>
      <c s="27" t="s">
        <v>275</v>
      </c>
      <c s="28">
        <v>1162</v>
      </c>
      <c s="27">
        <v>0</v>
      </c>
      <c s="27">
        <f>ROUND(G253*H253,6)</f>
      </c>
      <c r="L253" s="29">
        <v>0</v>
      </c>
      <c s="24">
        <f>ROUND(ROUND(L253,2)*ROUND(G253,3),2)</f>
      </c>
      <c s="27" t="s">
        <v>56</v>
      </c>
      <c>
        <f>(M253*21)/100</f>
      </c>
      <c t="s">
        <v>27</v>
      </c>
    </row>
    <row r="254" spans="1:5" ht="12.75" customHeight="1">
      <c r="A254" s="30" t="s">
        <v>57</v>
      </c>
      <c r="E254" s="31" t="s">
        <v>9</v>
      </c>
    </row>
    <row r="255" spans="1:5" ht="12.75" customHeight="1">
      <c r="A255" s="30" t="s">
        <v>58</v>
      </c>
      <c r="E255" s="32" t="s">
        <v>276</v>
      </c>
    </row>
    <row r="256" spans="5:5" ht="12.75" customHeight="1">
      <c r="E256" s="31" t="s">
        <v>60</v>
      </c>
    </row>
    <row r="257" spans="1:16" ht="12.75" customHeight="1">
      <c r="A257" t="s">
        <v>51</v>
      </c>
      <c s="6" t="s">
        <v>277</v>
      </c>
      <c s="6" t="s">
        <v>278</v>
      </c>
      <c t="s">
        <v>53</v>
      </c>
      <c s="26" t="s">
        <v>279</v>
      </c>
      <c s="27" t="s">
        <v>275</v>
      </c>
      <c s="28">
        <v>1162</v>
      </c>
      <c s="27">
        <v>0</v>
      </c>
      <c s="27">
        <f>ROUND(G257*H257,6)</f>
      </c>
      <c r="L257" s="29">
        <v>0</v>
      </c>
      <c s="24">
        <f>ROUND(ROUND(L257,2)*ROUND(G257,3),2)</f>
      </c>
      <c s="27" t="s">
        <v>56</v>
      </c>
      <c>
        <f>(M257*21)/100</f>
      </c>
      <c t="s">
        <v>27</v>
      </c>
    </row>
    <row r="258" spans="1:5" ht="12.75" customHeight="1">
      <c r="A258" s="30" t="s">
        <v>57</v>
      </c>
      <c r="E258" s="31" t="s">
        <v>9</v>
      </c>
    </row>
    <row r="259" spans="1:5" ht="12.75" customHeight="1">
      <c r="A259" s="30" t="s">
        <v>58</v>
      </c>
      <c r="E259" s="32" t="s">
        <v>276</v>
      </c>
    </row>
    <row r="260" spans="5:5" ht="12.75" customHeight="1">
      <c r="E260" s="31" t="s">
        <v>60</v>
      </c>
    </row>
    <row r="261" spans="1:16" ht="12.75" customHeight="1">
      <c r="A261" t="s">
        <v>51</v>
      </c>
      <c s="6" t="s">
        <v>280</v>
      </c>
      <c s="6" t="s">
        <v>281</v>
      </c>
      <c t="s">
        <v>53</v>
      </c>
      <c s="26" t="s">
        <v>282</v>
      </c>
      <c s="27" t="s">
        <v>55</v>
      </c>
      <c s="28">
        <v>120</v>
      </c>
      <c s="27">
        <v>0</v>
      </c>
      <c s="27">
        <f>ROUND(G261*H261,6)</f>
      </c>
      <c r="L261" s="29">
        <v>0</v>
      </c>
      <c s="24">
        <f>ROUND(ROUND(L261,2)*ROUND(G261,3),2)</f>
      </c>
      <c s="27" t="s">
        <v>56</v>
      </c>
      <c>
        <f>(M261*21)/100</f>
      </c>
      <c t="s">
        <v>27</v>
      </c>
    </row>
    <row r="262" spans="1:5" ht="12.75" customHeight="1">
      <c r="A262" s="30" t="s">
        <v>57</v>
      </c>
      <c r="E262" s="31" t="s">
        <v>9</v>
      </c>
    </row>
    <row r="263" spans="1:5" ht="12.75" customHeight="1">
      <c r="A263" s="30" t="s">
        <v>58</v>
      </c>
      <c r="E263" s="32" t="s">
        <v>276</v>
      </c>
    </row>
    <row r="264" spans="5:5" ht="12.75" customHeight="1">
      <c r="E264" s="31" t="s">
        <v>60</v>
      </c>
    </row>
    <row r="265" spans="1:16" ht="12.75" customHeight="1">
      <c r="A265" t="s">
        <v>51</v>
      </c>
      <c s="6" t="s">
        <v>283</v>
      </c>
      <c s="6" t="s">
        <v>284</v>
      </c>
      <c t="s">
        <v>53</v>
      </c>
      <c s="26" t="s">
        <v>285</v>
      </c>
      <c s="27" t="s">
        <v>65</v>
      </c>
      <c s="28">
        <v>1</v>
      </c>
      <c s="27">
        <v>0</v>
      </c>
      <c s="27">
        <f>ROUND(G265*H265,6)</f>
      </c>
      <c r="L265" s="29">
        <v>0</v>
      </c>
      <c s="24">
        <f>ROUND(ROUND(L265,2)*ROUND(G265,3),2)</f>
      </c>
      <c s="27" t="s">
        <v>56</v>
      </c>
      <c>
        <f>(M265*21)/100</f>
      </c>
      <c t="s">
        <v>27</v>
      </c>
    </row>
    <row r="266" spans="1:5" ht="12.75" customHeight="1">
      <c r="A266" s="30" t="s">
        <v>57</v>
      </c>
      <c r="E266" s="31" t="s">
        <v>9</v>
      </c>
    </row>
    <row r="267" spans="1:5" ht="12.75" customHeight="1">
      <c r="A267" s="30" t="s">
        <v>58</v>
      </c>
      <c r="E267" s="32" t="s">
        <v>276</v>
      </c>
    </row>
    <row r="268" spans="5:5" ht="12.75" customHeight="1">
      <c r="E268" s="31" t="s">
        <v>60</v>
      </c>
    </row>
    <row r="269" spans="1:16" ht="12.75" customHeight="1">
      <c r="A269" t="s">
        <v>51</v>
      </c>
      <c s="6" t="s">
        <v>286</v>
      </c>
      <c s="6" t="s">
        <v>287</v>
      </c>
      <c t="s">
        <v>53</v>
      </c>
      <c s="26" t="s">
        <v>288</v>
      </c>
      <c s="27" t="s">
        <v>289</v>
      </c>
      <c s="28">
        <v>200</v>
      </c>
      <c s="27">
        <v>0</v>
      </c>
      <c s="27">
        <f>ROUND(G269*H269,6)</f>
      </c>
      <c r="L269" s="29">
        <v>0</v>
      </c>
      <c s="24">
        <f>ROUND(ROUND(L269,2)*ROUND(G269,3),2)</f>
      </c>
      <c s="27" t="s">
        <v>56</v>
      </c>
      <c>
        <f>(M269*21)/100</f>
      </c>
      <c t="s">
        <v>27</v>
      </c>
    </row>
    <row r="270" spans="1:5" ht="12.75" customHeight="1">
      <c r="A270" s="30" t="s">
        <v>57</v>
      </c>
      <c r="E270" s="31" t="s">
        <v>9</v>
      </c>
    </row>
    <row r="271" spans="1:5" ht="12.75" customHeight="1">
      <c r="A271" s="30" t="s">
        <v>58</v>
      </c>
      <c r="E271" s="32" t="s">
        <v>276</v>
      </c>
    </row>
    <row r="272" spans="5:5" ht="12.75" customHeight="1">
      <c r="E272" s="31" t="s">
        <v>60</v>
      </c>
    </row>
    <row r="273" spans="1:16" ht="12.75" customHeight="1">
      <c r="A273" t="s">
        <v>51</v>
      </c>
      <c s="6" t="s">
        <v>290</v>
      </c>
      <c s="6" t="s">
        <v>291</v>
      </c>
      <c t="s">
        <v>53</v>
      </c>
      <c s="26" t="s">
        <v>292</v>
      </c>
      <c s="27" t="s">
        <v>55</v>
      </c>
      <c s="28">
        <v>3320</v>
      </c>
      <c s="27">
        <v>0</v>
      </c>
      <c s="27">
        <f>ROUND(G273*H273,6)</f>
      </c>
      <c r="L273" s="29">
        <v>0</v>
      </c>
      <c s="24">
        <f>ROUND(ROUND(L273,2)*ROUND(G273,3),2)</f>
      </c>
      <c s="27" t="s">
        <v>56</v>
      </c>
      <c>
        <f>(M273*21)/100</f>
      </c>
      <c t="s">
        <v>27</v>
      </c>
    </row>
    <row r="274" spans="1:5" ht="12.75" customHeight="1">
      <c r="A274" s="30" t="s">
        <v>57</v>
      </c>
      <c r="E274" s="31" t="s">
        <v>9</v>
      </c>
    </row>
    <row r="275" spans="1:5" ht="12.75" customHeight="1">
      <c r="A275" s="30" t="s">
        <v>58</v>
      </c>
      <c r="E275" s="32" t="s">
        <v>276</v>
      </c>
    </row>
    <row r="276" spans="5:5" ht="12.75" customHeight="1">
      <c r="E276" s="31" t="s">
        <v>60</v>
      </c>
    </row>
    <row r="277" spans="1:16" ht="12.75" customHeight="1">
      <c r="A277" t="s">
        <v>51</v>
      </c>
      <c s="6" t="s">
        <v>293</v>
      </c>
      <c s="6" t="s">
        <v>294</v>
      </c>
      <c t="s">
        <v>53</v>
      </c>
      <c s="26" t="s">
        <v>295</v>
      </c>
      <c s="27" t="s">
        <v>65</v>
      </c>
      <c s="28">
        <v>64</v>
      </c>
      <c s="27">
        <v>0</v>
      </c>
      <c s="27">
        <f>ROUND(G277*H277,6)</f>
      </c>
      <c r="L277" s="29">
        <v>0</v>
      </c>
      <c s="24">
        <f>ROUND(ROUND(L277,2)*ROUND(G277,3),2)</f>
      </c>
      <c s="27" t="s">
        <v>56</v>
      </c>
      <c>
        <f>(M277*21)/100</f>
      </c>
      <c t="s">
        <v>27</v>
      </c>
    </row>
    <row r="278" spans="1:5" ht="12.75" customHeight="1">
      <c r="A278" s="30" t="s">
        <v>57</v>
      </c>
      <c r="E278" s="31" t="s">
        <v>296</v>
      </c>
    </row>
    <row r="279" spans="1:5" ht="12.75" customHeight="1">
      <c r="A279" s="30" t="s">
        <v>58</v>
      </c>
      <c r="E279" s="32" t="s">
        <v>297</v>
      </c>
    </row>
    <row r="280" spans="5:5" ht="12.75" customHeight="1">
      <c r="E280" s="31" t="s">
        <v>60</v>
      </c>
    </row>
    <row r="281" spans="1:16" ht="12.75" customHeight="1">
      <c r="A281" t="s">
        <v>51</v>
      </c>
      <c s="6" t="s">
        <v>298</v>
      </c>
      <c s="6" t="s">
        <v>299</v>
      </c>
      <c t="s">
        <v>53</v>
      </c>
      <c s="26" t="s">
        <v>300</v>
      </c>
      <c s="27" t="s">
        <v>301</v>
      </c>
      <c s="28">
        <v>130</v>
      </c>
      <c s="27">
        <v>0</v>
      </c>
      <c s="27">
        <f>ROUND(G281*H281,6)</f>
      </c>
      <c r="L281" s="29">
        <v>0</v>
      </c>
      <c s="24">
        <f>ROUND(ROUND(L281,2)*ROUND(G281,3),2)</f>
      </c>
      <c s="27" t="s">
        <v>56</v>
      </c>
      <c>
        <f>(M281*21)/100</f>
      </c>
      <c t="s">
        <v>27</v>
      </c>
    </row>
    <row r="282" spans="1:5" ht="12.75" customHeight="1">
      <c r="A282" s="30" t="s">
        <v>57</v>
      </c>
      <c r="E282" s="31" t="s">
        <v>73</v>
      </c>
    </row>
    <row r="283" spans="1:5" ht="12.75" customHeight="1">
      <c r="A283" s="30" t="s">
        <v>58</v>
      </c>
      <c r="E283" s="32" t="s">
        <v>237</v>
      </c>
    </row>
    <row r="284" spans="5:5" ht="12.75" customHeight="1">
      <c r="E284" s="31" t="s">
        <v>60</v>
      </c>
    </row>
    <row r="285" spans="1:13" ht="12.75" customHeight="1">
      <c r="A285" t="s">
        <v>48</v>
      </c>
      <c r="C285" s="7" t="s">
        <v>69</v>
      </c>
      <c r="E285" s="25" t="s">
        <v>302</v>
      </c>
      <c r="J285" s="24">
        <f>0</f>
      </c>
      <c s="24">
        <f>0</f>
      </c>
      <c s="24">
        <f>0+L286+L290+L294</f>
      </c>
      <c s="24">
        <f>0+M286+M290+M294</f>
      </c>
    </row>
    <row r="286" spans="1:16" ht="12.75" customHeight="1">
      <c r="A286" t="s">
        <v>51</v>
      </c>
      <c s="6" t="s">
        <v>303</v>
      </c>
      <c s="6" t="s">
        <v>304</v>
      </c>
      <c t="s">
        <v>53</v>
      </c>
      <c s="26" t="s">
        <v>305</v>
      </c>
      <c s="27" t="s">
        <v>65</v>
      </c>
      <c s="28">
        <v>2</v>
      </c>
      <c s="27">
        <v>0</v>
      </c>
      <c s="27">
        <f>ROUND(G286*H286,6)</f>
      </c>
      <c r="L286" s="29">
        <v>0</v>
      </c>
      <c s="24">
        <f>ROUND(ROUND(L286,2)*ROUND(G286,3),2)</f>
      </c>
      <c s="27" t="s">
        <v>72</v>
      </c>
      <c>
        <f>(M286*21)/100</f>
      </c>
      <c t="s">
        <v>27</v>
      </c>
    </row>
    <row r="287" spans="1:5" ht="12.75" customHeight="1">
      <c r="A287" s="30" t="s">
        <v>57</v>
      </c>
      <c r="E287" s="31" t="s">
        <v>9</v>
      </c>
    </row>
    <row r="288" spans="1:5" ht="12.75" customHeight="1">
      <c r="A288" s="30" t="s">
        <v>58</v>
      </c>
      <c r="E288" s="32" t="s">
        <v>116</v>
      </c>
    </row>
    <row r="289" spans="5:5" ht="12.75" customHeight="1">
      <c r="E289" s="31" t="s">
        <v>306</v>
      </c>
    </row>
    <row r="290" spans="1:16" ht="12.75" customHeight="1">
      <c r="A290" t="s">
        <v>51</v>
      </c>
      <c s="6" t="s">
        <v>307</v>
      </c>
      <c s="6" t="s">
        <v>308</v>
      </c>
      <c t="s">
        <v>53</v>
      </c>
      <c s="26" t="s">
        <v>309</v>
      </c>
      <c s="27" t="s">
        <v>65</v>
      </c>
      <c s="28">
        <v>1</v>
      </c>
      <c s="27">
        <v>0</v>
      </c>
      <c s="27">
        <f>ROUND(G290*H290,6)</f>
      </c>
      <c r="L290" s="29">
        <v>0</v>
      </c>
      <c s="24">
        <f>ROUND(ROUND(L290,2)*ROUND(G290,3),2)</f>
      </c>
      <c s="27" t="s">
        <v>72</v>
      </c>
      <c>
        <f>(M290*21)/100</f>
      </c>
      <c t="s">
        <v>27</v>
      </c>
    </row>
    <row r="291" spans="1:5" ht="12.75" customHeight="1">
      <c r="A291" s="30" t="s">
        <v>57</v>
      </c>
      <c r="E291" s="31" t="s">
        <v>310</v>
      </c>
    </row>
    <row r="292" spans="1:5" ht="12.75" customHeight="1">
      <c r="A292" s="30" t="s">
        <v>58</v>
      </c>
      <c r="E292" s="32" t="s">
        <v>116</v>
      </c>
    </row>
    <row r="293" spans="5:5" ht="12.75" customHeight="1">
      <c r="E293" s="31" t="s">
        <v>311</v>
      </c>
    </row>
    <row r="294" spans="1:16" ht="12.75" customHeight="1">
      <c r="A294" t="s">
        <v>51</v>
      </c>
      <c s="6" t="s">
        <v>312</v>
      </c>
      <c s="6" t="s">
        <v>313</v>
      </c>
      <c t="s">
        <v>53</v>
      </c>
      <c s="26" t="s">
        <v>314</v>
      </c>
      <c s="27" t="s">
        <v>65</v>
      </c>
      <c s="28">
        <v>1</v>
      </c>
      <c s="27">
        <v>0</v>
      </c>
      <c s="27">
        <f>ROUND(G294*H294,6)</f>
      </c>
      <c r="L294" s="29">
        <v>0</v>
      </c>
      <c s="24">
        <f>ROUND(ROUND(L294,2)*ROUND(G294,3),2)</f>
      </c>
      <c s="27" t="s">
        <v>56</v>
      </c>
      <c>
        <f>(M294*21)/100</f>
      </c>
      <c t="s">
        <v>27</v>
      </c>
    </row>
    <row r="295" spans="1:5" ht="12.75" customHeight="1">
      <c r="A295" s="30" t="s">
        <v>57</v>
      </c>
      <c r="E295" s="31" t="s">
        <v>315</v>
      </c>
    </row>
    <row r="296" spans="1:5" ht="12.75" customHeight="1">
      <c r="A296" s="30" t="s">
        <v>58</v>
      </c>
      <c r="E296" s="32" t="s">
        <v>116</v>
      </c>
    </row>
    <row r="297" spans="5:5" ht="12.75" customHeight="1">
      <c r="E297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316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316</v>
      </c>
      <c r="E4" s="19" t="s">
        <v>317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COUNTIFS(L8:L188,"=0",A8:A188,"P")+COUNTIFS(L8:L188,"",A8:A188,"P")+SUM(Q8:Q188)</f>
      </c>
    </row>
    <row r="8" spans="1:13" ht="12.75" customHeight="1">
      <c r="A8" t="s">
        <v>45</v>
      </c>
      <c r="C8" s="21" t="s">
        <v>320</v>
      </c>
      <c r="E8" s="23" t="s">
        <v>321</v>
      </c>
      <c r="J8" s="22">
        <f>0+J9+J26+J47+J60+J77+J130+J147</f>
      </c>
      <c s="22">
        <f>0+K9+K26+K47+K60+K77+K130+K147</f>
      </c>
      <c s="22">
        <f>0+L9+L26+L47+L60+L77+L130+L147</f>
      </c>
      <c s="22">
        <f>0+M9+M26+M47+M60+M77+M130+M147</f>
      </c>
    </row>
    <row r="9" spans="1:13" ht="12.75" customHeight="1">
      <c r="A9" t="s">
        <v>48</v>
      </c>
      <c r="C9" s="7" t="s">
        <v>322</v>
      </c>
      <c r="E9" s="25" t="s">
        <v>323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324</v>
      </c>
      <c t="s">
        <v>49</v>
      </c>
      <c s="26" t="s">
        <v>325</v>
      </c>
      <c s="27" t="s">
        <v>326</v>
      </c>
      <c s="28">
        <v>224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56</v>
      </c>
      <c>
        <f>(M10*21)/100</f>
      </c>
      <c t="s">
        <v>27</v>
      </c>
    </row>
    <row r="11" spans="1:5" ht="12.75" customHeight="1">
      <c r="A11" s="30" t="s">
        <v>57</v>
      </c>
      <c r="E11" s="31" t="s">
        <v>327</v>
      </c>
    </row>
    <row r="12" spans="1:5" ht="12.75" customHeight="1">
      <c r="A12" s="30" t="s">
        <v>58</v>
      </c>
      <c r="E12" s="32" t="s">
        <v>328</v>
      </c>
    </row>
    <row r="13" spans="5:5" ht="12.75" customHeight="1">
      <c r="E13" s="31" t="s">
        <v>329</v>
      </c>
    </row>
    <row r="14" spans="1:16" ht="12.75" customHeight="1">
      <c r="A14" t="s">
        <v>51</v>
      </c>
      <c s="6" t="s">
        <v>27</v>
      </c>
      <c s="6" t="s">
        <v>330</v>
      </c>
      <c t="s">
        <v>49</v>
      </c>
      <c s="26" t="s">
        <v>331</v>
      </c>
      <c s="27" t="s">
        <v>326</v>
      </c>
      <c s="28">
        <v>33.4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56</v>
      </c>
      <c>
        <f>(M14*21)/100</f>
      </c>
      <c t="s">
        <v>27</v>
      </c>
    </row>
    <row r="15" spans="1:5" ht="12.75" customHeight="1">
      <c r="A15" s="30" t="s">
        <v>57</v>
      </c>
      <c r="E15" s="31" t="s">
        <v>327</v>
      </c>
    </row>
    <row r="16" spans="1:5" ht="12.75" customHeight="1">
      <c r="A16" s="30" t="s">
        <v>58</v>
      </c>
      <c r="E16" s="32" t="s">
        <v>332</v>
      </c>
    </row>
    <row r="17" spans="5:5" ht="12.75" customHeight="1">
      <c r="E17" s="31" t="s">
        <v>329</v>
      </c>
    </row>
    <row r="18" spans="1:16" ht="12.75" customHeight="1">
      <c r="A18" t="s">
        <v>51</v>
      </c>
      <c s="6" t="s">
        <v>26</v>
      </c>
      <c s="6" t="s">
        <v>333</v>
      </c>
      <c t="s">
        <v>49</v>
      </c>
      <c s="26" t="s">
        <v>334</v>
      </c>
      <c s="27" t="s">
        <v>326</v>
      </c>
      <c s="28">
        <v>133.2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56</v>
      </c>
      <c>
        <f>(M18*21)/100</f>
      </c>
      <c t="s">
        <v>27</v>
      </c>
    </row>
    <row r="19" spans="1:5" ht="12.75" customHeight="1">
      <c r="A19" s="30" t="s">
        <v>57</v>
      </c>
      <c r="E19" s="31" t="s">
        <v>327</v>
      </c>
    </row>
    <row r="20" spans="1:5" ht="12.75" customHeight="1">
      <c r="A20" s="30" t="s">
        <v>58</v>
      </c>
      <c r="E20" s="32" t="s">
        <v>335</v>
      </c>
    </row>
    <row r="21" spans="5:5" ht="12.75" customHeight="1">
      <c r="E21" s="31" t="s">
        <v>329</v>
      </c>
    </row>
    <row r="22" spans="1:16" ht="12.75" customHeight="1">
      <c r="A22" t="s">
        <v>51</v>
      </c>
      <c s="6" t="s">
        <v>66</v>
      </c>
      <c s="6" t="s">
        <v>336</v>
      </c>
      <c t="s">
        <v>49</v>
      </c>
      <c s="26" t="s">
        <v>337</v>
      </c>
      <c s="27" t="s">
        <v>326</v>
      </c>
      <c s="28">
        <v>5.242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56</v>
      </c>
      <c>
        <f>(M22*21)/100</f>
      </c>
      <c t="s">
        <v>27</v>
      </c>
    </row>
    <row r="23" spans="1:5" ht="12.75" customHeight="1">
      <c r="A23" s="30" t="s">
        <v>57</v>
      </c>
      <c r="E23" s="31" t="s">
        <v>327</v>
      </c>
    </row>
    <row r="24" spans="1:5" ht="12.75" customHeight="1">
      <c r="A24" s="30" t="s">
        <v>58</v>
      </c>
      <c r="E24" s="32" t="s">
        <v>338</v>
      </c>
    </row>
    <row r="25" spans="5:5" ht="12.75" customHeight="1">
      <c r="E25" s="31" t="s">
        <v>329</v>
      </c>
    </row>
    <row r="26" spans="1:13" ht="12.75" customHeight="1">
      <c r="A26" t="s">
        <v>48</v>
      </c>
      <c r="C26" s="7" t="s">
        <v>49</v>
      </c>
      <c r="E26" s="25" t="s">
        <v>257</v>
      </c>
      <c r="J26" s="24">
        <f>0</f>
      </c>
      <c s="24">
        <f>0</f>
      </c>
      <c s="24">
        <f>0+L27+L31+L35+L39+L43</f>
      </c>
      <c s="24">
        <f>0+M27+M31+M35+M39+M43</f>
      </c>
    </row>
    <row r="27" spans="1:16" ht="12.75" customHeight="1">
      <c r="A27" t="s">
        <v>51</v>
      </c>
      <c s="6" t="s">
        <v>69</v>
      </c>
      <c s="6" t="s">
        <v>339</v>
      </c>
      <c t="s">
        <v>49</v>
      </c>
      <c s="26" t="s">
        <v>340</v>
      </c>
      <c s="27" t="s">
        <v>275</v>
      </c>
      <c s="28">
        <v>14.52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56</v>
      </c>
      <c>
        <f>(M27*21)/100</f>
      </c>
      <c t="s">
        <v>27</v>
      </c>
    </row>
    <row r="28" spans="1:5" ht="12.75" customHeight="1">
      <c r="A28" s="30" t="s">
        <v>57</v>
      </c>
      <c r="E28" s="31" t="s">
        <v>73</v>
      </c>
    </row>
    <row r="29" spans="1:5" ht="12.75" customHeight="1">
      <c r="A29" s="30" t="s">
        <v>58</v>
      </c>
      <c r="E29" s="32" t="s">
        <v>341</v>
      </c>
    </row>
    <row r="30" spans="5:5" ht="12.75" customHeight="1">
      <c r="E30" s="31" t="s">
        <v>329</v>
      </c>
    </row>
    <row r="31" spans="1:16" ht="12.75" customHeight="1">
      <c r="A31" t="s">
        <v>51</v>
      </c>
      <c s="6" t="s">
        <v>76</v>
      </c>
      <c s="6" t="s">
        <v>342</v>
      </c>
      <c t="s">
        <v>49</v>
      </c>
      <c s="26" t="s">
        <v>343</v>
      </c>
      <c s="27" t="s">
        <v>275</v>
      </c>
      <c s="28">
        <v>121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56</v>
      </c>
      <c>
        <f>(M31*21)/100</f>
      </c>
      <c t="s">
        <v>27</v>
      </c>
    </row>
    <row r="32" spans="1:5" ht="12.75" customHeight="1">
      <c r="A32" s="30" t="s">
        <v>57</v>
      </c>
      <c r="E32" s="31" t="s">
        <v>73</v>
      </c>
    </row>
    <row r="33" spans="1:5" ht="12.75" customHeight="1">
      <c r="A33" s="30" t="s">
        <v>58</v>
      </c>
      <c r="E33" s="32" t="s">
        <v>344</v>
      </c>
    </row>
    <row r="34" spans="5:5" ht="12.75" customHeight="1">
      <c r="E34" s="31" t="s">
        <v>329</v>
      </c>
    </row>
    <row r="35" spans="1:16" ht="12.75" customHeight="1">
      <c r="A35" t="s">
        <v>51</v>
      </c>
      <c s="6" t="s">
        <v>79</v>
      </c>
      <c s="6" t="s">
        <v>345</v>
      </c>
      <c t="s">
        <v>49</v>
      </c>
      <c s="26" t="s">
        <v>346</v>
      </c>
      <c s="27" t="s">
        <v>55</v>
      </c>
      <c s="28">
        <v>71.2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56</v>
      </c>
      <c>
        <f>(M35*21)/100</f>
      </c>
      <c t="s">
        <v>27</v>
      </c>
    </row>
    <row r="36" spans="1:5" ht="12.75" customHeight="1">
      <c r="A36" s="30" t="s">
        <v>57</v>
      </c>
      <c r="E36" s="31" t="s">
        <v>73</v>
      </c>
    </row>
    <row r="37" spans="1:5" ht="12.75" customHeight="1">
      <c r="A37" s="30" t="s">
        <v>58</v>
      </c>
      <c r="E37" s="32" t="s">
        <v>347</v>
      </c>
    </row>
    <row r="38" spans="5:5" ht="12.75" customHeight="1">
      <c r="E38" s="31" t="s">
        <v>329</v>
      </c>
    </row>
    <row r="39" spans="1:16" ht="12.75" customHeight="1">
      <c r="A39" t="s">
        <v>51</v>
      </c>
      <c s="6" t="s">
        <v>82</v>
      </c>
      <c s="6" t="s">
        <v>348</v>
      </c>
      <c t="s">
        <v>49</v>
      </c>
      <c s="26" t="s">
        <v>349</v>
      </c>
      <c s="27" t="s">
        <v>275</v>
      </c>
      <c s="28">
        <v>39.1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56</v>
      </c>
      <c>
        <f>(M39*21)/100</f>
      </c>
      <c t="s">
        <v>27</v>
      </c>
    </row>
    <row r="40" spans="1:5" ht="12.75" customHeight="1">
      <c r="A40" s="30" t="s">
        <v>57</v>
      </c>
      <c r="E40" s="31" t="s">
        <v>73</v>
      </c>
    </row>
    <row r="41" spans="1:5" ht="12.75" customHeight="1">
      <c r="A41" s="30" t="s">
        <v>58</v>
      </c>
      <c r="E41" s="32" t="s">
        <v>350</v>
      </c>
    </row>
    <row r="42" spans="5:5" ht="12.75" customHeight="1">
      <c r="E42" s="31" t="s">
        <v>329</v>
      </c>
    </row>
    <row r="43" spans="1:16" ht="12.75" customHeight="1">
      <c r="A43" t="s">
        <v>51</v>
      </c>
      <c s="6" t="s">
        <v>85</v>
      </c>
      <c s="6" t="s">
        <v>351</v>
      </c>
      <c t="s">
        <v>49</v>
      </c>
      <c s="26" t="s">
        <v>352</v>
      </c>
      <c s="27" t="s">
        <v>289</v>
      </c>
      <c s="28">
        <v>110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56</v>
      </c>
      <c>
        <f>(M43*21)/100</f>
      </c>
      <c t="s">
        <v>27</v>
      </c>
    </row>
    <row r="44" spans="1:5" ht="12.75" customHeight="1">
      <c r="A44" s="30" t="s">
        <v>57</v>
      </c>
      <c r="E44" s="31" t="s">
        <v>73</v>
      </c>
    </row>
    <row r="45" spans="1:5" ht="12.75" customHeight="1">
      <c r="A45" s="30" t="s">
        <v>58</v>
      </c>
      <c r="E45" s="32" t="s">
        <v>353</v>
      </c>
    </row>
    <row r="46" spans="5:5" ht="12.75" customHeight="1">
      <c r="E46" s="31" t="s">
        <v>329</v>
      </c>
    </row>
    <row r="47" spans="1:13" ht="12.75" customHeight="1">
      <c r="A47" t="s">
        <v>48</v>
      </c>
      <c r="C47" s="7" t="s">
        <v>27</v>
      </c>
      <c r="E47" s="25" t="s">
        <v>354</v>
      </c>
      <c r="J47" s="24">
        <f>0</f>
      </c>
      <c s="24">
        <f>0</f>
      </c>
      <c s="24">
        <f>0+L48+L52+L56</f>
      </c>
      <c s="24">
        <f>0+M48+M52+M56</f>
      </c>
    </row>
    <row r="48" spans="1:16" ht="12.75" customHeight="1">
      <c r="A48" t="s">
        <v>51</v>
      </c>
      <c s="6" t="s">
        <v>88</v>
      </c>
      <c s="6" t="s">
        <v>355</v>
      </c>
      <c t="s">
        <v>49</v>
      </c>
      <c s="26" t="s">
        <v>356</v>
      </c>
      <c s="27" t="s">
        <v>55</v>
      </c>
      <c s="28">
        <v>27.5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56</v>
      </c>
      <c>
        <f>(M48*21)/100</f>
      </c>
      <c t="s">
        <v>27</v>
      </c>
    </row>
    <row r="49" spans="1:5" ht="12.75" customHeight="1">
      <c r="A49" s="30" t="s">
        <v>57</v>
      </c>
      <c r="E49" s="31" t="s">
        <v>327</v>
      </c>
    </row>
    <row r="50" spans="1:5" ht="12.75" customHeight="1">
      <c r="A50" s="30" t="s">
        <v>58</v>
      </c>
      <c r="E50" s="32" t="s">
        <v>357</v>
      </c>
    </row>
    <row r="51" spans="5:5" ht="12.75" customHeight="1">
      <c r="E51" s="31" t="s">
        <v>329</v>
      </c>
    </row>
    <row r="52" spans="1:16" ht="12.75" customHeight="1">
      <c r="A52" t="s">
        <v>51</v>
      </c>
      <c s="6" t="s">
        <v>91</v>
      </c>
      <c s="6" t="s">
        <v>358</v>
      </c>
      <c t="s">
        <v>49</v>
      </c>
      <c s="26" t="s">
        <v>359</v>
      </c>
      <c s="27" t="s">
        <v>275</v>
      </c>
      <c s="28">
        <v>0.6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56</v>
      </c>
      <c>
        <f>(M52*21)/100</f>
      </c>
      <c t="s">
        <v>27</v>
      </c>
    </row>
    <row r="53" spans="1:5" ht="12.75" customHeight="1">
      <c r="A53" s="30" t="s">
        <v>57</v>
      </c>
      <c r="E53" s="31" t="s">
        <v>327</v>
      </c>
    </row>
    <row r="54" spans="1:5" ht="12.75" customHeight="1">
      <c r="A54" s="30" t="s">
        <v>58</v>
      </c>
      <c r="E54" s="32" t="s">
        <v>360</v>
      </c>
    </row>
    <row r="55" spans="5:5" ht="12.75" customHeight="1">
      <c r="E55" s="31" t="s">
        <v>329</v>
      </c>
    </row>
    <row r="56" spans="1:16" ht="12.75" customHeight="1">
      <c r="A56" t="s">
        <v>51</v>
      </c>
      <c s="6" t="s">
        <v>94</v>
      </c>
      <c s="6" t="s">
        <v>361</v>
      </c>
      <c t="s">
        <v>49</v>
      </c>
      <c s="26" t="s">
        <v>362</v>
      </c>
      <c s="27" t="s">
        <v>289</v>
      </c>
      <c s="28">
        <v>140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56</v>
      </c>
      <c>
        <f>(M56*21)/100</f>
      </c>
      <c t="s">
        <v>27</v>
      </c>
    </row>
    <row r="57" spans="1:5" ht="12.75" customHeight="1">
      <c r="A57" s="30" t="s">
        <v>57</v>
      </c>
      <c r="E57" s="31" t="s">
        <v>327</v>
      </c>
    </row>
    <row r="58" spans="1:5" ht="12.75" customHeight="1">
      <c r="A58" s="30" t="s">
        <v>58</v>
      </c>
      <c r="E58" s="32" t="s">
        <v>363</v>
      </c>
    </row>
    <row r="59" spans="5:5" ht="12.75" customHeight="1">
      <c r="E59" s="31" t="s">
        <v>329</v>
      </c>
    </row>
    <row r="60" spans="1:13" ht="12.75" customHeight="1">
      <c r="A60" t="s">
        <v>48</v>
      </c>
      <c r="C60" s="7" t="s">
        <v>66</v>
      </c>
      <c r="E60" s="25" t="s">
        <v>364</v>
      </c>
      <c r="J60" s="24">
        <f>0</f>
      </c>
      <c s="24">
        <f>0</f>
      </c>
      <c s="24">
        <f>0+L61+L65+L69+L73</f>
      </c>
      <c s="24">
        <f>0+M61+M65+M69+M73</f>
      </c>
    </row>
    <row r="61" spans="1:16" ht="12.75" customHeight="1">
      <c r="A61" t="s">
        <v>51</v>
      </c>
      <c s="6" t="s">
        <v>97</v>
      </c>
      <c s="6" t="s">
        <v>365</v>
      </c>
      <c t="s">
        <v>49</v>
      </c>
      <c s="26" t="s">
        <v>366</v>
      </c>
      <c s="27" t="s">
        <v>275</v>
      </c>
      <c s="28">
        <v>3.4</v>
      </c>
      <c s="27">
        <v>0</v>
      </c>
      <c s="27">
        <f>ROUND(G61*H61,6)</f>
      </c>
      <c r="L61" s="29">
        <v>0</v>
      </c>
      <c s="24">
        <f>ROUND(ROUND(L61,2)*ROUND(G61,3),2)</f>
      </c>
      <c s="27" t="s">
        <v>56</v>
      </c>
      <c>
        <f>(M61*21)/100</f>
      </c>
      <c t="s">
        <v>27</v>
      </c>
    </row>
    <row r="62" spans="1:5" ht="12.75" customHeight="1">
      <c r="A62" s="30" t="s">
        <v>57</v>
      </c>
      <c r="E62" s="31" t="s">
        <v>327</v>
      </c>
    </row>
    <row r="63" spans="1:5" ht="12.75" customHeight="1">
      <c r="A63" s="30" t="s">
        <v>58</v>
      </c>
      <c r="E63" s="32" t="s">
        <v>367</v>
      </c>
    </row>
    <row r="64" spans="5:5" ht="12.75" customHeight="1">
      <c r="E64" s="31" t="s">
        <v>329</v>
      </c>
    </row>
    <row r="65" spans="1:16" ht="12.75" customHeight="1">
      <c r="A65" t="s">
        <v>51</v>
      </c>
      <c s="6" t="s">
        <v>101</v>
      </c>
      <c s="6" t="s">
        <v>368</v>
      </c>
      <c t="s">
        <v>49</v>
      </c>
      <c s="26" t="s">
        <v>369</v>
      </c>
      <c s="27" t="s">
        <v>275</v>
      </c>
      <c s="28">
        <v>3.4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56</v>
      </c>
      <c>
        <f>(M65*21)/100</f>
      </c>
      <c t="s">
        <v>27</v>
      </c>
    </row>
    <row r="66" spans="1:5" ht="12.75" customHeight="1">
      <c r="A66" s="30" t="s">
        <v>57</v>
      </c>
      <c r="E66" s="31" t="s">
        <v>327</v>
      </c>
    </row>
    <row r="67" spans="1:5" ht="12.75" customHeight="1">
      <c r="A67" s="30" t="s">
        <v>58</v>
      </c>
      <c r="E67" s="32" t="s">
        <v>367</v>
      </c>
    </row>
    <row r="68" spans="5:5" ht="12.75" customHeight="1">
      <c r="E68" s="31" t="s">
        <v>329</v>
      </c>
    </row>
    <row r="69" spans="1:16" ht="12.75" customHeight="1">
      <c r="A69" t="s">
        <v>51</v>
      </c>
      <c s="6" t="s">
        <v>105</v>
      </c>
      <c s="6" t="s">
        <v>370</v>
      </c>
      <c t="s">
        <v>49</v>
      </c>
      <c s="26" t="s">
        <v>371</v>
      </c>
      <c s="27" t="s">
        <v>326</v>
      </c>
      <c s="28">
        <v>0.17</v>
      </c>
      <c s="27">
        <v>0</v>
      </c>
      <c s="27">
        <f>ROUND(G69*H69,6)</f>
      </c>
      <c r="L69" s="29">
        <v>0</v>
      </c>
      <c s="24">
        <f>ROUND(ROUND(L69,2)*ROUND(G69,3),2)</f>
      </c>
      <c s="27" t="s">
        <v>56</v>
      </c>
      <c>
        <f>(M69*21)/100</f>
      </c>
      <c t="s">
        <v>27</v>
      </c>
    </row>
    <row r="70" spans="1:5" ht="12.75" customHeight="1">
      <c r="A70" s="30" t="s">
        <v>57</v>
      </c>
      <c r="E70" s="31" t="s">
        <v>327</v>
      </c>
    </row>
    <row r="71" spans="1:5" ht="12.75" customHeight="1">
      <c r="A71" s="30" t="s">
        <v>58</v>
      </c>
      <c r="E71" s="32" t="s">
        <v>372</v>
      </c>
    </row>
    <row r="72" spans="5:5" ht="12.75" customHeight="1">
      <c r="E72" s="31" t="s">
        <v>329</v>
      </c>
    </row>
    <row r="73" spans="1:16" ht="12.75" customHeight="1">
      <c r="A73" t="s">
        <v>51</v>
      </c>
      <c s="6" t="s">
        <v>109</v>
      </c>
      <c s="6" t="s">
        <v>373</v>
      </c>
      <c t="s">
        <v>49</v>
      </c>
      <c s="26" t="s">
        <v>374</v>
      </c>
      <c s="27" t="s">
        <v>275</v>
      </c>
      <c s="28">
        <v>6.8</v>
      </c>
      <c s="27">
        <v>0</v>
      </c>
      <c s="27">
        <f>ROUND(G73*H73,6)</f>
      </c>
      <c r="L73" s="29">
        <v>0</v>
      </c>
      <c s="24">
        <f>ROUND(ROUND(L73,2)*ROUND(G73,3),2)</f>
      </c>
      <c s="27" t="s">
        <v>56</v>
      </c>
      <c>
        <f>(M73*21)/100</f>
      </c>
      <c t="s">
        <v>27</v>
      </c>
    </row>
    <row r="74" spans="1:5" ht="12.75" customHeight="1">
      <c r="A74" s="30" t="s">
        <v>57</v>
      </c>
      <c r="E74" s="31" t="s">
        <v>327</v>
      </c>
    </row>
    <row r="75" spans="1:5" ht="12.75" customHeight="1">
      <c r="A75" s="30" t="s">
        <v>58</v>
      </c>
      <c r="E75" s="32" t="s">
        <v>375</v>
      </c>
    </row>
    <row r="76" spans="5:5" ht="12.75" customHeight="1">
      <c r="E76" s="31" t="s">
        <v>329</v>
      </c>
    </row>
    <row r="77" spans="1:13" ht="12.75" customHeight="1">
      <c r="A77" t="s">
        <v>48</v>
      </c>
      <c r="C77" s="7" t="s">
        <v>69</v>
      </c>
      <c r="E77" s="25" t="s">
        <v>376</v>
      </c>
      <c r="J77" s="24">
        <f>0</f>
      </c>
      <c s="24">
        <f>0</f>
      </c>
      <c s="24">
        <f>0+L78+L82+L86+L90+L94+L98+L102+L106+L110+L114+L118+L122+L126</f>
      </c>
      <c s="24">
        <f>0+M78+M82+M86+M90+M94+M98+M102+M106+M110+M114+M118+M122+M126</f>
      </c>
    </row>
    <row r="78" spans="1:16" ht="12.75" customHeight="1">
      <c r="A78" t="s">
        <v>51</v>
      </c>
      <c s="6" t="s">
        <v>113</v>
      </c>
      <c s="6" t="s">
        <v>377</v>
      </c>
      <c t="s">
        <v>49</v>
      </c>
      <c s="26" t="s">
        <v>378</v>
      </c>
      <c s="27" t="s">
        <v>275</v>
      </c>
      <c s="28">
        <v>22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56</v>
      </c>
      <c>
        <f>(M78*21)/100</f>
      </c>
      <c t="s">
        <v>27</v>
      </c>
    </row>
    <row r="79" spans="1:5" ht="12.75" customHeight="1">
      <c r="A79" s="30" t="s">
        <v>57</v>
      </c>
      <c r="E79" s="31" t="s">
        <v>327</v>
      </c>
    </row>
    <row r="80" spans="1:5" ht="12.75" customHeight="1">
      <c r="A80" s="30" t="s">
        <v>58</v>
      </c>
      <c r="E80" s="32" t="s">
        <v>379</v>
      </c>
    </row>
    <row r="81" spans="5:5" ht="12.75" customHeight="1">
      <c r="E81" s="31" t="s">
        <v>329</v>
      </c>
    </row>
    <row r="82" spans="1:16" ht="12.75" customHeight="1">
      <c r="A82" t="s">
        <v>51</v>
      </c>
      <c s="6" t="s">
        <v>118</v>
      </c>
      <c s="6" t="s">
        <v>380</v>
      </c>
      <c t="s">
        <v>49</v>
      </c>
      <c s="26" t="s">
        <v>381</v>
      </c>
      <c s="27" t="s">
        <v>275</v>
      </c>
      <c s="28">
        <v>16.5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56</v>
      </c>
      <c>
        <f>(M82*21)/100</f>
      </c>
      <c t="s">
        <v>27</v>
      </c>
    </row>
    <row r="83" spans="1:5" ht="12.75" customHeight="1">
      <c r="A83" s="30" t="s">
        <v>57</v>
      </c>
      <c r="E83" s="31" t="s">
        <v>327</v>
      </c>
    </row>
    <row r="84" spans="1:5" ht="12.75" customHeight="1">
      <c r="A84" s="30" t="s">
        <v>58</v>
      </c>
      <c r="E84" s="32" t="s">
        <v>382</v>
      </c>
    </row>
    <row r="85" spans="5:5" ht="12.75" customHeight="1">
      <c r="E85" s="31" t="s">
        <v>329</v>
      </c>
    </row>
    <row r="86" spans="1:16" ht="12.75" customHeight="1">
      <c r="A86" t="s">
        <v>51</v>
      </c>
      <c s="6" t="s">
        <v>121</v>
      </c>
      <c s="6" t="s">
        <v>383</v>
      </c>
      <c t="s">
        <v>49</v>
      </c>
      <c s="26" t="s">
        <v>384</v>
      </c>
      <c s="27" t="s">
        <v>289</v>
      </c>
      <c s="28">
        <v>33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56</v>
      </c>
      <c>
        <f>(M86*21)/100</f>
      </c>
      <c t="s">
        <v>27</v>
      </c>
    </row>
    <row r="87" spans="1:5" ht="12.75" customHeight="1">
      <c r="A87" s="30" t="s">
        <v>57</v>
      </c>
      <c r="E87" s="31" t="s">
        <v>327</v>
      </c>
    </row>
    <row r="88" spans="1:5" ht="12.75" customHeight="1">
      <c r="A88" s="30" t="s">
        <v>58</v>
      </c>
      <c r="E88" s="32" t="s">
        <v>385</v>
      </c>
    </row>
    <row r="89" spans="5:5" ht="12.75" customHeight="1">
      <c r="E89" s="31" t="s">
        <v>329</v>
      </c>
    </row>
    <row r="90" spans="1:16" ht="12.75" customHeight="1">
      <c r="A90" t="s">
        <v>51</v>
      </c>
      <c s="6" t="s">
        <v>125</v>
      </c>
      <c s="6" t="s">
        <v>386</v>
      </c>
      <c t="s">
        <v>49</v>
      </c>
      <c s="26" t="s">
        <v>387</v>
      </c>
      <c s="27" t="s">
        <v>275</v>
      </c>
      <c s="28">
        <v>85.1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56</v>
      </c>
      <c>
        <f>(M90*21)/100</f>
      </c>
      <c t="s">
        <v>27</v>
      </c>
    </row>
    <row r="91" spans="1:5" ht="12.75" customHeight="1">
      <c r="A91" s="30" t="s">
        <v>57</v>
      </c>
      <c r="E91" s="31" t="s">
        <v>327</v>
      </c>
    </row>
    <row r="92" spans="1:5" ht="12.75" customHeight="1">
      <c r="A92" s="30" t="s">
        <v>58</v>
      </c>
      <c r="E92" s="32" t="s">
        <v>388</v>
      </c>
    </row>
    <row r="93" spans="5:5" ht="12.75" customHeight="1">
      <c r="E93" s="31" t="s">
        <v>329</v>
      </c>
    </row>
    <row r="94" spans="1:16" ht="12.75" customHeight="1">
      <c r="A94" t="s">
        <v>51</v>
      </c>
      <c s="6" t="s">
        <v>128</v>
      </c>
      <c s="6" t="s">
        <v>389</v>
      </c>
      <c t="s">
        <v>49</v>
      </c>
      <c s="26" t="s">
        <v>390</v>
      </c>
      <c s="27" t="s">
        <v>55</v>
      </c>
      <c s="28">
        <v>37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56</v>
      </c>
      <c>
        <f>(M94*21)/100</f>
      </c>
      <c t="s">
        <v>27</v>
      </c>
    </row>
    <row r="95" spans="1:5" ht="12.75" customHeight="1">
      <c r="A95" s="30" t="s">
        <v>57</v>
      </c>
      <c r="E95" s="31" t="s">
        <v>327</v>
      </c>
    </row>
    <row r="96" spans="1:5" ht="12.75" customHeight="1">
      <c r="A96" s="30" t="s">
        <v>58</v>
      </c>
      <c r="E96" s="32" t="s">
        <v>391</v>
      </c>
    </row>
    <row r="97" spans="5:5" ht="12.75" customHeight="1">
      <c r="E97" s="31" t="s">
        <v>329</v>
      </c>
    </row>
    <row r="98" spans="1:16" ht="12.75" customHeight="1">
      <c r="A98" t="s">
        <v>51</v>
      </c>
      <c s="6" t="s">
        <v>132</v>
      </c>
      <c s="6" t="s">
        <v>392</v>
      </c>
      <c t="s">
        <v>49</v>
      </c>
      <c s="26" t="s">
        <v>393</v>
      </c>
      <c s="27" t="s">
        <v>55</v>
      </c>
      <c s="28">
        <v>80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56</v>
      </c>
      <c>
        <f>(M98*21)/100</f>
      </c>
      <c t="s">
        <v>27</v>
      </c>
    </row>
    <row r="99" spans="1:5" ht="12.75" customHeight="1">
      <c r="A99" s="30" t="s">
        <v>57</v>
      </c>
      <c r="E99" s="31" t="s">
        <v>327</v>
      </c>
    </row>
    <row r="100" spans="1:5" ht="12.75" customHeight="1">
      <c r="A100" s="30" t="s">
        <v>58</v>
      </c>
      <c r="E100" s="32" t="s">
        <v>394</v>
      </c>
    </row>
    <row r="101" spans="5:5" ht="12.75" customHeight="1">
      <c r="E101" s="31" t="s">
        <v>329</v>
      </c>
    </row>
    <row r="102" spans="1:16" ht="12.75" customHeight="1">
      <c r="A102" t="s">
        <v>51</v>
      </c>
      <c s="6" t="s">
        <v>136</v>
      </c>
      <c s="6" t="s">
        <v>395</v>
      </c>
      <c t="s">
        <v>49</v>
      </c>
      <c s="26" t="s">
        <v>396</v>
      </c>
      <c s="27" t="s">
        <v>65</v>
      </c>
      <c s="28">
        <v>4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56</v>
      </c>
      <c>
        <f>(M102*21)/100</f>
      </c>
      <c t="s">
        <v>27</v>
      </c>
    </row>
    <row r="103" spans="1:5" ht="12.75" customHeight="1">
      <c r="A103" s="30" t="s">
        <v>57</v>
      </c>
      <c r="E103" s="31" t="s">
        <v>327</v>
      </c>
    </row>
    <row r="104" spans="1:5" ht="12.75" customHeight="1">
      <c r="A104" s="30" t="s">
        <v>58</v>
      </c>
      <c r="E104" s="32" t="s">
        <v>397</v>
      </c>
    </row>
    <row r="105" spans="5:5" ht="12.75" customHeight="1">
      <c r="E105" s="31" t="s">
        <v>329</v>
      </c>
    </row>
    <row r="106" spans="1:16" ht="12.75" customHeight="1">
      <c r="A106" t="s">
        <v>51</v>
      </c>
      <c s="6" t="s">
        <v>140</v>
      </c>
      <c s="6" t="s">
        <v>398</v>
      </c>
      <c t="s">
        <v>49</v>
      </c>
      <c s="26" t="s">
        <v>399</v>
      </c>
      <c s="27" t="s">
        <v>65</v>
      </c>
      <c s="28">
        <v>4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56</v>
      </c>
      <c>
        <f>(M106*21)/100</f>
      </c>
      <c t="s">
        <v>27</v>
      </c>
    </row>
    <row r="107" spans="1:5" ht="12.75" customHeight="1">
      <c r="A107" s="30" t="s">
        <v>57</v>
      </c>
      <c r="E107" s="31" t="s">
        <v>327</v>
      </c>
    </row>
    <row r="108" spans="1:5" ht="12.75" customHeight="1">
      <c r="A108" s="30" t="s">
        <v>58</v>
      </c>
      <c r="E108" s="32" t="s">
        <v>397</v>
      </c>
    </row>
    <row r="109" spans="5:5" ht="12.75" customHeight="1">
      <c r="E109" s="31" t="s">
        <v>329</v>
      </c>
    </row>
    <row r="110" spans="1:16" ht="12.75" customHeight="1">
      <c r="A110" t="s">
        <v>51</v>
      </c>
      <c s="6" t="s">
        <v>144</v>
      </c>
      <c s="6" t="s">
        <v>400</v>
      </c>
      <c t="s">
        <v>49</v>
      </c>
      <c s="26" t="s">
        <v>401</v>
      </c>
      <c s="27" t="s">
        <v>289</v>
      </c>
      <c s="28">
        <v>69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56</v>
      </c>
      <c>
        <f>(M110*21)/100</f>
      </c>
      <c t="s">
        <v>27</v>
      </c>
    </row>
    <row r="111" spans="1:5" ht="12.75" customHeight="1">
      <c r="A111" s="30" t="s">
        <v>57</v>
      </c>
      <c r="E111" s="31" t="s">
        <v>327</v>
      </c>
    </row>
    <row r="112" spans="1:5" ht="12.75" customHeight="1">
      <c r="A112" s="30" t="s">
        <v>58</v>
      </c>
      <c r="E112" s="32" t="s">
        <v>402</v>
      </c>
    </row>
    <row r="113" spans="5:5" ht="12.75" customHeight="1">
      <c r="E113" s="31" t="s">
        <v>329</v>
      </c>
    </row>
    <row r="114" spans="1:16" ht="12.75" customHeight="1">
      <c r="A114" t="s">
        <v>51</v>
      </c>
      <c s="6" t="s">
        <v>148</v>
      </c>
      <c s="6" t="s">
        <v>403</v>
      </c>
      <c t="s">
        <v>49</v>
      </c>
      <c s="26" t="s">
        <v>404</v>
      </c>
      <c s="27" t="s">
        <v>289</v>
      </c>
      <c s="28">
        <v>108</v>
      </c>
      <c s="27">
        <v>0</v>
      </c>
      <c s="27">
        <f>ROUND(G114*H114,6)</f>
      </c>
      <c r="L114" s="29">
        <v>0</v>
      </c>
      <c s="24">
        <f>ROUND(ROUND(L114,2)*ROUND(G114,3),2)</f>
      </c>
      <c s="27" t="s">
        <v>56</v>
      </c>
      <c>
        <f>(M114*21)/100</f>
      </c>
      <c t="s">
        <v>27</v>
      </c>
    </row>
    <row r="115" spans="1:5" ht="12.75" customHeight="1">
      <c r="A115" s="30" t="s">
        <v>57</v>
      </c>
      <c r="E115" s="31" t="s">
        <v>327</v>
      </c>
    </row>
    <row r="116" spans="1:5" ht="12.75" customHeight="1">
      <c r="A116" s="30" t="s">
        <v>58</v>
      </c>
      <c r="E116" s="32" t="s">
        <v>405</v>
      </c>
    </row>
    <row r="117" spans="5:5" ht="12.75" customHeight="1">
      <c r="E117" s="31" t="s">
        <v>329</v>
      </c>
    </row>
    <row r="118" spans="1:16" ht="12.75" customHeight="1">
      <c r="A118" t="s">
        <v>51</v>
      </c>
      <c s="6" t="s">
        <v>151</v>
      </c>
      <c s="6" t="s">
        <v>406</v>
      </c>
      <c t="s">
        <v>49</v>
      </c>
      <c s="26" t="s">
        <v>407</v>
      </c>
      <c s="27" t="s">
        <v>289</v>
      </c>
      <c s="28">
        <v>108</v>
      </c>
      <c s="27">
        <v>0</v>
      </c>
      <c s="27">
        <f>ROUND(G118*H118,6)</f>
      </c>
      <c r="L118" s="29">
        <v>0</v>
      </c>
      <c s="24">
        <f>ROUND(ROUND(L118,2)*ROUND(G118,3),2)</f>
      </c>
      <c s="27" t="s">
        <v>56</v>
      </c>
      <c>
        <f>(M118*21)/100</f>
      </c>
      <c t="s">
        <v>27</v>
      </c>
    </row>
    <row r="119" spans="1:5" ht="12.75" customHeight="1">
      <c r="A119" s="30" t="s">
        <v>57</v>
      </c>
      <c r="E119" s="31" t="s">
        <v>327</v>
      </c>
    </row>
    <row r="120" spans="1:5" ht="12.75" customHeight="1">
      <c r="A120" s="30" t="s">
        <v>58</v>
      </c>
      <c r="E120" s="32" t="s">
        <v>405</v>
      </c>
    </row>
    <row r="121" spans="5:5" ht="12.75" customHeight="1">
      <c r="E121" s="31" t="s">
        <v>329</v>
      </c>
    </row>
    <row r="122" spans="1:16" ht="12.75" customHeight="1">
      <c r="A122" t="s">
        <v>51</v>
      </c>
      <c s="6" t="s">
        <v>154</v>
      </c>
      <c s="6" t="s">
        <v>408</v>
      </c>
      <c t="s">
        <v>49</v>
      </c>
      <c s="26" t="s">
        <v>409</v>
      </c>
      <c s="27" t="s">
        <v>289</v>
      </c>
      <c s="28">
        <v>69.16</v>
      </c>
      <c s="27">
        <v>0</v>
      </c>
      <c s="27">
        <f>ROUND(G122*H122,6)</f>
      </c>
      <c r="L122" s="29">
        <v>0</v>
      </c>
      <c s="24">
        <f>ROUND(ROUND(L122,2)*ROUND(G122,3),2)</f>
      </c>
      <c s="27" t="s">
        <v>56</v>
      </c>
      <c>
        <f>(M122*21)/100</f>
      </c>
      <c t="s">
        <v>27</v>
      </c>
    </row>
    <row r="123" spans="1:5" ht="12.75" customHeight="1">
      <c r="A123" s="30" t="s">
        <v>57</v>
      </c>
      <c r="E123" s="31" t="s">
        <v>327</v>
      </c>
    </row>
    <row r="124" spans="1:5" ht="12.75" customHeight="1">
      <c r="A124" s="30" t="s">
        <v>58</v>
      </c>
      <c r="E124" s="32" t="s">
        <v>410</v>
      </c>
    </row>
    <row r="125" spans="5:5" ht="12.75" customHeight="1">
      <c r="E125" s="31" t="s">
        <v>329</v>
      </c>
    </row>
    <row r="126" spans="1:16" ht="12.75" customHeight="1">
      <c r="A126" t="s">
        <v>51</v>
      </c>
      <c s="6" t="s">
        <v>157</v>
      </c>
      <c s="6" t="s">
        <v>411</v>
      </c>
      <c t="s">
        <v>49</v>
      </c>
      <c s="26" t="s">
        <v>412</v>
      </c>
      <c s="27" t="s">
        <v>289</v>
      </c>
      <c s="28">
        <v>69.16</v>
      </c>
      <c s="27">
        <v>0</v>
      </c>
      <c s="27">
        <f>ROUND(G126*H126,6)</f>
      </c>
      <c r="L126" s="29">
        <v>0</v>
      </c>
      <c s="24">
        <f>ROUND(ROUND(L126,2)*ROUND(G126,3),2)</f>
      </c>
      <c s="27" t="s">
        <v>56</v>
      </c>
      <c>
        <f>(M126*21)/100</f>
      </c>
      <c t="s">
        <v>27</v>
      </c>
    </row>
    <row r="127" spans="1:5" ht="12.75" customHeight="1">
      <c r="A127" s="30" t="s">
        <v>57</v>
      </c>
      <c r="E127" s="31" t="s">
        <v>327</v>
      </c>
    </row>
    <row r="128" spans="1:5" ht="12.75" customHeight="1">
      <c r="A128" s="30" t="s">
        <v>58</v>
      </c>
      <c r="E128" s="32" t="s">
        <v>410</v>
      </c>
    </row>
    <row r="129" spans="5:5" ht="12.75" customHeight="1">
      <c r="E129" s="31" t="s">
        <v>329</v>
      </c>
    </row>
    <row r="130" spans="1:13" ht="12.75" customHeight="1">
      <c r="A130" t="s">
        <v>48</v>
      </c>
      <c r="C130" s="7" t="s">
        <v>82</v>
      </c>
      <c r="E130" s="25" t="s">
        <v>413</v>
      </c>
      <c r="J130" s="24">
        <f>0</f>
      </c>
      <c s="24">
        <f>0</f>
      </c>
      <c s="24">
        <f>0+L131+L135+L139+L143</f>
      </c>
      <c s="24">
        <f>0+M131+M135+M139+M143</f>
      </c>
    </row>
    <row r="131" spans="1:16" ht="12.75" customHeight="1">
      <c r="A131" t="s">
        <v>51</v>
      </c>
      <c s="6" t="s">
        <v>160</v>
      </c>
      <c s="6" t="s">
        <v>414</v>
      </c>
      <c t="s">
        <v>49</v>
      </c>
      <c s="26" t="s">
        <v>415</v>
      </c>
      <c s="27" t="s">
        <v>55</v>
      </c>
      <c s="28">
        <v>17.5</v>
      </c>
      <c s="27">
        <v>0</v>
      </c>
      <c s="27">
        <f>ROUND(G131*H131,6)</f>
      </c>
      <c r="L131" s="29">
        <v>0</v>
      </c>
      <c s="24">
        <f>ROUND(ROUND(L131,2)*ROUND(G131,3),2)</f>
      </c>
      <c s="27" t="s">
        <v>56</v>
      </c>
      <c>
        <f>(M131*21)/100</f>
      </c>
      <c t="s">
        <v>27</v>
      </c>
    </row>
    <row r="132" spans="1:5" ht="12.75" customHeight="1">
      <c r="A132" s="30" t="s">
        <v>57</v>
      </c>
      <c r="E132" s="31" t="s">
        <v>327</v>
      </c>
    </row>
    <row r="133" spans="1:5" ht="12.75" customHeight="1">
      <c r="A133" s="30" t="s">
        <v>58</v>
      </c>
      <c r="E133" s="32" t="s">
        <v>416</v>
      </c>
    </row>
    <row r="134" spans="5:5" ht="12.75" customHeight="1">
      <c r="E134" s="31" t="s">
        <v>329</v>
      </c>
    </row>
    <row r="135" spans="1:16" ht="12.75" customHeight="1">
      <c r="A135" t="s">
        <v>51</v>
      </c>
      <c s="6" t="s">
        <v>164</v>
      </c>
      <c s="6" t="s">
        <v>417</v>
      </c>
      <c t="s">
        <v>49</v>
      </c>
      <c s="26" t="s">
        <v>418</v>
      </c>
      <c s="27" t="s">
        <v>289</v>
      </c>
      <c s="28">
        <v>1.5</v>
      </c>
      <c s="27">
        <v>0</v>
      </c>
      <c s="27">
        <f>ROUND(G135*H135,6)</f>
      </c>
      <c r="L135" s="29">
        <v>0</v>
      </c>
      <c s="24">
        <f>ROUND(ROUND(L135,2)*ROUND(G135,3),2)</f>
      </c>
      <c s="27" t="s">
        <v>56</v>
      </c>
      <c>
        <f>(M135*21)/100</f>
      </c>
      <c t="s">
        <v>27</v>
      </c>
    </row>
    <row r="136" spans="1:5" ht="12.75" customHeight="1">
      <c r="A136" s="30" t="s">
        <v>57</v>
      </c>
      <c r="E136" s="31" t="s">
        <v>419</v>
      </c>
    </row>
    <row r="137" spans="1:5" ht="12.75" customHeight="1">
      <c r="A137" s="30" t="s">
        <v>58</v>
      </c>
      <c r="E137" s="32" t="s">
        <v>420</v>
      </c>
    </row>
    <row r="138" spans="5:5" ht="12.75" customHeight="1">
      <c r="E138" s="31" t="s">
        <v>329</v>
      </c>
    </row>
    <row r="139" spans="1:16" ht="12.75" customHeight="1">
      <c r="A139" t="s">
        <v>51</v>
      </c>
      <c s="6" t="s">
        <v>169</v>
      </c>
      <c s="6" t="s">
        <v>421</v>
      </c>
      <c t="s">
        <v>49</v>
      </c>
      <c s="26" t="s">
        <v>422</v>
      </c>
      <c s="27" t="s">
        <v>65</v>
      </c>
      <c s="28">
        <v>2</v>
      </c>
      <c s="27">
        <v>0</v>
      </c>
      <c s="27">
        <f>ROUND(G139*H139,6)</f>
      </c>
      <c r="L139" s="29">
        <v>0</v>
      </c>
      <c s="24">
        <f>ROUND(ROUND(L139,2)*ROUND(G139,3),2)</f>
      </c>
      <c s="27" t="s">
        <v>56</v>
      </c>
      <c>
        <f>(M139*21)/100</f>
      </c>
      <c t="s">
        <v>27</v>
      </c>
    </row>
    <row r="140" spans="1:5" ht="12.75" customHeight="1">
      <c r="A140" s="30" t="s">
        <v>57</v>
      </c>
      <c r="E140" s="31" t="s">
        <v>327</v>
      </c>
    </row>
    <row r="141" spans="1:5" ht="12.75" customHeight="1">
      <c r="A141" s="30" t="s">
        <v>58</v>
      </c>
      <c r="E141" s="32" t="s">
        <v>423</v>
      </c>
    </row>
    <row r="142" spans="5:5" ht="12.75" customHeight="1">
      <c r="E142" s="31" t="s">
        <v>329</v>
      </c>
    </row>
    <row r="143" spans="1:16" ht="12.75" customHeight="1">
      <c r="A143" t="s">
        <v>51</v>
      </c>
      <c s="6" t="s">
        <v>175</v>
      </c>
      <c s="6" t="s">
        <v>424</v>
      </c>
      <c t="s">
        <v>49</v>
      </c>
      <c s="26" t="s">
        <v>425</v>
      </c>
      <c s="27" t="s">
        <v>275</v>
      </c>
      <c s="28">
        <v>11.28</v>
      </c>
      <c s="27">
        <v>0</v>
      </c>
      <c s="27">
        <f>ROUND(G143*H143,6)</f>
      </c>
      <c r="L143" s="29">
        <v>0</v>
      </c>
      <c s="24">
        <f>ROUND(ROUND(L143,2)*ROUND(G143,3),2)</f>
      </c>
      <c s="27" t="s">
        <v>56</v>
      </c>
      <c>
        <f>(M143*21)/100</f>
      </c>
      <c t="s">
        <v>27</v>
      </c>
    </row>
    <row r="144" spans="1:5" ht="12.75" customHeight="1">
      <c r="A144" s="30" t="s">
        <v>57</v>
      </c>
      <c r="E144" s="31" t="s">
        <v>426</v>
      </c>
    </row>
    <row r="145" spans="1:5" ht="12.75" customHeight="1">
      <c r="A145" s="30" t="s">
        <v>58</v>
      </c>
      <c r="E145" s="32" t="s">
        <v>427</v>
      </c>
    </row>
    <row r="146" spans="5:5" ht="12.75" customHeight="1">
      <c r="E146" s="31" t="s">
        <v>329</v>
      </c>
    </row>
    <row r="147" spans="1:13" ht="12.75" customHeight="1">
      <c r="A147" t="s">
        <v>48</v>
      </c>
      <c r="C147" s="7" t="s">
        <v>85</v>
      </c>
      <c r="E147" s="25" t="s">
        <v>428</v>
      </c>
      <c r="J147" s="24">
        <f>0</f>
      </c>
      <c s="24">
        <f>0</f>
      </c>
      <c s="24">
        <f>0+L148+L152+L156+L160+L164+L168+L172+L176+L180+L184+L188</f>
      </c>
      <c s="24">
        <f>0+M148+M152+M156+M160+M164+M168+M172+M176+M180+M184+M188</f>
      </c>
    </row>
    <row r="148" spans="1:16" ht="12.75" customHeight="1">
      <c r="A148" t="s">
        <v>51</v>
      </c>
      <c s="6" t="s">
        <v>179</v>
      </c>
      <c s="6" t="s">
        <v>429</v>
      </c>
      <c t="s">
        <v>49</v>
      </c>
      <c s="26" t="s">
        <v>430</v>
      </c>
      <c s="27" t="s">
        <v>55</v>
      </c>
      <c s="28">
        <v>15</v>
      </c>
      <c s="27">
        <v>0</v>
      </c>
      <c s="27">
        <f>ROUND(G148*H148,6)</f>
      </c>
      <c r="L148" s="29">
        <v>0</v>
      </c>
      <c s="24">
        <f>ROUND(ROUND(L148,2)*ROUND(G148,3),2)</f>
      </c>
      <c s="27" t="s">
        <v>56</v>
      </c>
      <c>
        <f>(M148*21)/100</f>
      </c>
      <c t="s">
        <v>27</v>
      </c>
    </row>
    <row r="149" spans="1:5" ht="12.75" customHeight="1">
      <c r="A149" s="30" t="s">
        <v>57</v>
      </c>
      <c r="E149" s="31" t="s">
        <v>327</v>
      </c>
    </row>
    <row r="150" spans="1:5" ht="12.75" customHeight="1">
      <c r="A150" s="30" t="s">
        <v>58</v>
      </c>
      <c r="E150" s="32" t="s">
        <v>431</v>
      </c>
    </row>
    <row r="151" spans="5:5" ht="12.75" customHeight="1">
      <c r="E151" s="31" t="s">
        <v>329</v>
      </c>
    </row>
    <row r="152" spans="1:16" ht="12.75" customHeight="1">
      <c r="A152" t="s">
        <v>51</v>
      </c>
      <c s="6" t="s">
        <v>182</v>
      </c>
      <c s="6" t="s">
        <v>432</v>
      </c>
      <c t="s">
        <v>49</v>
      </c>
      <c s="26" t="s">
        <v>433</v>
      </c>
      <c s="27" t="s">
        <v>55</v>
      </c>
      <c s="28">
        <v>43.74</v>
      </c>
      <c s="27">
        <v>0</v>
      </c>
      <c s="27">
        <f>ROUND(G152*H152,6)</f>
      </c>
      <c r="L152" s="29">
        <v>0</v>
      </c>
      <c s="24">
        <f>ROUND(ROUND(L152,2)*ROUND(G152,3),2)</f>
      </c>
      <c s="27" t="s">
        <v>56</v>
      </c>
      <c>
        <f>(M152*21)/100</f>
      </c>
      <c t="s">
        <v>27</v>
      </c>
    </row>
    <row r="153" spans="1:5" ht="12.75" customHeight="1">
      <c r="A153" s="30" t="s">
        <v>57</v>
      </c>
      <c r="E153" s="31" t="s">
        <v>327</v>
      </c>
    </row>
    <row r="154" spans="1:5" ht="12.75" customHeight="1">
      <c r="A154" s="30" t="s">
        <v>58</v>
      </c>
      <c r="E154" s="32" t="s">
        <v>434</v>
      </c>
    </row>
    <row r="155" spans="5:5" ht="12.75" customHeight="1">
      <c r="E155" s="31" t="s">
        <v>329</v>
      </c>
    </row>
    <row r="156" spans="1:16" ht="12.75" customHeight="1">
      <c r="A156" t="s">
        <v>51</v>
      </c>
      <c s="6" t="s">
        <v>186</v>
      </c>
      <c s="6" t="s">
        <v>435</v>
      </c>
      <c t="s">
        <v>49</v>
      </c>
      <c s="26" t="s">
        <v>436</v>
      </c>
      <c s="27" t="s">
        <v>55</v>
      </c>
      <c s="28">
        <v>13.2</v>
      </c>
      <c s="27">
        <v>0</v>
      </c>
      <c s="27">
        <f>ROUND(G156*H156,6)</f>
      </c>
      <c r="L156" s="29">
        <v>0</v>
      </c>
      <c s="24">
        <f>ROUND(ROUND(L156,2)*ROUND(G156,3),2)</f>
      </c>
      <c s="27" t="s">
        <v>56</v>
      </c>
      <c>
        <f>(M156*21)/100</f>
      </c>
      <c t="s">
        <v>27</v>
      </c>
    </row>
    <row r="157" spans="1:5" ht="12.75" customHeight="1">
      <c r="A157" s="30" t="s">
        <v>57</v>
      </c>
      <c r="E157" s="31" t="s">
        <v>327</v>
      </c>
    </row>
    <row r="158" spans="1:5" ht="12.75" customHeight="1">
      <c r="A158" s="30" t="s">
        <v>58</v>
      </c>
      <c r="E158" s="32" t="s">
        <v>437</v>
      </c>
    </row>
    <row r="159" spans="5:5" ht="12.75" customHeight="1">
      <c r="E159" s="31" t="s">
        <v>329</v>
      </c>
    </row>
    <row r="160" spans="1:16" ht="12.75" customHeight="1">
      <c r="A160" t="s">
        <v>51</v>
      </c>
      <c s="6" t="s">
        <v>189</v>
      </c>
      <c s="6" t="s">
        <v>438</v>
      </c>
      <c t="s">
        <v>49</v>
      </c>
      <c s="26" t="s">
        <v>439</v>
      </c>
      <c s="27" t="s">
        <v>65</v>
      </c>
      <c s="28">
        <v>4</v>
      </c>
      <c s="27">
        <v>0</v>
      </c>
      <c s="27">
        <f>ROUND(G160*H160,6)</f>
      </c>
      <c r="L160" s="29">
        <v>0</v>
      </c>
      <c s="24">
        <f>ROUND(ROUND(L160,2)*ROUND(G160,3),2)</f>
      </c>
      <c s="27" t="s">
        <v>56</v>
      </c>
      <c>
        <f>(M160*21)/100</f>
      </c>
      <c t="s">
        <v>27</v>
      </c>
    </row>
    <row r="161" spans="1:5" ht="12.75" customHeight="1">
      <c r="A161" s="30" t="s">
        <v>57</v>
      </c>
      <c r="E161" s="31" t="s">
        <v>327</v>
      </c>
    </row>
    <row r="162" spans="1:5" ht="12.75" customHeight="1">
      <c r="A162" s="30" t="s">
        <v>58</v>
      </c>
      <c r="E162" s="32" t="s">
        <v>397</v>
      </c>
    </row>
    <row r="163" spans="5:5" ht="12.75" customHeight="1">
      <c r="E163" s="31" t="s">
        <v>329</v>
      </c>
    </row>
    <row r="164" spans="1:16" ht="12.75" customHeight="1">
      <c r="A164" t="s">
        <v>51</v>
      </c>
      <c s="6" t="s">
        <v>192</v>
      </c>
      <c s="6" t="s">
        <v>440</v>
      </c>
      <c t="s">
        <v>49</v>
      </c>
      <c s="26" t="s">
        <v>441</v>
      </c>
      <c s="27" t="s">
        <v>289</v>
      </c>
      <c s="28">
        <v>112</v>
      </c>
      <c s="27">
        <v>0</v>
      </c>
      <c s="27">
        <f>ROUND(G164*H164,6)</f>
      </c>
      <c r="L164" s="29">
        <v>0</v>
      </c>
      <c s="24">
        <f>ROUND(ROUND(L164,2)*ROUND(G164,3),2)</f>
      </c>
      <c s="27" t="s">
        <v>56</v>
      </c>
      <c>
        <f>(M164*21)/100</f>
      </c>
      <c t="s">
        <v>27</v>
      </c>
    </row>
    <row r="165" spans="1:5" ht="12.75" customHeight="1">
      <c r="A165" s="30" t="s">
        <v>57</v>
      </c>
      <c r="E165" s="31" t="s">
        <v>327</v>
      </c>
    </row>
    <row r="166" spans="1:5" ht="12.75" customHeight="1">
      <c r="A166" s="30" t="s">
        <v>58</v>
      </c>
      <c r="E166" s="32" t="s">
        <v>442</v>
      </c>
    </row>
    <row r="167" spans="5:5" ht="12.75" customHeight="1">
      <c r="E167" s="31" t="s">
        <v>329</v>
      </c>
    </row>
    <row r="168" spans="1:16" ht="12.75" customHeight="1">
      <c r="A168" t="s">
        <v>51</v>
      </c>
      <c s="6" t="s">
        <v>195</v>
      </c>
      <c s="6" t="s">
        <v>443</v>
      </c>
      <c t="s">
        <v>49</v>
      </c>
      <c s="26" t="s">
        <v>444</v>
      </c>
      <c s="27" t="s">
        <v>55</v>
      </c>
      <c s="28">
        <v>16.6</v>
      </c>
      <c s="27">
        <v>0</v>
      </c>
      <c s="27">
        <f>ROUND(G168*H168,6)</f>
      </c>
      <c r="L168" s="29">
        <v>0</v>
      </c>
      <c s="24">
        <f>ROUND(ROUND(L168,2)*ROUND(G168,3),2)</f>
      </c>
      <c s="27" t="s">
        <v>56</v>
      </c>
      <c>
        <f>(M168*21)/100</f>
      </c>
      <c t="s">
        <v>27</v>
      </c>
    </row>
    <row r="169" spans="1:5" ht="12.75" customHeight="1">
      <c r="A169" s="30" t="s">
        <v>57</v>
      </c>
      <c r="E169" s="31" t="s">
        <v>327</v>
      </c>
    </row>
    <row r="170" spans="1:5" ht="12.75" customHeight="1">
      <c r="A170" s="30" t="s">
        <v>58</v>
      </c>
      <c r="E170" s="32" t="s">
        <v>445</v>
      </c>
    </row>
    <row r="171" spans="5:5" ht="12.75" customHeight="1">
      <c r="E171" s="31" t="s">
        <v>329</v>
      </c>
    </row>
    <row r="172" spans="1:16" ht="12.75" customHeight="1">
      <c r="A172" t="s">
        <v>51</v>
      </c>
      <c s="6" t="s">
        <v>198</v>
      </c>
      <c s="6" t="s">
        <v>446</v>
      </c>
      <c t="s">
        <v>49</v>
      </c>
      <c s="26" t="s">
        <v>447</v>
      </c>
      <c s="27" t="s">
        <v>55</v>
      </c>
      <c s="28">
        <v>7</v>
      </c>
      <c s="27">
        <v>0</v>
      </c>
      <c s="27">
        <f>ROUND(G172*H172,6)</f>
      </c>
      <c r="L172" s="29">
        <v>0</v>
      </c>
      <c s="24">
        <f>ROUND(ROUND(L172,2)*ROUND(G172,3),2)</f>
      </c>
      <c s="27" t="s">
        <v>56</v>
      </c>
      <c>
        <f>(M172*21)/100</f>
      </c>
      <c t="s">
        <v>27</v>
      </c>
    </row>
    <row r="173" spans="1:5" ht="12.75" customHeight="1">
      <c r="A173" s="30" t="s">
        <v>57</v>
      </c>
      <c r="E173" s="31" t="s">
        <v>327</v>
      </c>
    </row>
    <row r="174" spans="1:5" ht="12.75" customHeight="1">
      <c r="A174" s="30" t="s">
        <v>58</v>
      </c>
      <c r="E174" s="32" t="s">
        <v>448</v>
      </c>
    </row>
    <row r="175" spans="5:5" ht="12.75" customHeight="1">
      <c r="E175" s="31" t="s">
        <v>329</v>
      </c>
    </row>
    <row r="176" spans="1:16" ht="12.75" customHeight="1">
      <c r="A176" t="s">
        <v>51</v>
      </c>
      <c s="6" t="s">
        <v>201</v>
      </c>
      <c s="6" t="s">
        <v>449</v>
      </c>
      <c t="s">
        <v>49</v>
      </c>
      <c s="26" t="s">
        <v>450</v>
      </c>
      <c s="27" t="s">
        <v>275</v>
      </c>
      <c s="28">
        <v>74</v>
      </c>
      <c s="27">
        <v>0</v>
      </c>
      <c s="27">
        <f>ROUND(G176*H176,6)</f>
      </c>
      <c r="L176" s="29">
        <v>0</v>
      </c>
      <c s="24">
        <f>ROUND(ROUND(L176,2)*ROUND(G176,3),2)</f>
      </c>
      <c s="27" t="s">
        <v>56</v>
      </c>
      <c>
        <f>(M176*21)/100</f>
      </c>
      <c t="s">
        <v>27</v>
      </c>
    </row>
    <row r="177" spans="1:5" ht="12.75" customHeight="1">
      <c r="A177" s="30" t="s">
        <v>57</v>
      </c>
      <c r="E177" s="31" t="s">
        <v>327</v>
      </c>
    </row>
    <row r="178" spans="1:5" ht="12.75" customHeight="1">
      <c r="A178" s="30" t="s">
        <v>58</v>
      </c>
      <c r="E178" s="32" t="s">
        <v>451</v>
      </c>
    </row>
    <row r="179" spans="5:5" ht="12.75" customHeight="1">
      <c r="E179" s="31" t="s">
        <v>329</v>
      </c>
    </row>
    <row r="180" spans="1:16" ht="12.75" customHeight="1">
      <c r="A180" t="s">
        <v>51</v>
      </c>
      <c s="6" t="s">
        <v>205</v>
      </c>
      <c s="6" t="s">
        <v>452</v>
      </c>
      <c t="s">
        <v>49</v>
      </c>
      <c s="26" t="s">
        <v>453</v>
      </c>
      <c s="27" t="s">
        <v>454</v>
      </c>
      <c s="28">
        <v>888</v>
      </c>
      <c s="27">
        <v>0</v>
      </c>
      <c s="27">
        <f>ROUND(G180*H180,6)</f>
      </c>
      <c r="L180" s="29">
        <v>0</v>
      </c>
      <c s="24">
        <f>ROUND(ROUND(L180,2)*ROUND(G180,3),2)</f>
      </c>
      <c s="27" t="s">
        <v>56</v>
      </c>
      <c>
        <f>(M180*21)/100</f>
      </c>
      <c t="s">
        <v>27</v>
      </c>
    </row>
    <row r="181" spans="1:5" ht="12.75" customHeight="1">
      <c r="A181" s="30" t="s">
        <v>57</v>
      </c>
      <c r="E181" s="31" t="s">
        <v>327</v>
      </c>
    </row>
    <row r="182" spans="1:5" ht="12.75" customHeight="1">
      <c r="A182" s="30" t="s">
        <v>58</v>
      </c>
      <c r="E182" s="32" t="s">
        <v>455</v>
      </c>
    </row>
    <row r="183" spans="5:5" ht="12.75" customHeight="1">
      <c r="E183" s="31" t="s">
        <v>329</v>
      </c>
    </row>
    <row r="184" spans="1:16" ht="12.75" customHeight="1">
      <c r="A184" t="s">
        <v>51</v>
      </c>
      <c s="6" t="s">
        <v>209</v>
      </c>
      <c s="6" t="s">
        <v>456</v>
      </c>
      <c t="s">
        <v>49</v>
      </c>
      <c s="26" t="s">
        <v>457</v>
      </c>
      <c s="27" t="s">
        <v>55</v>
      </c>
      <c s="28">
        <v>37</v>
      </c>
      <c s="27">
        <v>0</v>
      </c>
      <c s="27">
        <f>ROUND(G184*H184,6)</f>
      </c>
      <c r="L184" s="29">
        <v>0</v>
      </c>
      <c s="24">
        <f>ROUND(ROUND(L184,2)*ROUND(G184,3),2)</f>
      </c>
      <c s="27" t="s">
        <v>56</v>
      </c>
      <c>
        <f>(M184*21)/100</f>
      </c>
      <c t="s">
        <v>27</v>
      </c>
    </row>
    <row r="185" spans="1:5" ht="12.75" customHeight="1">
      <c r="A185" s="30" t="s">
        <v>57</v>
      </c>
      <c r="E185" s="31" t="s">
        <v>327</v>
      </c>
    </row>
    <row r="186" spans="1:5" ht="12.75" customHeight="1">
      <c r="A186" s="30" t="s">
        <v>58</v>
      </c>
      <c r="E186" s="32" t="s">
        <v>391</v>
      </c>
    </row>
    <row r="187" spans="5:5" ht="12.75" customHeight="1">
      <c r="E187" s="31" t="s">
        <v>329</v>
      </c>
    </row>
    <row r="188" spans="1:16" ht="12.75" customHeight="1">
      <c r="A188" t="s">
        <v>51</v>
      </c>
      <c s="6" t="s">
        <v>212</v>
      </c>
      <c s="6" t="s">
        <v>458</v>
      </c>
      <c t="s">
        <v>49</v>
      </c>
      <c s="26" t="s">
        <v>459</v>
      </c>
      <c s="27" t="s">
        <v>460</v>
      </c>
      <c s="28">
        <v>393.074</v>
      </c>
      <c s="27">
        <v>0</v>
      </c>
      <c s="27">
        <f>ROUND(G188*H188,6)</f>
      </c>
      <c r="L188" s="29">
        <v>0</v>
      </c>
      <c s="24">
        <f>ROUND(ROUND(L188,2)*ROUND(G188,3),2)</f>
      </c>
      <c s="27" t="s">
        <v>56</v>
      </c>
      <c>
        <f>(M188*21)/100</f>
      </c>
      <c t="s">
        <v>27</v>
      </c>
    </row>
    <row r="189" spans="1:5" ht="12.75" customHeight="1">
      <c r="A189" s="30" t="s">
        <v>57</v>
      </c>
      <c r="E189" s="31" t="s">
        <v>327</v>
      </c>
    </row>
    <row r="190" spans="1:5" ht="12.75" customHeight="1">
      <c r="A190" s="30" t="s">
        <v>58</v>
      </c>
      <c r="E190" s="32" t="s">
        <v>461</v>
      </c>
    </row>
    <row r="191" spans="5:5" ht="12.75" customHeight="1">
      <c r="E191" s="31" t="s">
        <v>329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462</v>
      </c>
      <c s="33">
        <f>Rekapitulace!C14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462</v>
      </c>
      <c r="E4" s="19" t="s">
        <v>463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COUNTIFS(L8:L108,"=0",A8:A108,"P")+COUNTIFS(L8:L108,"",A8:A108,"P")+SUM(Q8:Q108)</f>
      </c>
    </row>
    <row r="8" spans="1:13" ht="12.75" customHeight="1">
      <c r="A8" t="s">
        <v>45</v>
      </c>
      <c r="C8" s="21" t="s">
        <v>466</v>
      </c>
      <c r="E8" s="23" t="s">
        <v>467</v>
      </c>
      <c r="J8" s="22">
        <f>0+J9+J26+J83</f>
      </c>
      <c s="22">
        <f>0+K9+K26+K83</f>
      </c>
      <c s="22">
        <f>0+L9+L26+L83</f>
      </c>
      <c s="22">
        <f>0+M9+M26+M83</f>
      </c>
    </row>
    <row r="9" spans="1:13" ht="12.75" customHeight="1">
      <c r="A9" t="s">
        <v>48</v>
      </c>
      <c r="C9" s="7" t="s">
        <v>49</v>
      </c>
      <c r="E9" s="25" t="s">
        <v>468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469</v>
      </c>
      <c t="s">
        <v>53</v>
      </c>
      <c s="26" t="s">
        <v>470</v>
      </c>
      <c s="27" t="s">
        <v>147</v>
      </c>
      <c s="28">
        <v>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56</v>
      </c>
      <c>
        <f>(M10*21)/100</f>
      </c>
      <c t="s">
        <v>27</v>
      </c>
    </row>
    <row r="11" spans="1:5" ht="12.75" customHeight="1">
      <c r="A11" s="30" t="s">
        <v>57</v>
      </c>
      <c r="E11" s="31" t="s">
        <v>471</v>
      </c>
    </row>
    <row r="12" spans="1:5" ht="12.75" customHeight="1">
      <c r="A12" s="30" t="s">
        <v>58</v>
      </c>
      <c r="E12" s="32" t="s">
        <v>472</v>
      </c>
    </row>
    <row r="13" spans="5:5" ht="12.75" customHeight="1">
      <c r="E13" s="31" t="s">
        <v>60</v>
      </c>
    </row>
    <row r="14" spans="1:16" ht="12.75" customHeight="1">
      <c r="A14" t="s">
        <v>51</v>
      </c>
      <c s="6" t="s">
        <v>27</v>
      </c>
      <c s="6" t="s">
        <v>473</v>
      </c>
      <c t="s">
        <v>53</v>
      </c>
      <c s="26" t="s">
        <v>474</v>
      </c>
      <c s="27" t="s">
        <v>65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56</v>
      </c>
      <c>
        <f>(M14*21)/100</f>
      </c>
      <c t="s">
        <v>27</v>
      </c>
    </row>
    <row r="15" spans="1:5" ht="12.75" customHeight="1">
      <c r="A15" s="30" t="s">
        <v>57</v>
      </c>
      <c r="E15" s="31" t="s">
        <v>73</v>
      </c>
    </row>
    <row r="16" spans="1:5" ht="12.75" customHeight="1">
      <c r="A16" s="30" t="s">
        <v>58</v>
      </c>
      <c r="E16" s="32" t="s">
        <v>472</v>
      </c>
    </row>
    <row r="17" spans="5:5" ht="12.75" customHeight="1">
      <c r="E17" s="31" t="s">
        <v>60</v>
      </c>
    </row>
    <row r="18" spans="1:16" ht="12.75" customHeight="1">
      <c r="A18" t="s">
        <v>51</v>
      </c>
      <c s="6" t="s">
        <v>26</v>
      </c>
      <c s="6" t="s">
        <v>475</v>
      </c>
      <c t="s">
        <v>53</v>
      </c>
      <c s="26" t="s">
        <v>476</v>
      </c>
      <c s="27" t="s">
        <v>65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56</v>
      </c>
      <c>
        <f>(M18*21)/100</f>
      </c>
      <c t="s">
        <v>27</v>
      </c>
    </row>
    <row r="19" spans="1:5" ht="12.75" customHeight="1">
      <c r="A19" s="30" t="s">
        <v>57</v>
      </c>
      <c r="E19" s="31" t="s">
        <v>73</v>
      </c>
    </row>
    <row r="20" spans="1:5" ht="12.75" customHeight="1">
      <c r="A20" s="30" t="s">
        <v>58</v>
      </c>
      <c r="E20" s="32" t="s">
        <v>472</v>
      </c>
    </row>
    <row r="21" spans="5:5" ht="12.75" customHeight="1">
      <c r="E21" s="31" t="s">
        <v>60</v>
      </c>
    </row>
    <row r="22" spans="1:16" ht="12.75" customHeight="1">
      <c r="A22" t="s">
        <v>51</v>
      </c>
      <c s="6" t="s">
        <v>66</v>
      </c>
      <c s="6" t="s">
        <v>477</v>
      </c>
      <c t="s">
        <v>53</v>
      </c>
      <c s="26" t="s">
        <v>478</v>
      </c>
      <c s="27" t="s">
        <v>289</v>
      </c>
      <c s="28">
        <v>0.04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72</v>
      </c>
      <c>
        <f>(M22*21)/100</f>
      </c>
      <c t="s">
        <v>27</v>
      </c>
    </row>
    <row r="23" spans="1:5" ht="12.75" customHeight="1">
      <c r="A23" s="30" t="s">
        <v>57</v>
      </c>
      <c r="E23" s="31" t="s">
        <v>9</v>
      </c>
    </row>
    <row r="24" spans="1:5" ht="12.75" customHeight="1">
      <c r="A24" s="30" t="s">
        <v>58</v>
      </c>
      <c r="E24" s="32" t="s">
        <v>472</v>
      </c>
    </row>
    <row r="25" spans="5:5" ht="12.75" customHeight="1">
      <c r="E25" s="31" t="s">
        <v>479</v>
      </c>
    </row>
    <row r="26" spans="1:13" ht="12.75" customHeight="1">
      <c r="A26" t="s">
        <v>48</v>
      </c>
      <c r="C26" s="7" t="s">
        <v>27</v>
      </c>
      <c r="E26" s="25" t="s">
        <v>480</v>
      </c>
      <c r="J26" s="24">
        <f>0</f>
      </c>
      <c s="24">
        <f>0</f>
      </c>
      <c s="24">
        <f>0+L27+L31+L35+L39+L43+L47+L51+L55+L59+L63+L67+L71+L75+L79</f>
      </c>
      <c s="24">
        <f>0+M27+M31+M35+M39+M43+M47+M51+M55+M59+M63+M67+M71+M75+M79</f>
      </c>
    </row>
    <row r="27" spans="1:16" ht="12.75" customHeight="1">
      <c r="A27" t="s">
        <v>51</v>
      </c>
      <c s="6" t="s">
        <v>69</v>
      </c>
      <c s="6" t="s">
        <v>469</v>
      </c>
      <c t="s">
        <v>53</v>
      </c>
      <c s="26" t="s">
        <v>470</v>
      </c>
      <c s="27" t="s">
        <v>147</v>
      </c>
      <c s="28">
        <v>5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56</v>
      </c>
      <c>
        <f>(M27*21)/100</f>
      </c>
      <c t="s">
        <v>27</v>
      </c>
    </row>
    <row r="28" spans="1:5" ht="12.75" customHeight="1">
      <c r="A28" s="30" t="s">
        <v>57</v>
      </c>
      <c r="E28" s="31" t="s">
        <v>471</v>
      </c>
    </row>
    <row r="29" spans="1:5" ht="12.75" customHeight="1">
      <c r="A29" s="30" t="s">
        <v>58</v>
      </c>
      <c r="E29" s="32" t="s">
        <v>472</v>
      </c>
    </row>
    <row r="30" spans="5:5" ht="12.75" customHeight="1">
      <c r="E30" s="31" t="s">
        <v>60</v>
      </c>
    </row>
    <row r="31" spans="1:16" ht="12.75" customHeight="1">
      <c r="A31" t="s">
        <v>51</v>
      </c>
      <c s="6" t="s">
        <v>76</v>
      </c>
      <c s="6" t="s">
        <v>481</v>
      </c>
      <c t="s">
        <v>53</v>
      </c>
      <c s="26" t="s">
        <v>482</v>
      </c>
      <c s="27" t="s">
        <v>65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56</v>
      </c>
      <c>
        <f>(M31*21)/100</f>
      </c>
      <c t="s">
        <v>27</v>
      </c>
    </row>
    <row r="32" spans="1:5" ht="12.75" customHeight="1">
      <c r="A32" s="30" t="s">
        <v>57</v>
      </c>
      <c r="E32" s="31" t="s">
        <v>73</v>
      </c>
    </row>
    <row r="33" spans="1:5" ht="12.75" customHeight="1">
      <c r="A33" s="30" t="s">
        <v>58</v>
      </c>
      <c r="E33" s="32" t="s">
        <v>472</v>
      </c>
    </row>
    <row r="34" spans="5:5" ht="12.75" customHeight="1">
      <c r="E34" s="31" t="s">
        <v>60</v>
      </c>
    </row>
    <row r="35" spans="1:16" ht="12.75" customHeight="1">
      <c r="A35" t="s">
        <v>51</v>
      </c>
      <c s="6" t="s">
        <v>79</v>
      </c>
      <c s="6" t="s">
        <v>483</v>
      </c>
      <c t="s">
        <v>53</v>
      </c>
      <c s="26" t="s">
        <v>484</v>
      </c>
      <c s="27" t="s">
        <v>65</v>
      </c>
      <c s="28">
        <v>1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56</v>
      </c>
      <c>
        <f>(M35*21)/100</f>
      </c>
      <c t="s">
        <v>27</v>
      </c>
    </row>
    <row r="36" spans="1:5" ht="12.75" customHeight="1">
      <c r="A36" s="30" t="s">
        <v>57</v>
      </c>
      <c r="E36" s="31" t="s">
        <v>73</v>
      </c>
    </row>
    <row r="37" spans="1:5" ht="12.75" customHeight="1">
      <c r="A37" s="30" t="s">
        <v>58</v>
      </c>
      <c r="E37" s="32" t="s">
        <v>472</v>
      </c>
    </row>
    <row r="38" spans="5:5" ht="12.75" customHeight="1">
      <c r="E38" s="31" t="s">
        <v>60</v>
      </c>
    </row>
    <row r="39" spans="1:16" ht="12.75" customHeight="1">
      <c r="A39" t="s">
        <v>51</v>
      </c>
      <c s="6" t="s">
        <v>82</v>
      </c>
      <c s="6" t="s">
        <v>473</v>
      </c>
      <c t="s">
        <v>53</v>
      </c>
      <c s="26" t="s">
        <v>474</v>
      </c>
      <c s="27" t="s">
        <v>65</v>
      </c>
      <c s="28">
        <v>2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56</v>
      </c>
      <c>
        <f>(M39*21)/100</f>
      </c>
      <c t="s">
        <v>27</v>
      </c>
    </row>
    <row r="40" spans="1:5" ht="12.75" customHeight="1">
      <c r="A40" s="30" t="s">
        <v>57</v>
      </c>
      <c r="E40" s="31" t="s">
        <v>73</v>
      </c>
    </row>
    <row r="41" spans="1:5" ht="12.75" customHeight="1">
      <c r="A41" s="30" t="s">
        <v>58</v>
      </c>
      <c r="E41" s="32" t="s">
        <v>472</v>
      </c>
    </row>
    <row r="42" spans="5:5" ht="12.75" customHeight="1">
      <c r="E42" s="31" t="s">
        <v>60</v>
      </c>
    </row>
    <row r="43" spans="1:16" ht="12.75" customHeight="1">
      <c r="A43" t="s">
        <v>51</v>
      </c>
      <c s="6" t="s">
        <v>85</v>
      </c>
      <c s="6" t="s">
        <v>485</v>
      </c>
      <c t="s">
        <v>53</v>
      </c>
      <c s="26" t="s">
        <v>486</v>
      </c>
      <c s="27" t="s">
        <v>65</v>
      </c>
      <c s="28">
        <v>1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56</v>
      </c>
      <c>
        <f>(M43*21)/100</f>
      </c>
      <c t="s">
        <v>27</v>
      </c>
    </row>
    <row r="44" spans="1:5" ht="12.75" customHeight="1">
      <c r="A44" s="30" t="s">
        <v>57</v>
      </c>
      <c r="E44" s="31" t="s">
        <v>73</v>
      </c>
    </row>
    <row r="45" spans="1:5" ht="12.75" customHeight="1">
      <c r="A45" s="30" t="s">
        <v>58</v>
      </c>
      <c r="E45" s="32" t="s">
        <v>472</v>
      </c>
    </row>
    <row r="46" spans="5:5" ht="12.75" customHeight="1">
      <c r="E46" s="31" t="s">
        <v>60</v>
      </c>
    </row>
    <row r="47" spans="1:16" ht="12.75" customHeight="1">
      <c r="A47" t="s">
        <v>51</v>
      </c>
      <c s="6" t="s">
        <v>88</v>
      </c>
      <c s="6" t="s">
        <v>487</v>
      </c>
      <c t="s">
        <v>53</v>
      </c>
      <c s="26" t="s">
        <v>488</v>
      </c>
      <c s="27" t="s">
        <v>65</v>
      </c>
      <c s="28">
        <v>1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56</v>
      </c>
      <c>
        <f>(M47*21)/100</f>
      </c>
      <c t="s">
        <v>27</v>
      </c>
    </row>
    <row r="48" spans="1:5" ht="12.75" customHeight="1">
      <c r="A48" s="30" t="s">
        <v>57</v>
      </c>
      <c r="E48" s="31" t="s">
        <v>73</v>
      </c>
    </row>
    <row r="49" spans="1:5" ht="12.75" customHeight="1">
      <c r="A49" s="30" t="s">
        <v>58</v>
      </c>
      <c r="E49" s="32" t="s">
        <v>472</v>
      </c>
    </row>
    <row r="50" spans="5:5" ht="12.75" customHeight="1">
      <c r="E50" s="31" t="s">
        <v>60</v>
      </c>
    </row>
    <row r="51" spans="1:16" ht="12.75" customHeight="1">
      <c r="A51" t="s">
        <v>51</v>
      </c>
      <c s="6" t="s">
        <v>91</v>
      </c>
      <c s="6" t="s">
        <v>489</v>
      </c>
      <c t="s">
        <v>53</v>
      </c>
      <c s="26" t="s">
        <v>490</v>
      </c>
      <c s="27" t="s">
        <v>65</v>
      </c>
      <c s="28">
        <v>1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56</v>
      </c>
      <c>
        <f>(M51*21)/100</f>
      </c>
      <c t="s">
        <v>27</v>
      </c>
    </row>
    <row r="52" spans="1:5" ht="12.75" customHeight="1">
      <c r="A52" s="30" t="s">
        <v>57</v>
      </c>
      <c r="E52" s="31" t="s">
        <v>73</v>
      </c>
    </row>
    <row r="53" spans="1:5" ht="12.75" customHeight="1">
      <c r="A53" s="30" t="s">
        <v>58</v>
      </c>
      <c r="E53" s="32" t="s">
        <v>472</v>
      </c>
    </row>
    <row r="54" spans="5:5" ht="12.75" customHeight="1">
      <c r="E54" s="31" t="s">
        <v>60</v>
      </c>
    </row>
    <row r="55" spans="1:16" ht="12.75" customHeight="1">
      <c r="A55" t="s">
        <v>51</v>
      </c>
      <c s="6" t="s">
        <v>94</v>
      </c>
      <c s="6" t="s">
        <v>491</v>
      </c>
      <c t="s">
        <v>53</v>
      </c>
      <c s="26" t="s">
        <v>492</v>
      </c>
      <c s="27" t="s">
        <v>65</v>
      </c>
      <c s="28">
        <v>1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56</v>
      </c>
      <c>
        <f>(M55*21)/100</f>
      </c>
      <c t="s">
        <v>27</v>
      </c>
    </row>
    <row r="56" spans="1:5" ht="12.75" customHeight="1">
      <c r="A56" s="30" t="s">
        <v>57</v>
      </c>
      <c r="E56" s="31" t="s">
        <v>73</v>
      </c>
    </row>
    <row r="57" spans="1:5" ht="12.75" customHeight="1">
      <c r="A57" s="30" t="s">
        <v>58</v>
      </c>
      <c r="E57" s="32" t="s">
        <v>472</v>
      </c>
    </row>
    <row r="58" spans="5:5" ht="12.75" customHeight="1">
      <c r="E58" s="31" t="s">
        <v>60</v>
      </c>
    </row>
    <row r="59" spans="1:16" ht="12.75" customHeight="1">
      <c r="A59" t="s">
        <v>51</v>
      </c>
      <c s="6" t="s">
        <v>94</v>
      </c>
      <c s="6" t="s">
        <v>493</v>
      </c>
      <c t="s">
        <v>53</v>
      </c>
      <c s="26" t="s">
        <v>478</v>
      </c>
      <c s="27" t="s">
        <v>289</v>
      </c>
      <c s="28">
        <v>0.02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72</v>
      </c>
      <c>
        <f>(M59*21)/100</f>
      </c>
      <c t="s">
        <v>27</v>
      </c>
    </row>
    <row r="60" spans="1:5" ht="12.75" customHeight="1">
      <c r="A60" s="30" t="s">
        <v>57</v>
      </c>
      <c r="E60" s="31" t="s">
        <v>9</v>
      </c>
    </row>
    <row r="61" spans="1:5" ht="12.75" customHeight="1">
      <c r="A61" s="30" t="s">
        <v>58</v>
      </c>
      <c r="E61" s="32" t="s">
        <v>472</v>
      </c>
    </row>
    <row r="62" spans="5:5" ht="12.75" customHeight="1">
      <c r="E62" s="31" t="s">
        <v>479</v>
      </c>
    </row>
    <row r="63" spans="1:16" ht="12.75" customHeight="1">
      <c r="A63" t="s">
        <v>51</v>
      </c>
      <c s="6" t="s">
        <v>97</v>
      </c>
      <c s="6" t="s">
        <v>494</v>
      </c>
      <c t="s">
        <v>53</v>
      </c>
      <c s="26" t="s">
        <v>495</v>
      </c>
      <c s="27" t="s">
        <v>65</v>
      </c>
      <c s="28">
        <v>1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56</v>
      </c>
      <c>
        <f>(M63*21)/100</f>
      </c>
      <c t="s">
        <v>27</v>
      </c>
    </row>
    <row r="64" spans="1:5" ht="12.75" customHeight="1">
      <c r="A64" s="30" t="s">
        <v>57</v>
      </c>
      <c r="E64" s="31" t="s">
        <v>73</v>
      </c>
    </row>
    <row r="65" spans="1:5" ht="12.75" customHeight="1">
      <c r="A65" s="30" t="s">
        <v>58</v>
      </c>
      <c r="E65" s="32" t="s">
        <v>472</v>
      </c>
    </row>
    <row r="66" spans="5:5" ht="12.75" customHeight="1">
      <c r="E66" s="31" t="s">
        <v>60</v>
      </c>
    </row>
    <row r="67" spans="1:16" ht="12.75" customHeight="1">
      <c r="A67" t="s">
        <v>51</v>
      </c>
      <c s="6" t="s">
        <v>101</v>
      </c>
      <c s="6" t="s">
        <v>242</v>
      </c>
      <c t="s">
        <v>53</v>
      </c>
      <c s="26" t="s">
        <v>243</v>
      </c>
      <c s="27" t="s">
        <v>65</v>
      </c>
      <c s="28">
        <v>1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56</v>
      </c>
      <c>
        <f>(M67*21)/100</f>
      </c>
      <c t="s">
        <v>27</v>
      </c>
    </row>
    <row r="68" spans="1:5" ht="12.75" customHeight="1">
      <c r="A68" s="30" t="s">
        <v>57</v>
      </c>
      <c r="E68" s="31" t="s">
        <v>73</v>
      </c>
    </row>
    <row r="69" spans="1:5" ht="12.75" customHeight="1">
      <c r="A69" s="30" t="s">
        <v>58</v>
      </c>
      <c r="E69" s="32" t="s">
        <v>472</v>
      </c>
    </row>
    <row r="70" spans="5:5" ht="12.75" customHeight="1">
      <c r="E70" s="31" t="s">
        <v>60</v>
      </c>
    </row>
    <row r="71" spans="1:16" ht="12.75" customHeight="1">
      <c r="A71" t="s">
        <v>51</v>
      </c>
      <c s="6" t="s">
        <v>105</v>
      </c>
      <c s="6" t="s">
        <v>496</v>
      </c>
      <c t="s">
        <v>53</v>
      </c>
      <c s="26" t="s">
        <v>497</v>
      </c>
      <c s="27" t="s">
        <v>65</v>
      </c>
      <c s="28">
        <v>1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56</v>
      </c>
      <c>
        <f>(M71*21)/100</f>
      </c>
      <c t="s">
        <v>27</v>
      </c>
    </row>
    <row r="72" spans="1:5" ht="12.75" customHeight="1">
      <c r="A72" s="30" t="s">
        <v>57</v>
      </c>
      <c r="E72" s="31" t="s">
        <v>73</v>
      </c>
    </row>
    <row r="73" spans="1:5" ht="12.75" customHeight="1">
      <c r="A73" s="30" t="s">
        <v>58</v>
      </c>
      <c r="E73" s="32" t="s">
        <v>472</v>
      </c>
    </row>
    <row r="74" spans="5:5" ht="12.75" customHeight="1">
      <c r="E74" s="31" t="s">
        <v>60</v>
      </c>
    </row>
    <row r="75" spans="1:16" ht="12.75" customHeight="1">
      <c r="A75" t="s">
        <v>51</v>
      </c>
      <c s="6" t="s">
        <v>109</v>
      </c>
      <c s="6" t="s">
        <v>498</v>
      </c>
      <c t="s">
        <v>53</v>
      </c>
      <c s="26" t="s">
        <v>499</v>
      </c>
      <c s="27" t="s">
        <v>65</v>
      </c>
      <c s="28">
        <v>1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56</v>
      </c>
      <c>
        <f>(M75*21)/100</f>
      </c>
      <c t="s">
        <v>27</v>
      </c>
    </row>
    <row r="76" spans="1:5" ht="12.75" customHeight="1">
      <c r="A76" s="30" t="s">
        <v>57</v>
      </c>
      <c r="E76" s="31" t="s">
        <v>73</v>
      </c>
    </row>
    <row r="77" spans="1:5" ht="12.75" customHeight="1">
      <c r="A77" s="30" t="s">
        <v>58</v>
      </c>
      <c r="E77" s="32" t="s">
        <v>472</v>
      </c>
    </row>
    <row r="78" spans="5:5" ht="12.75" customHeight="1">
      <c r="E78" s="31" t="s">
        <v>60</v>
      </c>
    </row>
    <row r="79" spans="1:16" ht="12.75" customHeight="1">
      <c r="A79" t="s">
        <v>51</v>
      </c>
      <c s="6" t="s">
        <v>113</v>
      </c>
      <c s="6" t="s">
        <v>500</v>
      </c>
      <c t="s">
        <v>53</v>
      </c>
      <c s="26" t="s">
        <v>501</v>
      </c>
      <c s="27" t="s">
        <v>65</v>
      </c>
      <c s="28">
        <v>1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56</v>
      </c>
      <c>
        <f>(M79*21)/100</f>
      </c>
      <c t="s">
        <v>27</v>
      </c>
    </row>
    <row r="80" spans="1:5" ht="12.75" customHeight="1">
      <c r="A80" s="30" t="s">
        <v>57</v>
      </c>
      <c r="E80" s="31" t="s">
        <v>73</v>
      </c>
    </row>
    <row r="81" spans="1:5" ht="12.75" customHeight="1">
      <c r="A81" s="30" t="s">
        <v>58</v>
      </c>
      <c r="E81" s="32" t="s">
        <v>472</v>
      </c>
    </row>
    <row r="82" spans="5:5" ht="12.75" customHeight="1">
      <c r="E82" s="31" t="s">
        <v>60</v>
      </c>
    </row>
    <row r="83" spans="1:13" ht="12.75" customHeight="1">
      <c r="A83" t="s">
        <v>48</v>
      </c>
      <c r="C83" s="7" t="s">
        <v>26</v>
      </c>
      <c r="E83" s="25" t="s">
        <v>502</v>
      </c>
      <c r="J83" s="24">
        <f>0</f>
      </c>
      <c s="24">
        <f>0</f>
      </c>
      <c s="24">
        <f>0+L84+L88+L92+L96+L100+L104+L108</f>
      </c>
      <c s="24">
        <f>0+M84+M88+M92+M96+M100+M104+M108</f>
      </c>
    </row>
    <row r="84" spans="1:16" ht="12.75" customHeight="1">
      <c r="A84" t="s">
        <v>51</v>
      </c>
      <c s="6" t="s">
        <v>118</v>
      </c>
      <c s="6" t="s">
        <v>503</v>
      </c>
      <c t="s">
        <v>53</v>
      </c>
      <c s="26" t="s">
        <v>504</v>
      </c>
      <c s="27" t="s">
        <v>275</v>
      </c>
      <c s="28">
        <v>10.5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56</v>
      </c>
      <c>
        <f>(M84*21)/100</f>
      </c>
      <c t="s">
        <v>27</v>
      </c>
    </row>
    <row r="85" spans="1:5" ht="12.75" customHeight="1">
      <c r="A85" s="30" t="s">
        <v>57</v>
      </c>
      <c r="E85" s="31" t="s">
        <v>73</v>
      </c>
    </row>
    <row r="86" spans="1:5" ht="12.75" customHeight="1">
      <c r="A86" s="30" t="s">
        <v>58</v>
      </c>
      <c r="E86" s="32" t="s">
        <v>505</v>
      </c>
    </row>
    <row r="87" spans="5:5" ht="12.75" customHeight="1">
      <c r="E87" s="31" t="s">
        <v>60</v>
      </c>
    </row>
    <row r="88" spans="1:16" ht="12.75" customHeight="1">
      <c r="A88" t="s">
        <v>51</v>
      </c>
      <c s="6" t="s">
        <v>121</v>
      </c>
      <c s="6" t="s">
        <v>278</v>
      </c>
      <c t="s">
        <v>53</v>
      </c>
      <c s="26" t="s">
        <v>279</v>
      </c>
      <c s="27" t="s">
        <v>275</v>
      </c>
      <c s="28">
        <v>10.5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56</v>
      </c>
      <c>
        <f>(M88*21)/100</f>
      </c>
      <c t="s">
        <v>27</v>
      </c>
    </row>
    <row r="89" spans="1:5" ht="12.75" customHeight="1">
      <c r="A89" s="30" t="s">
        <v>57</v>
      </c>
      <c r="E89" s="31" t="s">
        <v>73</v>
      </c>
    </row>
    <row r="90" spans="1:5" ht="12.75" customHeight="1">
      <c r="A90" s="30" t="s">
        <v>58</v>
      </c>
      <c r="E90" s="32" t="s">
        <v>505</v>
      </c>
    </row>
    <row r="91" spans="5:5" ht="12.75" customHeight="1">
      <c r="E91" s="31" t="s">
        <v>60</v>
      </c>
    </row>
    <row r="92" spans="1:16" ht="12.75" customHeight="1">
      <c r="A92" t="s">
        <v>51</v>
      </c>
      <c s="6" t="s">
        <v>125</v>
      </c>
      <c s="6" t="s">
        <v>506</v>
      </c>
      <c t="s">
        <v>53</v>
      </c>
      <c s="26" t="s">
        <v>507</v>
      </c>
      <c s="27" t="s">
        <v>55</v>
      </c>
      <c s="28">
        <v>30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56</v>
      </c>
      <c>
        <f>(M92*21)/100</f>
      </c>
      <c t="s">
        <v>27</v>
      </c>
    </row>
    <row r="93" spans="1:5" ht="12.75" customHeight="1">
      <c r="A93" s="30" t="s">
        <v>57</v>
      </c>
      <c r="E93" s="31" t="s">
        <v>9</v>
      </c>
    </row>
    <row r="94" spans="1:5" ht="12.75" customHeight="1">
      <c r="A94" s="30" t="s">
        <v>58</v>
      </c>
      <c r="E94" s="32" t="s">
        <v>505</v>
      </c>
    </row>
    <row r="95" spans="5:5" ht="12.75" customHeight="1">
      <c r="E95" s="31" t="s">
        <v>60</v>
      </c>
    </row>
    <row r="96" spans="1:16" ht="12.75" customHeight="1">
      <c r="A96" t="s">
        <v>51</v>
      </c>
      <c s="6" t="s">
        <v>128</v>
      </c>
      <c s="6" t="s">
        <v>493</v>
      </c>
      <c t="s">
        <v>53</v>
      </c>
      <c s="26" t="s">
        <v>508</v>
      </c>
      <c s="27" t="s">
        <v>55</v>
      </c>
      <c s="28">
        <v>2500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72</v>
      </c>
      <c>
        <f>(M96*21)/100</f>
      </c>
      <c t="s">
        <v>27</v>
      </c>
    </row>
    <row r="97" spans="1:5" ht="12.75" customHeight="1">
      <c r="A97" s="30" t="s">
        <v>57</v>
      </c>
      <c r="E97" s="31" t="s">
        <v>73</v>
      </c>
    </row>
    <row r="98" spans="1:5" ht="12.75" customHeight="1">
      <c r="A98" s="30" t="s">
        <v>58</v>
      </c>
      <c r="E98" s="32" t="s">
        <v>505</v>
      </c>
    </row>
    <row r="99" spans="5:5" ht="12.75" customHeight="1">
      <c r="E99" s="31" t="s">
        <v>509</v>
      </c>
    </row>
    <row r="100" spans="1:16" ht="12.75" customHeight="1">
      <c r="A100" t="s">
        <v>51</v>
      </c>
      <c s="6" t="s">
        <v>132</v>
      </c>
      <c s="6" t="s">
        <v>510</v>
      </c>
      <c t="s">
        <v>53</v>
      </c>
      <c s="26" t="s">
        <v>511</v>
      </c>
      <c s="27" t="s">
        <v>55</v>
      </c>
      <c s="28">
        <v>2370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56</v>
      </c>
      <c>
        <f>(M100*21)/100</f>
      </c>
      <c t="s">
        <v>27</v>
      </c>
    </row>
    <row r="101" spans="1:5" ht="12.75" customHeight="1">
      <c r="A101" s="30" t="s">
        <v>57</v>
      </c>
      <c r="E101" s="31" t="s">
        <v>73</v>
      </c>
    </row>
    <row r="102" spans="1:5" ht="12.75" customHeight="1">
      <c r="A102" s="30" t="s">
        <v>58</v>
      </c>
      <c r="E102" s="32" t="s">
        <v>505</v>
      </c>
    </row>
    <row r="103" spans="5:5" ht="12.75" customHeight="1">
      <c r="E103" s="31" t="s">
        <v>60</v>
      </c>
    </row>
    <row r="104" spans="1:16" ht="12.75" customHeight="1">
      <c r="A104" t="s">
        <v>51</v>
      </c>
      <c s="6" t="s">
        <v>136</v>
      </c>
      <c s="6" t="s">
        <v>512</v>
      </c>
      <c t="s">
        <v>53</v>
      </c>
      <c s="26" t="s">
        <v>513</v>
      </c>
      <c s="27" t="s">
        <v>65</v>
      </c>
      <c s="28">
        <v>4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56</v>
      </c>
      <c>
        <f>(M104*21)/100</f>
      </c>
      <c t="s">
        <v>27</v>
      </c>
    </row>
    <row r="105" spans="1:5" ht="12.75" customHeight="1">
      <c r="A105" s="30" t="s">
        <v>57</v>
      </c>
      <c r="E105" s="31" t="s">
        <v>73</v>
      </c>
    </row>
    <row r="106" spans="1:5" ht="12.75" customHeight="1">
      <c r="A106" s="30" t="s">
        <v>58</v>
      </c>
      <c r="E106" s="32" t="s">
        <v>505</v>
      </c>
    </row>
    <row r="107" spans="5:5" ht="12.75" customHeight="1">
      <c r="E107" s="31" t="s">
        <v>60</v>
      </c>
    </row>
    <row r="108" spans="1:16" ht="12.75" customHeight="1">
      <c r="A108" t="s">
        <v>51</v>
      </c>
      <c s="6" t="s">
        <v>140</v>
      </c>
      <c s="6" t="s">
        <v>514</v>
      </c>
      <c t="s">
        <v>53</v>
      </c>
      <c s="26" t="s">
        <v>515</v>
      </c>
      <c s="27" t="s">
        <v>270</v>
      </c>
      <c s="28">
        <v>1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56</v>
      </c>
      <c>
        <f>(M108*21)/100</f>
      </c>
      <c t="s">
        <v>27</v>
      </c>
    </row>
    <row r="109" spans="1:5" ht="12.75" customHeight="1">
      <c r="A109" s="30" t="s">
        <v>57</v>
      </c>
      <c r="E109" s="31" t="s">
        <v>73</v>
      </c>
    </row>
    <row r="110" spans="1:5" ht="12.75" customHeight="1">
      <c r="A110" s="30" t="s">
        <v>58</v>
      </c>
      <c r="E110" s="32" t="s">
        <v>505</v>
      </c>
    </row>
    <row r="111" spans="5:5" ht="12.75" customHeight="1">
      <c r="E111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7" width="9.14285714285714" hidden="1" customWidth="1"/>
    <col min="19" max="19" width="30.7142857142857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516</v>
      </c>
      <c s="33">
        <f>Rekapitulace!C16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516</v>
      </c>
      <c r="E4" s="19" t="s">
        <v>517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20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  <c r="S7" t="s">
        <v>44</v>
      </c>
      <c>
        <f>COUNTIFS(L8:L31,"=0",A8:A31,"P")+COUNTIFS(L8:L31,"",A8:A31,"P")+SUM(Q8:Q31)</f>
      </c>
    </row>
    <row r="8" spans="1:13" ht="12.75" customHeight="1">
      <c r="A8" t="s">
        <v>45</v>
      </c>
      <c r="C8" s="21" t="s">
        <v>516</v>
      </c>
      <c r="E8" s="23" t="s">
        <v>517</v>
      </c>
      <c r="J8" s="22">
        <f>0+J9+J26</f>
      </c>
      <c s="22">
        <f>0+K9+K26</f>
      </c>
      <c s="22">
        <f>0+L9+L26</f>
      </c>
      <c s="22">
        <f>0+M9+M26</f>
      </c>
    </row>
    <row r="9" spans="1:13" ht="12.75" customHeight="1">
      <c r="A9" t="s">
        <v>48</v>
      </c>
      <c r="C9" s="7" t="s">
        <v>49</v>
      </c>
      <c r="E9" s="25" t="s">
        <v>520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51</v>
      </c>
      <c s="6" t="s">
        <v>49</v>
      </c>
      <c s="6" t="s">
        <v>521</v>
      </c>
      <c t="s">
        <v>53</v>
      </c>
      <c s="26" t="s">
        <v>522</v>
      </c>
      <c s="27" t="s">
        <v>270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72</v>
      </c>
      <c>
        <f>(M10*21)/100</f>
      </c>
      <c t="s">
        <v>27</v>
      </c>
    </row>
    <row r="11" spans="1:5" ht="12.75" customHeight="1">
      <c r="A11" s="30" t="s">
        <v>57</v>
      </c>
      <c r="E11" s="31" t="s">
        <v>523</v>
      </c>
    </row>
    <row r="12" spans="1:5" ht="12.75" customHeight="1">
      <c r="A12" s="30" t="s">
        <v>58</v>
      </c>
      <c r="E12" s="32" t="s">
        <v>524</v>
      </c>
    </row>
    <row r="13" spans="5:5" ht="12.75" customHeight="1">
      <c r="E13" s="31" t="s">
        <v>525</v>
      </c>
    </row>
    <row r="14" spans="1:16" ht="12.75" customHeight="1">
      <c r="A14" t="s">
        <v>51</v>
      </c>
      <c s="6" t="s">
        <v>27</v>
      </c>
      <c s="6" t="s">
        <v>526</v>
      </c>
      <c t="s">
        <v>53</v>
      </c>
      <c s="26" t="s">
        <v>527</v>
      </c>
      <c s="27" t="s">
        <v>270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72</v>
      </c>
      <c>
        <f>(M14*21)/100</f>
      </c>
      <c t="s">
        <v>27</v>
      </c>
    </row>
    <row r="15" spans="1:5" ht="12.75" customHeight="1">
      <c r="A15" s="30" t="s">
        <v>57</v>
      </c>
      <c r="E15" s="31" t="s">
        <v>528</v>
      </c>
    </row>
    <row r="16" spans="1:5" ht="12.75" customHeight="1">
      <c r="A16" s="30" t="s">
        <v>58</v>
      </c>
      <c r="E16" s="32" t="s">
        <v>524</v>
      </c>
    </row>
    <row r="17" spans="5:5" ht="12.75" customHeight="1">
      <c r="E17" s="31" t="s">
        <v>529</v>
      </c>
    </row>
    <row r="18" spans="1:16" ht="12.75" customHeight="1">
      <c r="A18" t="s">
        <v>51</v>
      </c>
      <c s="6" t="s">
        <v>26</v>
      </c>
      <c s="6" t="s">
        <v>530</v>
      </c>
      <c t="s">
        <v>53</v>
      </c>
      <c s="26" t="s">
        <v>531</v>
      </c>
      <c s="27" t="s">
        <v>270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72</v>
      </c>
      <c>
        <f>(M18*21)/100</f>
      </c>
      <c t="s">
        <v>27</v>
      </c>
    </row>
    <row r="19" spans="1:5" ht="12.75" customHeight="1">
      <c r="A19" s="30" t="s">
        <v>57</v>
      </c>
      <c r="E19" s="31" t="s">
        <v>532</v>
      </c>
    </row>
    <row r="20" spans="1:5" ht="12.75" customHeight="1">
      <c r="A20" s="30" t="s">
        <v>58</v>
      </c>
      <c r="E20" s="32" t="s">
        <v>524</v>
      </c>
    </row>
    <row r="21" spans="5:5" ht="12.75" customHeight="1">
      <c r="E21" s="31" t="s">
        <v>533</v>
      </c>
    </row>
    <row r="22" spans="1:16" ht="12.75" customHeight="1">
      <c r="A22" t="s">
        <v>51</v>
      </c>
      <c s="6" t="s">
        <v>66</v>
      </c>
      <c s="6" t="s">
        <v>534</v>
      </c>
      <c t="s">
        <v>53</v>
      </c>
      <c s="26" t="s">
        <v>535</v>
      </c>
      <c s="27" t="s">
        <v>270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72</v>
      </c>
      <c>
        <f>(M22*21)/100</f>
      </c>
      <c t="s">
        <v>27</v>
      </c>
    </row>
    <row r="23" spans="1:5" ht="12.75" customHeight="1">
      <c r="A23" s="30" t="s">
        <v>57</v>
      </c>
      <c r="E23" s="31" t="s">
        <v>536</v>
      </c>
    </row>
    <row r="24" spans="1:5" ht="12.75" customHeight="1">
      <c r="A24" s="30" t="s">
        <v>58</v>
      </c>
      <c r="E24" s="32" t="s">
        <v>524</v>
      </c>
    </row>
    <row r="25" spans="5:5" ht="12.75" customHeight="1">
      <c r="E25" s="31" t="s">
        <v>537</v>
      </c>
    </row>
    <row r="26" spans="1:13" ht="12.75" customHeight="1">
      <c r="A26" t="s">
        <v>48</v>
      </c>
      <c r="C26" s="7" t="s">
        <v>27</v>
      </c>
      <c r="E26" s="25" t="s">
        <v>538</v>
      </c>
      <c r="J26" s="24">
        <f>0</f>
      </c>
      <c s="24">
        <f>0</f>
      </c>
      <c s="24">
        <f>0+L27+L31</f>
      </c>
      <c s="24">
        <f>0+M27+M31</f>
      </c>
    </row>
    <row r="27" spans="1:16" ht="12.75" customHeight="1">
      <c r="A27" t="s">
        <v>51</v>
      </c>
      <c s="6" t="s">
        <v>69</v>
      </c>
      <c s="6" t="s">
        <v>539</v>
      </c>
      <c t="s">
        <v>53</v>
      </c>
      <c s="26" t="s">
        <v>540</v>
      </c>
      <c s="27" t="s">
        <v>270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72</v>
      </c>
      <c>
        <f>(M27*21)/100</f>
      </c>
      <c t="s">
        <v>27</v>
      </c>
    </row>
    <row r="28" spans="1:5" ht="12.75" customHeight="1">
      <c r="A28" s="30" t="s">
        <v>57</v>
      </c>
      <c r="E28" s="31" t="s">
        <v>541</v>
      </c>
    </row>
    <row r="29" spans="1:5" ht="12.75" customHeight="1">
      <c r="A29" s="30" t="s">
        <v>58</v>
      </c>
      <c r="E29" s="32" t="s">
        <v>524</v>
      </c>
    </row>
    <row r="30" spans="5:5" ht="25.5" customHeight="1">
      <c r="E30" s="31" t="s">
        <v>542</v>
      </c>
    </row>
    <row r="31" spans="1:16" ht="12.75" customHeight="1">
      <c r="A31" t="s">
        <v>51</v>
      </c>
      <c s="6" t="s">
        <v>76</v>
      </c>
      <c s="6" t="s">
        <v>543</v>
      </c>
      <c t="s">
        <v>53</v>
      </c>
      <c s="26" t="s">
        <v>544</v>
      </c>
      <c s="27" t="s">
        <v>270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72</v>
      </c>
      <c>
        <f>(M31*21)/100</f>
      </c>
      <c t="s">
        <v>27</v>
      </c>
    </row>
    <row r="32" spans="1:5" ht="12.75" customHeight="1">
      <c r="A32" s="30" t="s">
        <v>57</v>
      </c>
      <c r="E32" s="31" t="s">
        <v>545</v>
      </c>
    </row>
    <row r="33" spans="1:5" ht="12.75" customHeight="1">
      <c r="A33" s="30" t="s">
        <v>58</v>
      </c>
      <c r="E33" s="32" t="s">
        <v>524</v>
      </c>
    </row>
    <row r="34" spans="5:5" ht="25.5" customHeight="1">
      <c r="E34" s="31" t="s">
        <v>546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