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<sst xmlns="http://schemas.openxmlformats.org/spreadsheetml/2006/main" count="21382" uniqueCount="4368">
  <si>
    <t xml:space="preserve">             Aspe</t>
  </si>
  <si>
    <t>Soupis objektů s DPH</t>
  </si>
  <si>
    <t>5213510017</t>
  </si>
  <si>
    <t>Zajištění bezbariérového přístupu na nástupiště v ŽST Roztoky u Prahy</t>
  </si>
  <si>
    <t>ZŘ</t>
  </si>
  <si>
    <t/>
  </si>
  <si>
    <t>Odbytová cena:</t>
  </si>
  <si>
    <t>OC+DPH:</t>
  </si>
  <si>
    <t>Objekt</t>
  </si>
  <si>
    <t>Popis</t>
  </si>
  <si>
    <t>OC</t>
  </si>
  <si>
    <t>DPH</t>
  </si>
  <si>
    <t>OC+DPH</t>
  </si>
  <si>
    <t>01</t>
  </si>
  <si>
    <t>D.1.1.1 Staniční zabezpečovací zařízení (SZZ)</t>
  </si>
  <si>
    <t xml:space="preserve">           Aspe</t>
  </si>
  <si>
    <t xml:space="preserve">  PS 10-10</t>
  </si>
  <si>
    <t xml:space="preserve">  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</si>
  <si>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</si>
  <si>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</si>
  <si>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</si>
  <si>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</si>
  <si>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</si>
  <si>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</si>
  <si>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</si>
  <si>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</si>
  <si>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</si>
  <si>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</si>
  <si>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</si>
  <si>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</si>
  <si>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</si>
  <si>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</si>
  <si>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</si>
  <si>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</si>
  <si>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</si>
  <si>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</si>
  <si>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</si>
  <si>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</si>
  <si>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</si>
  <si>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</si>
  <si>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</si>
  <si>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</si>
  <si>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</si>
  <si>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</si>
  <si>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</si>
  <si>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</si>
  <si>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PS 10-10</t>
  </si>
  <si>
    <t>Staniční zabezpečovací zařízení</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</si>
  <si>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</si>
  <si>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</si>
  <si>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</si>
  <si>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</si>
  <si>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</si>
  <si>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</si>
  <si>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</si>
  <si>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</si>
  <si>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</si>
  <si>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</si>
  <si>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</si>
  <si>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</si>
  <si>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</si>
  <si>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</si>
  <si>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</si>
  <si>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</si>
  <si>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</si>
  <si>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</si>
  <si>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</si>
  <si>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</si>
  <si>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</si>
  <si>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</si>
  <si>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</si>
  <si>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</si>
  <si>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</si>
  <si>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</si>
  <si>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13173</t>
  </si>
  <si>
    <t>HLOUBENÍ JAM ZAPAŽ I NEPAŽ TŘ 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</si>
  <si>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</si>
  <si>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</si>
  <si>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</si>
  <si>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</si>
  <si>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</si>
  <si>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13273</t>
  </si>
  <si>
    <t>HLOUBENÍ RÝH ŠÍŘ DO 2M PAŽ I NEPAŽ TŘ. 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</si>
  <si>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</si>
  <si>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</si>
  <si>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</si>
  <si>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</si>
  <si>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</si>
  <si>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</si>
  <si>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</si>
  <si>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</si>
  <si>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</si>
  <si>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</si>
  <si>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</si>
  <si>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</si>
  <si>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</si>
  <si>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</si>
  <si>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</si>
  <si>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</si>
  <si>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</si>
  <si>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</si>
  <si>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</si>
  <si>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</si>
  <si>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</si>
  <si>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</si>
  <si>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</si>
  <si>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</si>
  <si>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</si>
  <si>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</si>
  <si>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</si>
  <si>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</si>
  <si>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</si>
  <si>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</si>
  <si>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</si>
  <si>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</si>
  <si>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</si>
  <si>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</si>
  <si>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</si>
  <si>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</si>
  <si>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</si>
  <si>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</si>
  <si>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</si>
  <si>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</si>
  <si>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</si>
  <si>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</si>
  <si>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</si>
  <si>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</si>
  <si>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</si>
  <si>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</si>
  <si>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</si>
  <si>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</si>
  <si>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</si>
  <si>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</si>
  <si>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</si>
  <si>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</si>
  <si>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</si>
  <si>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</si>
  <si>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</si>
  <si>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</si>
  <si>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</si>
  <si>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</si>
  <si>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</si>
  <si>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</si>
  <si>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</si>
  <si>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</si>
  <si>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</si>
  <si>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</si>
  <si>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</si>
  <si>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</si>
  <si>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</si>
  <si>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</si>
  <si>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</si>
  <si>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</si>
  <si>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</si>
  <si>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</si>
  <si>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</si>
  <si>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</si>
  <si>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</si>
  <si>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</si>
  <si>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</si>
  <si>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</si>
  <si>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</si>
  <si>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</si>
  <si>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</si>
  <si>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</si>
  <si>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</si>
  <si>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</si>
  <si>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</si>
  <si>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</si>
  <si>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</si>
  <si>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</si>
  <si>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</si>
  <si>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</si>
  <si>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</si>
  <si>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</si>
  <si>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</si>
  <si>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</si>
  <si>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</si>
  <si>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</si>
  <si>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</si>
  <si>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</si>
  <si>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</si>
  <si>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</si>
  <si>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</si>
  <si>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</si>
  <si>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</si>
  <si>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</si>
  <si>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</si>
  <si>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</si>
  <si>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</si>
  <si>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</si>
  <si>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</si>
  <si>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</si>
  <si>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</si>
  <si>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</si>
  <si>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</si>
  <si>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</si>
  <si>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</si>
  <si>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</si>
  <si>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</si>
  <si>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</si>
  <si>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</si>
  <si>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</si>
  <si>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</si>
  <si>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</si>
  <si>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</si>
  <si>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</si>
  <si>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</si>
  <si>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</si>
  <si>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</si>
  <si>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</si>
  <si>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</si>
  <si>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</si>
  <si>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</si>
  <si>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</si>
  <si>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</si>
  <si>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</si>
  <si>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</si>
  <si>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</si>
  <si>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</si>
  <si>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</si>
  <si>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</si>
  <si>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</si>
  <si>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</si>
  <si>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</si>
  <si>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</si>
  <si>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</si>
  <si>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</si>
  <si>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</si>
  <si>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</si>
  <si>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</si>
  <si>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</si>
  <si>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</si>
  <si>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</si>
  <si>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</si>
  <si>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</si>
  <si>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</si>
  <si>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</si>
  <si>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</si>
  <si>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</si>
  <si>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</si>
  <si>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</si>
  <si>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</si>
  <si>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</si>
  <si>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</si>
  <si>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</si>
  <si>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</si>
  <si>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</si>
  <si>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</si>
  <si>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</si>
  <si>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</si>
  <si>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</si>
  <si>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</si>
  <si>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</si>
  <si>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</si>
  <si>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</si>
  <si>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</si>
  <si>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</si>
  <si>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48</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</si>
  <si>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</si>
  <si>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</si>
  <si>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</si>
  <si>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</si>
  <si>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</si>
  <si>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</si>
  <si>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</si>
  <si>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50</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</si>
  <si>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</si>
  <si>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</si>
  <si>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</si>
  <si>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</si>
  <si>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</si>
  <si>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</si>
  <si>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</si>
  <si>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</si>
  <si>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</si>
  <si>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</si>
  <si>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</si>
  <si>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53</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</si>
  <si>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</si>
  <si>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</si>
  <si>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</si>
  <si>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54</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</si>
  <si>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</si>
  <si>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</si>
  <si>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</si>
  <si>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55</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</si>
  <si>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</si>
  <si>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</si>
  <si>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</si>
  <si>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</si>
  <si>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</si>
  <si>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</si>
  <si>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</si>
  <si>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</si>
  <si>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</si>
  <si>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</si>
  <si>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</si>
  <si>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</si>
  <si>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</si>
  <si>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</si>
  <si>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</si>
  <si>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</si>
  <si>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</si>
  <si>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</si>
  <si>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</si>
  <si>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60</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</si>
  <si>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</si>
  <si>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</si>
  <si>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</si>
  <si>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61</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</si>
  <si>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</si>
  <si>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</si>
  <si>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</si>
  <si>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</si>
  <si>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</si>
  <si>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</si>
  <si>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</si>
  <si>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</si>
  <si>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</si>
  <si>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</si>
  <si>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</si>
  <si>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64</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</si>
  <si>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</si>
  <si>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</si>
  <si>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</si>
  <si>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</si>
  <si>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</si>
  <si>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</si>
  <si>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</si>
  <si>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</si>
  <si>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</si>
  <si>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</si>
  <si>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</si>
  <si>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</si>
  <si>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</si>
  <si>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</si>
  <si>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</si>
  <si>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</si>
  <si>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68</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</si>
  <si>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</si>
  <si>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</si>
  <si>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</si>
  <si>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69</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</si>
  <si>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</si>
  <si>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</si>
  <si>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</si>
  <si>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70</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</si>
  <si>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</si>
  <si>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</si>
  <si>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</si>
  <si>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71</t>
  </si>
  <si>
    <t>R75B959</t>
  </si>
  <si>
    <t>PŘEJEZDOVÉ ZABEZPEČOVACÍ ZAŘÍZENÍ RELÉOVÉ NA JEDNOKOLEJNÉ TRATI - ÚPRAVA</t>
  </si>
  <si>
    <t>1. Položka obsahuje:  
 – úprava přejezdového zabezpečovacího zařízení podle specifikace  
 – úprava a instalaci příslušného programového vybavení  
2. Položka neobsahuje:  
 X  
3. Způsob měření:  
Udává se počet kusů kompletní konstrukce nebo práce.</t>
  </si>
  <si>
    <t>72</t>
  </si>
  <si>
    <t>R</t>
  </si>
  <si>
    <t>STŘEŽENÍ PŘEJEZDU</t>
  </si>
  <si>
    <t>1. Položka obsahuje:  
 – při provádění prací na střežení přejezdu  
2. Položka neobsahuje:  
 X  
3. Způsob měření:  
Udává se počet hodin provádění  práce.</t>
  </si>
  <si>
    <t>021</t>
  </si>
  <si>
    <t>D.1.2.1 Kabelizace (místní, dálková) včetně přenosových systémů</t>
  </si>
  <si>
    <t xml:space="preserve">  PS 20-10</t>
  </si>
  <si>
    <t xml:space="preserve">  Úpravy místní a dálkové kabelizace SŽDC</t>
  </si>
  <si>
    <t>PS 20-10</t>
  </si>
  <si>
    <t>Úpravy místní a dálkové kabelizace SŽDC</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</si>
  <si>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</si>
  <si>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</si>
  <si>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</si>
  <si>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</si>
  <si>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</si>
  <si>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</si>
  <si>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</si>
  <si>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</si>
  <si>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</si>
  <si>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</si>
  <si>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</si>
  <si>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</si>
  <si>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</si>
  <si>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</si>
  <si>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</si>
  <si>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</si>
  <si>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</si>
  <si>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</si>
  <si>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</si>
  <si>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</si>
  <si>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</si>
  <si>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</si>
  <si>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</si>
  <si>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</si>
  <si>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</si>
  <si>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</si>
  <si>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</si>
  <si>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</si>
  <si>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</si>
  <si>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</si>
  <si>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</si>
  <si>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</si>
  <si>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</si>
  <si>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</si>
  <si>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</si>
  <si>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</si>
  <si>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</si>
  <si>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</si>
  <si>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</si>
  <si>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</si>
  <si>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</si>
  <si>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</si>
  <si>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</si>
  <si>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</si>
  <si>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</si>
  <si>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</si>
  <si>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</si>
  <si>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</si>
  <si>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</si>
  <si>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</si>
  <si>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</si>
  <si>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</si>
  <si>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</si>
  <si>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</si>
  <si>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</si>
  <si>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</si>
  <si>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</si>
  <si>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</si>
  <si>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</si>
  <si>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</si>
  <si>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</si>
  <si>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</si>
  <si>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</si>
  <si>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</si>
  <si>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</si>
  <si>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</si>
  <si>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</si>
  <si>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</si>
  <si>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</si>
  <si>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</si>
  <si>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</si>
  <si>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</si>
  <si>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</si>
  <si>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</si>
  <si>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</si>
  <si>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</si>
  <si>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</si>
  <si>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</si>
  <si>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</si>
  <si>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</si>
  <si>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</si>
  <si>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</si>
  <si>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</si>
  <si>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</si>
  <si>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</si>
  <si>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</si>
  <si>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</si>
  <si>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</si>
  <si>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</si>
  <si>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</si>
  <si>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</si>
  <si>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</si>
  <si>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</si>
  <si>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</si>
  <si>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</si>
  <si>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</si>
  <si>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</si>
  <si>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</si>
  <si>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</si>
  <si>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</si>
  <si>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</si>
  <si>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</si>
  <si>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</si>
  <si>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</si>
  <si>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 xml:space="preserve">  Rozhlasové zařízení</t>
  </si>
  <si>
    <t>PS 20-11</t>
  </si>
  <si>
    <t>Rozhlasové zařízení</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</si>
  <si>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</si>
  <si>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</si>
  <si>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</si>
  <si>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</si>
  <si>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</si>
  <si>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</si>
  <si>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</si>
  <si>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</si>
  <si>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</si>
  <si>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</si>
  <si>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</si>
  <si>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</si>
  <si>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</si>
  <si>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</si>
  <si>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</si>
  <si>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</si>
  <si>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</si>
  <si>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</si>
  <si>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</si>
  <si>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</si>
  <si>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</si>
  <si>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</si>
  <si>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</si>
  <si>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</si>
  <si>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</si>
  <si>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</si>
  <si>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</si>
  <si>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</si>
  <si>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</si>
  <si>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</si>
  <si>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</si>
  <si>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</si>
  <si>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</si>
  <si>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</si>
  <si>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</si>
  <si>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</si>
  <si>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</si>
  <si>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</si>
  <si>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</si>
  <si>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</si>
  <si>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</si>
  <si>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</si>
  <si>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</si>
  <si>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</si>
  <si>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</si>
  <si>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</si>
  <si>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</si>
  <si>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</si>
  <si>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</si>
  <si>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</si>
  <si>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</si>
  <si>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</si>
  <si>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</si>
  <si>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</si>
  <si>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</si>
  <si>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</si>
  <si>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</si>
  <si>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</si>
  <si>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</si>
  <si>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</si>
  <si>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</si>
  <si>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</si>
  <si>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</si>
  <si>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</si>
  <si>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</si>
  <si>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</si>
  <si>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</si>
  <si>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</si>
  <si>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</si>
  <si>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</si>
  <si>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</si>
  <si>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</si>
  <si>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</si>
  <si>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</si>
  <si>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</si>
  <si>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</si>
  <si>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 xml:space="preserve">  Kamerový systém</t>
  </si>
  <si>
    <t>PS 20-12</t>
  </si>
  <si>
    <t>Kamerový systém</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</si>
  <si>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</si>
  <si>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</si>
  <si>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</si>
  <si>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</si>
  <si>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</si>
  <si>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</si>
  <si>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</si>
  <si>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</si>
  <si>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</si>
  <si>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</si>
  <si>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</si>
  <si>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</si>
  <si>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</si>
  <si>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</si>
  <si>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</si>
  <si>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</si>
  <si>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</si>
  <si>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</si>
  <si>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</si>
  <si>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</si>
  <si>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</si>
  <si>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</si>
  <si>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</si>
  <si>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</si>
  <si>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</si>
  <si>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</si>
  <si>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</si>
  <si>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</si>
  <si>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</si>
  <si>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</si>
  <si>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</si>
  <si>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</si>
  <si>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</si>
  <si>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</si>
  <si>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</si>
  <si>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</si>
  <si>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</si>
  <si>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</si>
  <si>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</si>
  <si>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</si>
  <si>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</si>
  <si>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</si>
  <si>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</si>
  <si>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</si>
  <si>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</si>
  <si>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</si>
  <si>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</si>
  <si>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</si>
  <si>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</si>
  <si>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</si>
  <si>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</si>
  <si>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</si>
  <si>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</si>
  <si>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</si>
  <si>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</si>
  <si>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</si>
  <si>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</si>
  <si>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</si>
  <si>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</si>
  <si>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</si>
  <si>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</si>
  <si>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</si>
  <si>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</si>
  <si>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</si>
  <si>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</si>
  <si>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</si>
  <si>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</si>
  <si>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</si>
  <si>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</si>
  <si>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</si>
  <si>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</si>
  <si>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</si>
  <si>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</si>
  <si>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</si>
  <si>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</si>
  <si>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</si>
  <si>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</si>
  <si>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</si>
  <si>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</si>
  <si>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</si>
  <si>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</si>
  <si>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</si>
  <si>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</si>
  <si>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</si>
  <si>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</si>
  <si>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</si>
  <si>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</si>
  <si>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</si>
  <si>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</si>
  <si>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</si>
  <si>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</si>
  <si>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</si>
  <si>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</si>
  <si>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</si>
  <si>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</si>
  <si>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</si>
  <si>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</si>
  <si>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</si>
  <si>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</si>
  <si>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</si>
  <si>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</si>
  <si>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</si>
  <si>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</si>
  <si>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</si>
  <si>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</si>
  <si>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</si>
  <si>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</si>
  <si>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</si>
  <si>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</si>
  <si>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</si>
  <si>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</si>
  <si>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</si>
  <si>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</si>
  <si>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</si>
  <si>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</si>
  <si>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</si>
  <si>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</si>
  <si>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</si>
  <si>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</si>
  <si>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</si>
  <si>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</si>
  <si>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</si>
  <si>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 xml:space="preserve">  Informační systém pro cestující</t>
  </si>
  <si>
    <t>PS 20-13</t>
  </si>
  <si>
    <t>Informační systém pro cestující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</si>
  <si>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</si>
  <si>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</si>
  <si>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</si>
  <si>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703411</t>
  </si>
  <si>
    <t>ELEKTROINSTALAČNÍ TRUBKA PLASTOVÁ VČETNĚ UPEVNĚNÍ A PŘÍSLUŠENSTVÍ DN PRŮMĚRU DO 25 MM</t>
  </si>
  <si>
    <t>1. Položka obsahuje:    
 – přípravu podkladu pro osazení    
2. Položka neobsahuje:    
 X    
3. Způsob měření:    
Měří se metr délkový.</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</si>
  <si>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</si>
  <si>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</si>
  <si>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</si>
  <si>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</si>
  <si>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</si>
  <si>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</si>
  <si>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</si>
  <si>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</si>
  <si>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</si>
  <si>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</si>
  <si>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75L314</t>
  </si>
  <si>
    <t>ODJEZDOVÁ NEBO PŘÍJEZDOVÁ TABULE IS JEDNOSTRANNÁ PŘES 12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</si>
  <si>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</si>
  <si>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</si>
  <si>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</si>
  <si>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</si>
  <si>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</si>
  <si>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</si>
  <si>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</si>
  <si>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</si>
  <si>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</si>
  <si>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</si>
  <si>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</si>
  <si>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</si>
  <si>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</si>
  <si>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</si>
  <si>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</si>
  <si>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</si>
  <si>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</si>
  <si>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</si>
  <si>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</si>
  <si>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</si>
  <si>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</si>
  <si>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</si>
  <si>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</si>
  <si>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</si>
  <si>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</si>
  <si>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</si>
  <si>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</si>
  <si>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</si>
  <si>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</si>
  <si>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</si>
  <si>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</si>
  <si>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</si>
  <si>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</si>
  <si>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</si>
  <si>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</si>
  <si>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</si>
  <si>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</si>
  <si>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</si>
  <si>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75L3E7</t>
  </si>
  <si>
    <t>SW PRO ŘÍZENÍ SYSTÉMU (TRAŤOVÉ NASAZENÍ) - SW MODUL ŘÍZENÍ TABULÍ - NAD 3 KS INF. TABULÍ / DISPLEJŮ VE STANICI</t>
  </si>
  <si>
    <t>75L3E9</t>
  </si>
  <si>
    <t>SW PRO ŘÍZENÍ SYSTÉMU (TRAŤOVÉ NASAZENÍ) - SW MODUL PRO PODPORU HLÁSIČE PRO NEVIDOMÉ</t>
  </si>
  <si>
    <t>75L3EA</t>
  </si>
  <si>
    <t>SW PRO ŘÍZENÍ SYSTÉMU (TRAŤOVÉ NASAZENÍ) - PŘÍPRAVA DAT GVD, INSTALACE A KONFIGURACE</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</si>
  <si>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</si>
  <si>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</si>
  <si>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</si>
  <si>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</si>
  <si>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75L3J2</t>
  </si>
  <si>
    <t>ŠÉFMONTÁŽE, ZKOUŠENÍ, OŽIVENÍ, REVIZE INFORMAČNÍHO SYSTÉMU DO 30 PRVKŮ</t>
  </si>
  <si>
    <t xml:space="preserve">  PS 20-14</t>
  </si>
  <si>
    <t xml:space="preserve">  Jiná sdělovací zařízení</t>
  </si>
  <si>
    <t>PS 20-14</t>
  </si>
  <si>
    <t>Jiná sdělovací zařízení</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</si>
  <si>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</si>
  <si>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</si>
  <si>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</si>
  <si>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</si>
  <si>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</si>
  <si>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</si>
  <si>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</si>
  <si>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</si>
  <si>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</si>
  <si>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</si>
  <si>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</si>
  <si>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</si>
  <si>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</si>
  <si>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</si>
  <si>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</si>
  <si>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</si>
  <si>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</si>
  <si>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</si>
  <si>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</si>
  <si>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</si>
  <si>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</si>
  <si>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</si>
  <si>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</si>
  <si>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</si>
  <si>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</si>
  <si>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</si>
  <si>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</si>
  <si>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</si>
  <si>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</si>
  <si>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</si>
  <si>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</si>
  <si>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</si>
  <si>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</si>
  <si>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</si>
  <si>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</si>
  <si>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</si>
  <si>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</si>
  <si>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</si>
  <si>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</si>
  <si>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</si>
  <si>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</si>
  <si>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</si>
  <si>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</si>
  <si>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</si>
  <si>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</si>
  <si>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</si>
  <si>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</si>
  <si>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</si>
  <si>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</si>
  <si>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</si>
  <si>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</si>
  <si>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</si>
  <si>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</si>
  <si>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</si>
  <si>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</si>
  <si>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</si>
  <si>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</si>
  <si>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</si>
  <si>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</si>
  <si>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</si>
  <si>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 xml:space="preserve">  Úprava v rozvodně nn</t>
  </si>
  <si>
    <t>PS 30-10</t>
  </si>
  <si>
    <t>Úprava v rozvodně nn</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</si>
  <si>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</si>
  <si>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</si>
  <si>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</si>
  <si>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</si>
  <si>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</si>
  <si>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</si>
  <si>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</si>
  <si>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</si>
  <si>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</si>
  <si>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</si>
  <si>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dle přílohy 001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</si>
  <si>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</si>
  <si>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</si>
  <si>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</si>
  <si>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</si>
  <si>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04</t>
  </si>
  <si>
    <t>D.1.4.1 Osobní výtahy, schodišťové výtahy</t>
  </si>
  <si>
    <t xml:space="preserve">  PS 40-10</t>
  </si>
  <si>
    <t xml:space="preserve">  Výtahy na nástupiště</t>
  </si>
  <si>
    <t>PS 40-10</t>
  </si>
  <si>
    <t>Výtahy na nástupiště</t>
  </si>
  <si>
    <t>R-4010.1</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</si>
  <si>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</si>
  <si>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</si>
  <si>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</si>
  <si>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</si>
  <si>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</si>
  <si>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</si>
  <si>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</si>
  <si>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</si>
  <si>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</si>
  <si>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</si>
  <si>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</si>
  <si>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</si>
  <si>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</si>
  <si>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 xml:space="preserve">  Železniční svršek</t>
  </si>
  <si>
    <t>SO 11-10</t>
  </si>
  <si>
    <t>Železniční svršek</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</si>
  <si>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</si>
  <si>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</si>
  <si>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</si>
  <si>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</si>
  <si>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</si>
  <si>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</si>
  <si>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</si>
  <si>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</si>
  <si>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</si>
  <si>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</si>
  <si>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</si>
  <si>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</si>
  <si>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</si>
  <si>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</si>
  <si>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</si>
  <si>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</si>
  <si>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</si>
  <si>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</si>
  <si>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</si>
  <si>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</si>
  <si>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</si>
  <si>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3514,36tun-2*31,5 tun štěrku pod výhybkami 9 a 11=3 451.360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</si>
  <si>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</si>
  <si>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</si>
  <si>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</si>
  <si>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</si>
  <si>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</si>
  <si>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</si>
  <si>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</si>
  <si>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</si>
  <si>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</si>
  <si>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</si>
  <si>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</si>
  <si>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</si>
  <si>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</si>
  <si>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</si>
  <si>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</si>
  <si>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</si>
  <si>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</si>
  <si>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</si>
  <si>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</si>
  <si>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</si>
  <si>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</si>
  <si>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</si>
  <si>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</si>
  <si>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</si>
  <si>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</si>
  <si>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</si>
  <si>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</si>
  <si>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</si>
  <si>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</si>
  <si>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</si>
  <si>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</si>
  <si>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</si>
  <si>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</si>
  <si>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</si>
  <si>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</si>
  <si>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</si>
  <si>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</si>
  <si>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</si>
  <si>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</si>
  <si>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</si>
  <si>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</si>
  <si>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</si>
  <si>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</si>
  <si>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</si>
  <si>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</si>
  <si>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</si>
  <si>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</si>
  <si>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</si>
  <si>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</si>
  <si>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</si>
  <si>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</si>
  <si>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</si>
  <si>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</si>
  <si>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</si>
  <si>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</si>
  <si>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</si>
  <si>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</si>
  <si>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</si>
  <si>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</si>
  <si>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</si>
  <si>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3 - 2 ks v km 421,969   
pro kolej č. 4 - 2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</si>
  <si>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</si>
  <si>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</si>
  <si>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</si>
  <si>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- 2 ks v km 421,889   
pro kolej č. 3a - 2 ks v km 421,979   
pro kolej č. 4b - 2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</si>
  <si>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</si>
  <si>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</si>
  <si>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</si>
  <si>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</si>
  <si>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</si>
  <si>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</si>
  <si>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</si>
  <si>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</si>
  <si>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</si>
  <si>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</si>
  <si>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</si>
  <si>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</si>
  <si>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</si>
  <si>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</si>
  <si>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</si>
  <si>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</si>
  <si>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</si>
  <si>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</si>
  <si>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</si>
  <si>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</si>
  <si>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</si>
  <si>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</si>
  <si>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</si>
  <si>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</si>
  <si>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</si>
  <si>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</si>
  <si>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</si>
  <si>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</si>
  <si>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</si>
  <si>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</si>
  <si>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</si>
  <si>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</si>
  <si>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</si>
  <si>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</si>
  <si>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- 2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</si>
  <si>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</si>
  <si>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</si>
  <si>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</si>
  <si>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</si>
  <si>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</si>
  <si>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</si>
  <si>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</si>
  <si>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</si>
  <si>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</si>
  <si>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</si>
  <si>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</si>
  <si>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</si>
  <si>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</si>
  <si>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</si>
  <si>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</si>
  <si>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</si>
  <si>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</si>
  <si>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</si>
  <si>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</si>
  <si>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</si>
  <si>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</si>
  <si>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</si>
  <si>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</si>
  <si>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</si>
  <si>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</si>
  <si>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</si>
  <si>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</si>
  <si>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</si>
  <si>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</si>
  <si>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</si>
  <si>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</si>
  <si>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</si>
  <si>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</si>
  <si>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</si>
  <si>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</si>
  <si>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R965212</t>
  </si>
  <si>
    <t>DEMONTÁŽ A NÁSLEDNÉ VLOŽENÍ VÝHYBKOVÉ KONSTRUKCE NA BETONOVÝCH PRAŽCÍCH DO KOLEJOVÝCH POLÍ BEZ NÁSLEDNÉHO ROZEBRÁNÍ</t>
  </si>
  <si>
    <t>rozvinutá délka výhybky č.11 64,791=64.791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</si>
  <si>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 vložení vyjmuté výhybky včetně souvisejících konstrukcí a prací  
 - veškerá vodorovná i svislá doprava na montážní základnu a zpět na místo vložení  
2. Položka neobsahuje:      
 – rozebrání kolejových polí na montážní základně do součástí      
3. Způsob měření:      
Měří se rozvinutá délka výhybkové konstrukce ve všech větvcích dle ČSN 73 6360, tj. v ose koleje.</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</si>
  <si>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</si>
  <si>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</si>
  <si>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</si>
  <si>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</si>
  <si>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</si>
  <si>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</si>
  <si>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</si>
  <si>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</si>
  <si>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</si>
  <si>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</si>
  <si>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</si>
  <si>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</si>
  <si>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</si>
  <si>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</si>
  <si>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</si>
  <si>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</si>
  <si>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</si>
  <si>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</si>
  <si>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</si>
  <si>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</si>
  <si>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</si>
  <si>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</si>
  <si>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</si>
  <si>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</si>
  <si>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</si>
  <si>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</si>
  <si>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</si>
  <si>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</si>
  <si>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</si>
  <si>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</si>
  <si>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</si>
  <si>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</si>
  <si>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</si>
  <si>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</si>
  <si>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</si>
  <si>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</si>
  <si>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</si>
  <si>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</si>
  <si>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</si>
  <si>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</si>
  <si>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</si>
  <si>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</si>
  <si>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</si>
  <si>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</si>
  <si>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</si>
  <si>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</si>
  <si>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</si>
  <si>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</si>
  <si>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</si>
  <si>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</si>
  <si>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</si>
  <si>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</si>
  <si>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</si>
  <si>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</si>
  <si>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</si>
  <si>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</si>
  <si>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</si>
  <si>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</si>
  <si>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</si>
  <si>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</si>
  <si>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</si>
  <si>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</si>
  <si>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</si>
  <si>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</si>
  <si>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</si>
  <si>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</si>
  <si>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</si>
  <si>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</si>
  <si>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</si>
  <si>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</si>
  <si>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</si>
  <si>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</si>
  <si>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</si>
  <si>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</si>
  <si>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</si>
  <si>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</si>
  <si>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</si>
  <si>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</si>
  <si>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 xml:space="preserve">  Železniční spodek</t>
  </si>
  <si>
    <t>SO 11-11</t>
  </si>
  <si>
    <t>Železniční spodek</t>
  </si>
  <si>
    <t>odkopávky viz množství v pol. 12373B a 13273B    
2730,332+122,32=2 852.652 [A] m3    
294,29+393,24=687.530 [B] m3    
Celkem: A+B=3 540.182 [C] m3    
C*2,1 t/m3 =7 434.382 [D] tun</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</si>
  <si>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</si>
  <si>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</si>
  <si>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</si>
  <si>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</si>
  <si>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</si>
  <si>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</si>
  <si>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</si>
  <si>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</si>
  <si>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R015280</t>
  </si>
  <si>
    <t>POPLATKY ZA LIKVIDACŮ ODPADŮ NEKONTAMINOVANÝCH - 17 01 03 KAMENINA Z DEMOLIC POTRUBÍ</t>
  </si>
  <si>
    <t>Dle pol. R969245 179m kameninového potrubí *75kg/m=13 425.000 [A]    
A/1000=13.425 [B] tun</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</si>
  <si>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</si>
  <si>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</si>
  <si>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</si>
  <si>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</si>
  <si>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</si>
  <si>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</si>
  <si>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</si>
  <si>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</si>
  <si>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</si>
  <si>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</si>
  <si>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</si>
  <si>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</si>
  <si>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</si>
  <si>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</si>
  <si>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</si>
  <si>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</si>
  <si>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</si>
  <si>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</si>
  <si>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</si>
  <si>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</si>
  <si>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</si>
  <si>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</si>
  <si>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</si>
  <si>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</si>
  <si>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</si>
  <si>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</si>
  <si>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</si>
  <si>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</si>
  <si>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</si>
  <si>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</si>
  <si>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</si>
  <si>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</si>
  <si>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</si>
  <si>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</si>
  <si>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</si>
  <si>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</si>
  <si>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</si>
  <si>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</si>
  <si>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</si>
  <si>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</si>
  <si>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</si>
  <si>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</si>
  <si>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</si>
  <si>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</si>
  <si>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</si>
  <si>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</si>
  <si>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</si>
  <si>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</si>
  <si>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</si>
  <si>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</si>
  <si>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</si>
  <si>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</si>
  <si>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</si>
  <si>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</si>
  <si>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</si>
  <si>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</si>
  <si>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</si>
  <si>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</si>
  <si>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</si>
  <si>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</si>
  <si>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</si>
  <si>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</si>
  <si>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</si>
  <si>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</si>
  <si>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</si>
  <si>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</si>
  <si>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</si>
  <si>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</si>
  <si>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</si>
  <si>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</si>
  <si>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</si>
  <si>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</si>
  <si>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</si>
  <si>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</si>
  <si>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</si>
  <si>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</si>
  <si>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</si>
  <si>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</si>
  <si>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</si>
  <si>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</si>
  <si>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</si>
  <si>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</si>
  <si>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</si>
  <si>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</si>
  <si>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</si>
  <si>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</si>
  <si>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</si>
  <si>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</si>
  <si>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</si>
  <si>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</si>
  <si>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</si>
  <si>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</si>
  <si>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</si>
  <si>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</si>
  <si>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</si>
  <si>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</si>
  <si>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</si>
  <si>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</si>
  <si>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</si>
  <si>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</si>
  <si>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</si>
  <si>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</si>
  <si>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</si>
  <si>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</si>
  <si>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</si>
  <si>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</si>
  <si>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</si>
  <si>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</si>
  <si>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</si>
  <si>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</si>
  <si>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</si>
  <si>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</si>
  <si>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</si>
  <si>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</si>
  <si>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</si>
  <si>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</si>
  <si>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</si>
  <si>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</si>
  <si>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</si>
  <si>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</si>
  <si>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</si>
  <si>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</si>
  <si>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</si>
  <si>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</si>
  <si>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</si>
  <si>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</si>
  <si>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</si>
  <si>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</si>
  <si>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</si>
  <si>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</si>
  <si>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</si>
  <si>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</si>
  <si>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</si>
  <si>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</si>
  <si>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</si>
  <si>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</si>
  <si>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</si>
  <si>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</si>
  <si>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</si>
  <si>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</si>
  <si>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</si>
  <si>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</si>
  <si>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</si>
  <si>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</si>
  <si>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</si>
  <si>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</si>
  <si>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</si>
  <si>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</si>
  <si>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</si>
  <si>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</si>
  <si>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</si>
  <si>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</si>
  <si>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</si>
  <si>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</si>
  <si>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</si>
  <si>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</si>
  <si>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</si>
  <si>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</si>
  <si>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</si>
  <si>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</si>
  <si>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</si>
  <si>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899901</t>
  </si>
  <si>
    <t>PŘEPOJENÍ PŘÍPOJEK</t>
  </si>
  <si>
    <t>připojení stávajícího plastového a kameninového potrubí k novým šachtám; 9=9.000 [A] ks</t>
  </si>
  <si>
    <t>položka zahrnuje řez na potrubí, dodání a osazení příslušných tvarovek a armatur</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</si>
  <si>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</si>
  <si>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</si>
  <si>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</si>
  <si>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</si>
  <si>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</si>
  <si>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</si>
  <si>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</si>
  <si>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</si>
  <si>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</si>
  <si>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</si>
  <si>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</si>
  <si>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</si>
  <si>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</si>
  <si>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</si>
  <si>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</si>
  <si>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</si>
  <si>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</si>
  <si>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</si>
  <si>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</si>
  <si>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</si>
  <si>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</si>
  <si>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</si>
  <si>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</si>
  <si>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</si>
  <si>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</si>
  <si>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</si>
  <si>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</si>
  <si>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</si>
  <si>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</si>
  <si>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</si>
  <si>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</si>
  <si>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</si>
  <si>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</si>
  <si>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</si>
  <si>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</si>
  <si>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 xml:space="preserve">  Vnější nástupiště č. 1</t>
  </si>
  <si>
    <t>SO 12-11</t>
  </si>
  <si>
    <t>Vnější nástupiště č. 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</si>
  <si>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</si>
  <si>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</si>
  <si>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</si>
  <si>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</si>
  <si>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</si>
  <si>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</si>
  <si>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</si>
  <si>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</si>
  <si>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</si>
  <si>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</si>
  <si>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</si>
  <si>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</si>
  <si>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</si>
  <si>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</si>
  <si>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</si>
  <si>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</si>
  <si>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</si>
  <si>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</si>
  <si>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</si>
  <si>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65=65.000 [A]m^3, výkop rýh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</si>
  <si>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</si>
  <si>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</si>
  <si>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</si>
  <si>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</si>
  <si>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</si>
  <si>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</si>
  <si>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</si>
  <si>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</si>
  <si>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</si>
  <si>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</si>
  <si>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</si>
  <si>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</si>
  <si>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</si>
  <si>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</si>
  <si>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</si>
  <si>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</si>
  <si>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</si>
  <si>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</si>
  <si>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</si>
  <si>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</si>
  <si>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</si>
  <si>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</si>
  <si>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</si>
  <si>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</si>
  <si>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</si>
  <si>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</si>
  <si>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</si>
  <si>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</si>
  <si>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</si>
  <si>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</si>
  <si>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</si>
  <si>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</si>
  <si>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</si>
  <si>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</si>
  <si>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</si>
  <si>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</si>
  <si>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</si>
  <si>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</si>
  <si>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</si>
  <si>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</si>
  <si>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</si>
  <si>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</si>
  <si>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</si>
  <si>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</si>
  <si>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</si>
  <si>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</si>
  <si>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</si>
  <si>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</si>
  <si>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</si>
  <si>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</si>
  <si>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716,3=716.300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</si>
  <si>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</si>
  <si>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</si>
  <si>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</si>
  <si>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</si>
  <si>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</si>
  <si>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</si>
  <si>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</si>
  <si>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</si>
  <si>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</si>
  <si>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</si>
  <si>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</si>
  <si>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</si>
  <si>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</si>
  <si>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</si>
  <si>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</si>
  <si>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</si>
  <si>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</si>
  <si>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</si>
  <si>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</si>
  <si>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</si>
  <si>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</si>
  <si>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</si>
  <si>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</si>
  <si>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</si>
  <si>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</si>
  <si>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</si>
  <si>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</si>
  <si>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</si>
  <si>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</si>
  <si>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</si>
  <si>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</si>
  <si>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</si>
  <si>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</si>
  <si>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</si>
  <si>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</si>
  <si>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</si>
  <si>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</si>
  <si>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</si>
  <si>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</si>
  <si>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</si>
  <si>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</si>
  <si>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</si>
  <si>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</si>
  <si>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</si>
  <si>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</si>
  <si>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</si>
  <si>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</si>
  <si>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</si>
  <si>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</si>
  <si>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</si>
  <si>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</si>
  <si>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</si>
  <si>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</si>
  <si>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</si>
  <si>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</si>
  <si>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</si>
  <si>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</si>
  <si>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</si>
  <si>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</si>
  <si>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</si>
  <si>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</si>
  <si>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</si>
  <si>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</si>
  <si>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</si>
  <si>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</si>
  <si>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</si>
  <si>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</si>
  <si>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</si>
  <si>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</si>
  <si>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</si>
  <si>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</si>
  <si>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</si>
  <si>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</si>
  <si>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</si>
  <si>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</si>
  <si>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</si>
  <si>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</si>
  <si>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</si>
  <si>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</si>
  <si>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</si>
  <si>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</si>
  <si>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75</t>
  </si>
  <si>
    <t>89911P</t>
  </si>
  <si>
    <t>POKLOP PRO ZÁDLAŽBU A15</t>
  </si>
  <si>
    <t>7=7.000 [A]ks, zahrnuje poklopy šachet kabelovodu a stáv. kanal. šachet</t>
  </si>
  <si>
    <t>Položka zahrnuje dodávku a osazení předepsané mříže včetně rámu</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</si>
  <si>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</si>
  <si>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</si>
  <si>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</si>
  <si>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</si>
  <si>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</si>
  <si>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</si>
  <si>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</si>
  <si>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</si>
  <si>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</si>
  <si>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</si>
  <si>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</si>
  <si>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</si>
  <si>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</si>
  <si>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</si>
  <si>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</si>
  <si>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</si>
  <si>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</si>
  <si>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</si>
  <si>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</si>
  <si>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</si>
  <si>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</si>
  <si>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</si>
  <si>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</si>
  <si>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</si>
  <si>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</si>
  <si>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</si>
  <si>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</si>
  <si>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</si>
  <si>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</si>
  <si>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</si>
  <si>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</si>
  <si>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</si>
  <si>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</si>
  <si>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</si>
  <si>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</si>
  <si>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</si>
  <si>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</si>
  <si>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</si>
  <si>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</si>
  <si>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</si>
  <si>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</si>
  <si>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</si>
  <si>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</si>
  <si>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</si>
  <si>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</si>
  <si>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</si>
  <si>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</si>
  <si>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</si>
  <si>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</si>
  <si>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</si>
  <si>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</si>
  <si>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</si>
  <si>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</si>
  <si>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</si>
  <si>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</si>
  <si>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</si>
  <si>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</si>
  <si>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</si>
  <si>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</si>
  <si>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</si>
  <si>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</si>
  <si>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</si>
  <si>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</si>
  <si>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</si>
  <si>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</si>
  <si>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</si>
  <si>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</si>
  <si>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</si>
  <si>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</si>
  <si>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</si>
  <si>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</si>
  <si>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</si>
  <si>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</si>
  <si>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</si>
  <si>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</si>
  <si>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1=1.000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</si>
  <si>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</si>
  <si>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</si>
  <si>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</si>
  <si>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15*0,2*2,5*25=187.500 [A]tkm, plocha*výška*obj. hm.*vzdálenost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</si>
  <si>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</si>
  <si>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965522</t>
  </si>
  <si>
    <t>ROZEBRÁNÍ NÁSTUPIŠTĚ TYPU SUDOP - ODVOZ (NA LIKVIDACI ODPADŮ NEBO JINÉ URČENÉ MÍSTO)</t>
  </si>
  <si>
    <t>Rozebrání stávajících nástupišť</t>
  </si>
  <si>
    <t>110*(0,510+0,132+0,149)*25=2 175.250 [B]tkm, délka * hmotnost dílců * 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</si>
  <si>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</si>
  <si>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</si>
  <si>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</si>
  <si>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</si>
  <si>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</si>
  <si>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</si>
  <si>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</si>
  <si>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</si>
  <si>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</si>
  <si>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</si>
  <si>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</si>
  <si>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</si>
  <si>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</si>
  <si>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</si>
  <si>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</si>
  <si>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</si>
  <si>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</si>
  <si>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</si>
  <si>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</si>
  <si>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</si>
  <si>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</si>
  <si>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</si>
  <si>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</si>
  <si>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</si>
  <si>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</si>
  <si>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</si>
  <si>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</si>
  <si>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</si>
  <si>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</si>
  <si>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74</t>
  </si>
  <si>
    <t>96714B</t>
  </si>
  <si>
    <t>VYBOURÁNÍ ČÁSTÍ KONSTRUKCÍ Z CIHEL A TVÁRNIC - DOPRAVA</t>
  </si>
  <si>
    <t>10,53*1,9*25=500.175 [A]tkm, objem * objemová hmotnost * vzdálenost</t>
  </si>
  <si>
    <t>80</t>
  </si>
  <si>
    <t>Provizorní zarážedlo na konci kusé koleje č. 1</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</si>
  <si>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</si>
  <si>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84</t>
  </si>
  <si>
    <t>97811</t>
  </si>
  <si>
    <t>OTLUČENÍ OMÍTKY</t>
  </si>
  <si>
    <t>Otlučení omítky na VB ve výšce stávajícího soklu</t>
  </si>
  <si>
    <t xml:space="preserve">  SO 12-12</t>
  </si>
  <si>
    <t xml:space="preserve">  Jednostranné nástupiště č. 2</t>
  </si>
  <si>
    <t>SO 12-12</t>
  </si>
  <si>
    <t>Jednostranné nástupiště č. 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</si>
  <si>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</si>
  <si>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</si>
  <si>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</si>
  <si>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</si>
  <si>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</si>
  <si>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</si>
  <si>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</si>
  <si>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</si>
  <si>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</si>
  <si>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</si>
  <si>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</si>
  <si>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</si>
  <si>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</si>
  <si>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</si>
  <si>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</si>
  <si>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</si>
  <si>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</si>
  <si>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</si>
  <si>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</si>
  <si>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</si>
  <si>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</si>
  <si>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</si>
  <si>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</si>
  <si>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</si>
  <si>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</si>
  <si>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</si>
  <si>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</si>
  <si>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</si>
  <si>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</si>
  <si>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</si>
  <si>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</si>
  <si>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</si>
  <si>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</si>
  <si>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</si>
  <si>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</si>
  <si>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</si>
  <si>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</si>
  <si>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</si>
  <si>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</si>
  <si>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</si>
  <si>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</si>
  <si>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</si>
  <si>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</si>
  <si>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</si>
  <si>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</si>
  <si>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</si>
  <si>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</si>
  <si>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</si>
  <si>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</si>
  <si>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</si>
  <si>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</si>
  <si>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</si>
  <si>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</si>
  <si>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</si>
  <si>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</si>
  <si>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</si>
  <si>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</si>
  <si>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</si>
  <si>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</si>
  <si>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</si>
  <si>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</si>
  <si>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936001-R01</t>
  </si>
  <si>
    <t>GUMOVÁ HLINÍKOVÁ ČISTÍCÍ VSTUPNÍ VENKOVNÍ ROHOŽ</t>
  </si>
  <si>
    <t>Čistící rohož před vstup do výtahu včetně vany s výtokem (napojeno na odvodnění) o rozměrech 1,50 x 0,40 m</t>
  </si>
  <si>
    <t>1=1.000 [A]komplet</t>
  </si>
  <si>
    <t>Položka obsahuje náklady na dodávku a kompletní montáž/osazení prvku</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</si>
  <si>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</si>
  <si>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</si>
  <si>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</si>
  <si>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</si>
  <si>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</si>
  <si>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</si>
  <si>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</si>
  <si>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</si>
  <si>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</si>
  <si>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 xml:space="preserve">  Ostrovní nástupiště č. 3</t>
  </si>
  <si>
    <t>SO 12-13</t>
  </si>
  <si>
    <t>Ostrovní nástupiště č. 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</si>
  <si>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</si>
  <si>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</si>
  <si>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</si>
  <si>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</si>
  <si>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</si>
  <si>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</si>
  <si>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</si>
  <si>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</si>
  <si>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</si>
  <si>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</si>
  <si>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</si>
  <si>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</si>
  <si>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</si>
  <si>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</si>
  <si>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</si>
  <si>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</si>
  <si>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</si>
  <si>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</si>
  <si>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</si>
  <si>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</si>
  <si>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</si>
  <si>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</si>
  <si>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</si>
  <si>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</si>
  <si>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</si>
  <si>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</si>
  <si>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</si>
  <si>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</si>
  <si>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</si>
  <si>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</si>
  <si>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</si>
  <si>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</si>
  <si>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</si>
  <si>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</si>
  <si>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</si>
  <si>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</si>
  <si>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</si>
  <si>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</si>
  <si>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</si>
  <si>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</si>
  <si>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</si>
  <si>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6,3=6.300 [A]m^2; plocha přechodu přes kolej č 2</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</si>
  <si>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</si>
  <si>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</si>
  <si>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</si>
  <si>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</si>
  <si>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</si>
  <si>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</si>
  <si>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</si>
  <si>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</si>
  <si>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</si>
  <si>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</si>
  <si>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</si>
  <si>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</si>
  <si>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</si>
  <si>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</si>
  <si>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</si>
  <si>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</si>
  <si>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</si>
  <si>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</si>
  <si>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 xml:space="preserve">  Železniční most v km 421.827 (podchod pro cestující)</t>
  </si>
  <si>
    <t>SO 14-10</t>
  </si>
  <si>
    <t>Železniční most v km 421.827 (podchod pro cestující)</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</si>
  <si>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</si>
  <si>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</si>
  <si>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</si>
  <si>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</si>
  <si>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</si>
  <si>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</si>
  <si>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</si>
  <si>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</si>
  <si>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</si>
  <si>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</si>
  <si>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</si>
  <si>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</si>
  <si>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</si>
  <si>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</si>
  <si>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</si>
  <si>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</si>
  <si>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</si>
  <si>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</si>
  <si>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</si>
  <si>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</si>
  <si>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</si>
  <si>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</si>
  <si>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</si>
  <si>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</si>
  <si>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</si>
  <si>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</si>
  <si>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</si>
  <si>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</si>
  <si>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</si>
  <si>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</si>
  <si>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</si>
  <si>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</si>
  <si>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</si>
  <si>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</si>
  <si>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</si>
  <si>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</si>
  <si>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</si>
  <si>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</si>
  <si>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</si>
  <si>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</si>
  <si>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</si>
  <si>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</si>
  <si>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</si>
  <si>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</si>
  <si>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</si>
  <si>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</si>
  <si>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</si>
  <si>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</si>
  <si>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</si>
  <si>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</si>
  <si>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</si>
  <si>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</si>
  <si>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</si>
  <si>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</si>
  <si>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</si>
  <si>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</si>
  <si>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</si>
  <si>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</si>
  <si>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</si>
  <si>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</si>
  <si>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</si>
  <si>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</si>
  <si>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</si>
  <si>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</si>
  <si>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</si>
  <si>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</si>
  <si>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</si>
  <si>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</si>
  <si>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</si>
  <si>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</si>
  <si>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</si>
  <si>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</si>
  <si>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</si>
  <si>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</si>
  <si>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</si>
  <si>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</si>
  <si>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</si>
  <si>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</si>
  <si>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</si>
  <si>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</si>
  <si>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</si>
  <si>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</si>
  <si>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</si>
  <si>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</si>
  <si>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</si>
  <si>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</si>
  <si>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</si>
  <si>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</si>
  <si>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</si>
  <si>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</si>
  <si>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</si>
  <si>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</si>
  <si>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</si>
  <si>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</si>
  <si>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</si>
  <si>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</si>
  <si>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</si>
  <si>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</si>
  <si>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</si>
  <si>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</si>
  <si>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</si>
  <si>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</si>
  <si>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</si>
  <si>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</si>
  <si>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</si>
  <si>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</si>
  <si>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</si>
  <si>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</si>
  <si>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</si>
  <si>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</si>
  <si>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</si>
  <si>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</si>
  <si>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</si>
  <si>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</si>
  <si>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</si>
  <si>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</si>
  <si>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</si>
  <si>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</si>
  <si>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</si>
  <si>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</si>
  <si>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</si>
  <si>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</si>
  <si>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</si>
  <si>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</si>
  <si>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</si>
  <si>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</si>
  <si>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</si>
  <si>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</si>
  <si>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</si>
  <si>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</si>
  <si>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</si>
  <si>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</si>
  <si>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</si>
  <si>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</si>
  <si>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</si>
  <si>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</si>
  <si>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</si>
  <si>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</si>
  <si>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</si>
  <si>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</si>
  <si>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</si>
  <si>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</si>
  <si>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</si>
  <si>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</si>
  <si>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</si>
  <si>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</si>
  <si>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</si>
  <si>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</si>
  <si>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</si>
  <si>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</si>
  <si>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</si>
  <si>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</si>
  <si>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</si>
  <si>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</si>
  <si>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</si>
  <si>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</si>
  <si>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</si>
  <si>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</si>
  <si>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</si>
  <si>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</si>
  <si>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</si>
  <si>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</si>
  <si>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</si>
  <si>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</si>
  <si>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</si>
  <si>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</si>
  <si>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</si>
  <si>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</si>
  <si>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</si>
  <si>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</si>
  <si>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</si>
  <si>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</si>
  <si>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</si>
  <si>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</si>
  <si>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</si>
  <si>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</si>
  <si>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</si>
  <si>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</si>
  <si>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</si>
  <si>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</si>
  <si>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</si>
  <si>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</si>
  <si>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</si>
  <si>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</si>
  <si>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</si>
  <si>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</si>
  <si>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</si>
  <si>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</si>
  <si>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</si>
  <si>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</si>
  <si>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</si>
  <si>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</si>
  <si>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</si>
  <si>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</si>
  <si>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</si>
  <si>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</si>
  <si>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</si>
  <si>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</si>
  <si>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</si>
  <si>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</si>
  <si>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</si>
  <si>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</si>
  <si>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</si>
  <si>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</si>
  <si>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</si>
  <si>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</si>
  <si>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</si>
  <si>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</si>
  <si>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</si>
  <si>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</si>
  <si>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</si>
  <si>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</si>
  <si>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</si>
  <si>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</si>
  <si>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</si>
  <si>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</si>
  <si>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</si>
  <si>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</si>
  <si>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</si>
  <si>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</si>
  <si>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</si>
  <si>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</si>
  <si>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</si>
  <si>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</si>
  <si>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</si>
  <si>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</si>
  <si>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</si>
  <si>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</si>
  <si>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</si>
  <si>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</si>
  <si>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</si>
  <si>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</si>
  <si>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</si>
  <si>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</si>
  <si>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</si>
  <si>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</si>
  <si>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</si>
  <si>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</si>
  <si>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</si>
  <si>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</si>
  <si>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</si>
  <si>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</si>
  <si>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</si>
  <si>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</si>
  <si>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</si>
  <si>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</si>
  <si>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</si>
  <si>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</si>
  <si>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</si>
  <si>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</si>
  <si>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</si>
  <si>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</si>
  <si>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</si>
  <si>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</si>
  <si>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</si>
  <si>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</si>
  <si>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</si>
  <si>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</si>
  <si>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</si>
  <si>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</si>
  <si>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</si>
  <si>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</si>
  <si>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</si>
  <si>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</si>
  <si>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</si>
  <si>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</si>
  <si>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</si>
  <si>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</si>
  <si>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</si>
  <si>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</si>
  <si>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</si>
  <si>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</si>
  <si>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</si>
  <si>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</si>
  <si>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</si>
  <si>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</si>
  <si>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</si>
  <si>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</si>
  <si>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</si>
  <si>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</si>
  <si>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</si>
  <si>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</si>
  <si>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</si>
  <si>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</si>
  <si>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</si>
  <si>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</si>
  <si>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</si>
  <si>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</si>
  <si>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</si>
  <si>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</si>
  <si>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</si>
  <si>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</si>
  <si>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</si>
  <si>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</si>
  <si>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</si>
  <si>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</si>
  <si>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</si>
  <si>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</si>
  <si>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</si>
  <si>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936501</t>
  </si>
  <si>
    <t>DROBNÉ DOPLŇK KONSTR KOVOVÉ NEREZ</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</si>
  <si>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</si>
  <si>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</si>
  <si>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</si>
  <si>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</si>
  <si>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</si>
  <si>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</si>
  <si>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</si>
  <si>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</si>
  <si>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</si>
  <si>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</si>
  <si>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</si>
  <si>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</si>
  <si>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</si>
  <si>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</si>
  <si>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</si>
  <si>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</si>
  <si>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</si>
  <si>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</si>
  <si>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</si>
  <si>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</si>
  <si>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</si>
  <si>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</si>
  <si>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</si>
  <si>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</si>
  <si>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</si>
  <si>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</si>
  <si>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</si>
  <si>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</si>
  <si>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</si>
  <si>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</si>
  <si>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</si>
  <si>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</si>
  <si>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</si>
  <si>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</si>
  <si>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</si>
  <si>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</si>
  <si>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</si>
  <si>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</si>
  <si>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</si>
  <si>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</si>
  <si>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</si>
  <si>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</si>
  <si>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</si>
  <si>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</si>
  <si>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</si>
  <si>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</si>
  <si>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</si>
  <si>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</si>
  <si>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</si>
  <si>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</si>
  <si>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</si>
  <si>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</si>
  <si>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</si>
  <si>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</si>
  <si>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</si>
  <si>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</si>
  <si>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</si>
  <si>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</si>
  <si>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</si>
  <si>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</si>
  <si>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</si>
  <si>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</si>
  <si>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</si>
  <si>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</si>
  <si>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</si>
  <si>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</si>
  <si>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</si>
  <si>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</si>
  <si>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</si>
  <si>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</si>
  <si>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</si>
  <si>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</si>
  <si>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</si>
  <si>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</si>
  <si>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</si>
  <si>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</si>
  <si>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</si>
  <si>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</si>
  <si>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</si>
  <si>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</si>
  <si>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</si>
  <si>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</si>
  <si>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</si>
  <si>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</si>
  <si>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</si>
  <si>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</si>
  <si>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</si>
  <si>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</si>
  <si>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</si>
  <si>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</si>
  <si>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</si>
  <si>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</si>
  <si>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</si>
  <si>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</si>
  <si>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 xml:space="preserve">  Železniční most v km 421.827 - opěrná zeď</t>
  </si>
  <si>
    <t>SO 14-10.1</t>
  </si>
  <si>
    <t>Železniční most v km 421.827 - opěrná zeď</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</si>
  <si>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</si>
  <si>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</si>
  <si>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</si>
  <si>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</si>
  <si>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</si>
  <si>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</si>
  <si>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</si>
  <si>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</si>
  <si>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</si>
  <si>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</si>
  <si>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</si>
  <si>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</si>
  <si>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</si>
  <si>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</si>
  <si>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</si>
  <si>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</si>
  <si>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</si>
  <si>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</si>
  <si>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</si>
  <si>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</si>
  <si>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</si>
  <si>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</si>
  <si>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</si>
  <si>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</si>
  <si>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</si>
  <si>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</si>
  <si>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</si>
  <si>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</si>
  <si>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</si>
  <si>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</si>
  <si>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</si>
  <si>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</si>
  <si>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</si>
  <si>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</si>
  <si>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</si>
  <si>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</si>
  <si>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</si>
  <si>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</si>
  <si>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</si>
  <si>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</si>
  <si>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</si>
  <si>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</si>
  <si>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</si>
  <si>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</si>
  <si>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</si>
  <si>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</si>
  <si>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</si>
  <si>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</si>
  <si>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</si>
  <si>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</si>
  <si>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</si>
  <si>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</si>
  <si>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</si>
  <si>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</si>
  <si>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</si>
  <si>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</si>
  <si>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</si>
  <si>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</si>
  <si>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</si>
  <si>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</si>
  <si>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</si>
  <si>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</si>
  <si>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 xml:space="preserve">  Železniční most v km 421.827 - prosklené výtahové šachty</t>
  </si>
  <si>
    <t>SO 14-10.2</t>
  </si>
  <si>
    <t>Železniční most v km 421.827 - prosklené výtahové šachty</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</si>
  <si>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</si>
  <si>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</si>
  <si>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</si>
  <si>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</si>
  <si>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</si>
  <si>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</si>
  <si>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</si>
  <si>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</si>
  <si>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</si>
  <si>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</si>
  <si>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</si>
  <si>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</si>
  <si>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</si>
  <si>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</si>
  <si>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</si>
  <si>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</si>
  <si>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</si>
  <si>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</si>
  <si>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</si>
  <si>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</si>
  <si>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</si>
  <si>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</si>
  <si>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</si>
  <si>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</si>
  <si>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 xml:space="preserve">  Železniční most v km 421.827 - skleněné zábradlí</t>
  </si>
  <si>
    <t>SO 14-10.3</t>
  </si>
  <si>
    <t>Železniční most v km 421.827 - skleněné zábradlí</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</si>
  <si>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</si>
  <si>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</si>
  <si>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</si>
  <si>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</si>
  <si>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</si>
  <si>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</si>
  <si>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</si>
  <si>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</si>
  <si>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 xml:space="preserve">  Přeložky inženýrských sítí</t>
  </si>
  <si>
    <t>SO 15-10</t>
  </si>
  <si>
    <t>Přeložky inženýrských sítí</t>
  </si>
  <si>
    <t>Všeobecné podmínky</t>
  </si>
  <si>
    <t>15113</t>
  </si>
  <si>
    <t>POPLATKY ZA LIKVIDACI ODPADŮ NEKONTAMINOVANÝCH - 17 05 04 VYTĚŽENÉ ZEMINY A HORNINY - III. TŘÍDA TĚŽITELNOSTI</t>
  </si>
  <si>
    <t>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</si>
  <si>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</si>
  <si>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</si>
  <si>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</si>
  <si>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</si>
  <si>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</si>
  <si>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</si>
  <si>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</si>
  <si>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</si>
  <si>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</si>
  <si>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</si>
  <si>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</si>
  <si>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</si>
  <si>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</si>
  <si>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</si>
  <si>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</si>
  <si>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</si>
  <si>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</si>
  <si>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</si>
  <si>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</si>
  <si>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</si>
  <si>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</si>
  <si>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</si>
  <si>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</si>
  <si>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</si>
  <si>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</si>
  <si>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</si>
  <si>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</si>
  <si>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</si>
  <si>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</si>
  <si>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</si>
  <si>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</si>
  <si>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</si>
  <si>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</si>
  <si>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</si>
  <si>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</si>
  <si>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</si>
  <si>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</si>
  <si>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</si>
  <si>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</si>
  <si>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</si>
  <si>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</si>
  <si>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</si>
  <si>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</si>
  <si>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</si>
  <si>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</si>
  <si>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</si>
  <si>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</si>
  <si>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</si>
  <si>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09</t>
  </si>
  <si>
    <t>D.2.1.6 Potrubní vedení (voda, plyn, kanalizace)</t>
  </si>
  <si>
    <t xml:space="preserve">  SO 16-10</t>
  </si>
  <si>
    <t xml:space="preserve">  ÚPRAVA STÁVAJÍCÍHO VODOVODU</t>
  </si>
  <si>
    <t>SO 16-10</t>
  </si>
  <si>
    <t>ÚPRAVA STÁVAJÍCÍHO VODOVODU</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</si>
  <si>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</si>
  <si>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</si>
  <si>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</si>
  <si>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</si>
  <si>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</si>
  <si>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</si>
  <si>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</si>
  <si>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</si>
  <si>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</si>
  <si>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</si>
  <si>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</si>
  <si>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</si>
  <si>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</si>
  <si>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</si>
  <si>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</si>
  <si>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</si>
  <si>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</si>
  <si>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</si>
  <si>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</si>
  <si>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</si>
  <si>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</si>
  <si>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</si>
  <si>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</si>
  <si>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</si>
  <si>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</si>
  <si>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</si>
  <si>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</si>
  <si>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</si>
  <si>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</si>
  <si>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</si>
  <si>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</si>
  <si>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</si>
  <si>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</si>
  <si>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</si>
  <si>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</si>
  <si>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</si>
  <si>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</si>
  <si>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</si>
  <si>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</si>
  <si>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</si>
  <si>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</si>
  <si>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</si>
  <si>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</si>
  <si>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</si>
  <si>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</si>
  <si>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</si>
  <si>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</si>
  <si>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</si>
  <si>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</si>
  <si>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</si>
  <si>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</si>
  <si>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</si>
  <si>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</si>
  <si>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</si>
  <si>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</si>
  <si>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</si>
  <si>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</si>
  <si>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</si>
  <si>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</si>
  <si>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</si>
  <si>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</si>
  <si>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</si>
  <si>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</si>
  <si>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</si>
  <si>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</si>
  <si>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</si>
  <si>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</si>
  <si>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</si>
  <si>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</si>
  <si>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</si>
  <si>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</si>
  <si>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</si>
  <si>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</si>
  <si>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</si>
  <si>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</si>
  <si>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</si>
  <si>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</si>
  <si>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</si>
  <si>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</si>
  <si>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</si>
  <si>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</si>
  <si>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</si>
  <si>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</si>
  <si>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</si>
  <si>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</si>
  <si>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</si>
  <si>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</si>
  <si>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</si>
  <si>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</si>
  <si>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 xml:space="preserve">  Přístupový chodník</t>
  </si>
  <si>
    <t>SO 18-10</t>
  </si>
  <si>
    <t>Přístupový chodník</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</si>
  <si>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</si>
  <si>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</si>
  <si>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</si>
  <si>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</si>
  <si>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</si>
  <si>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</si>
  <si>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</si>
  <si>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</si>
  <si>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</si>
  <si>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</si>
  <si>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</si>
  <si>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</si>
  <si>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</si>
  <si>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</si>
  <si>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</si>
  <si>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</si>
  <si>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</si>
  <si>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</si>
  <si>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</si>
  <si>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</si>
  <si>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</si>
  <si>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</si>
  <si>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</si>
  <si>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</si>
  <si>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</si>
  <si>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</si>
  <si>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</si>
  <si>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</si>
  <si>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položka zahrnuje dodávku předepsaného kameniva, mimostaveništní a vnitrostaveništní dopravu a jeho uložení      
není-li v zadávací dokumentaci uvedeno jinak, jedná se o nakupovaný materiál</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</si>
  <si>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</si>
  <si>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</si>
  <si>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</si>
  <si>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</si>
  <si>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</si>
  <si>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</si>
  <si>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</si>
  <si>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</si>
  <si>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</si>
  <si>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</si>
  <si>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</si>
  <si>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</si>
  <si>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</si>
  <si>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</si>
  <si>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</si>
  <si>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</si>
  <si>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</si>
  <si>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</si>
  <si>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</si>
  <si>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</si>
  <si>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</si>
  <si>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</si>
  <si>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</si>
  <si>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</si>
  <si>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</si>
  <si>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</si>
  <si>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</si>
  <si>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</si>
  <si>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</si>
  <si>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</si>
  <si>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</si>
  <si>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</si>
  <si>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</si>
  <si>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</si>
  <si>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</si>
  <si>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</si>
  <si>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</si>
  <si>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</si>
  <si>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</si>
  <si>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</si>
  <si>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</si>
  <si>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</si>
  <si>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</si>
  <si>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</si>
  <si>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</si>
  <si>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</si>
  <si>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</si>
  <si>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</si>
  <si>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</si>
  <si>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</si>
  <si>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</si>
  <si>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</si>
  <si>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</si>
  <si>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</si>
  <si>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</si>
  <si>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</si>
  <si>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</si>
  <si>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</si>
  <si>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</si>
  <si>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</si>
  <si>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</si>
  <si>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</si>
  <si>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Položka zahrnuje:      
dodání a pokládku betonových obrubníků o rozměrech předepsaných zadávací dokumentací      
betonové lože i boční betonovou opěrku.</t>
  </si>
  <si>
    <t>93542</t>
  </si>
  <si>
    <t>ŽLABY Z DÍLCŮ Z POLYMERBETONU SVĚTLÉ ŠÍŘKY DO 150MM VČETNĚ MŘÍŽÍ</t>
  </si>
  <si>
    <t>67,25=67.250 [A] metrů žlabu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</si>
  <si>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</si>
  <si>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</si>
  <si>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</si>
  <si>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</si>
  <si>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</si>
  <si>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</si>
  <si>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</si>
  <si>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</si>
  <si>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</si>
  <si>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</si>
  <si>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</si>
  <si>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</si>
  <si>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</si>
  <si>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</si>
  <si>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</si>
  <si>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</si>
  <si>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</si>
  <si>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</si>
  <si>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 xml:space="preserve">  Zpevněná plocha</t>
  </si>
  <si>
    <t>SO 20-12</t>
  </si>
  <si>
    <t>Zpevněná plocha</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</si>
  <si>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</si>
  <si>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</si>
  <si>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</si>
  <si>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</si>
  <si>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</si>
  <si>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</si>
  <si>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</si>
  <si>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</si>
  <si>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</si>
  <si>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</si>
  <si>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</si>
  <si>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</si>
  <si>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</si>
  <si>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</si>
  <si>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</si>
  <si>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</si>
  <si>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</si>
  <si>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</si>
  <si>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</si>
  <si>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</si>
  <si>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</si>
  <si>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</si>
  <si>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</si>
  <si>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</si>
  <si>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</si>
  <si>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</si>
  <si>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</si>
  <si>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</si>
  <si>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</si>
  <si>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</si>
  <si>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</si>
  <si>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</si>
  <si>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</si>
  <si>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</si>
  <si>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</si>
  <si>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</si>
  <si>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</si>
  <si>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</si>
  <si>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</si>
  <si>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</si>
  <si>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</si>
  <si>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 xml:space="preserve">  Stavební úpravy toalet ve VB</t>
  </si>
  <si>
    <t>SO 20-13</t>
  </si>
  <si>
    <t>Stavební úpravy toalet ve VB</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</si>
  <si>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</si>
  <si>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</si>
  <si>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</si>
  <si>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</si>
  <si>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</si>
  <si>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</si>
  <si>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</si>
  <si>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</si>
  <si>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</si>
  <si>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</si>
  <si>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</si>
  <si>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</si>
  <si>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</si>
  <si>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</si>
  <si>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</si>
  <si>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</si>
  <si>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</si>
  <si>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</si>
  <si>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</si>
  <si>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</si>
  <si>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</si>
  <si>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</si>
  <si>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</si>
  <si>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</si>
  <si>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</si>
  <si>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</si>
  <si>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</si>
  <si>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</si>
  <si>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</si>
  <si>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</si>
  <si>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</si>
  <si>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</si>
  <si>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</si>
  <si>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</si>
  <si>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</si>
  <si>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</si>
  <si>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</si>
  <si>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</si>
  <si>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</si>
  <si>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</si>
  <si>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</si>
  <si>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</si>
  <si>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</si>
  <si>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</si>
  <si>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</si>
  <si>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</si>
  <si>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</si>
  <si>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</si>
  <si>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</si>
  <si>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</si>
  <si>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</si>
  <si>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</si>
  <si>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</si>
  <si>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</si>
  <si>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</si>
  <si>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</si>
  <si>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</si>
  <si>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</si>
  <si>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</si>
  <si>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</si>
  <si>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</si>
  <si>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</si>
  <si>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</si>
  <si>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</si>
  <si>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</si>
  <si>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</si>
  <si>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</si>
  <si>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</si>
  <si>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</si>
  <si>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</si>
  <si>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</si>
  <si>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</si>
  <si>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</si>
  <si>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</si>
  <si>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</si>
  <si>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</si>
  <si>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</si>
  <si>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</si>
  <si>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</si>
  <si>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</si>
  <si>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</si>
  <si>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</si>
  <si>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</si>
  <si>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</si>
  <si>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</si>
  <si>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</si>
  <si>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</si>
  <si>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</si>
  <si>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</si>
  <si>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</si>
  <si>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</si>
  <si>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</si>
  <si>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</si>
  <si>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</si>
  <si>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</si>
  <si>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</si>
  <si>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</si>
  <si>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</si>
  <si>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</si>
  <si>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</si>
  <si>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</si>
  <si>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</si>
  <si>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</si>
  <si>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</si>
  <si>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</si>
  <si>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</si>
  <si>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</si>
  <si>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</si>
  <si>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</si>
  <si>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</si>
  <si>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</si>
  <si>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</si>
  <si>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</si>
  <si>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</si>
  <si>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</si>
  <si>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</si>
  <si>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</si>
  <si>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</si>
  <si>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</si>
  <si>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</si>
  <si>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</si>
  <si>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</si>
  <si>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</si>
  <si>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</si>
  <si>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</si>
  <si>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</si>
  <si>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</si>
  <si>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</si>
  <si>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</si>
  <si>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</si>
  <si>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</si>
  <si>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</si>
  <si>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</si>
  <si>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</si>
  <si>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</si>
  <si>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</si>
  <si>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</si>
  <si>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</si>
  <si>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</si>
  <si>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</si>
  <si>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</si>
  <si>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</si>
  <si>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</si>
  <si>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</si>
  <si>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</si>
  <si>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</si>
  <si>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</si>
  <si>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</si>
  <si>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</si>
  <si>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</si>
  <si>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</si>
  <si>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</si>
  <si>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</si>
  <si>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</si>
  <si>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</si>
  <si>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</si>
  <si>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</si>
  <si>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</si>
  <si>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</si>
  <si>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</si>
  <si>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</si>
  <si>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</si>
  <si>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</si>
  <si>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</si>
  <si>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</si>
  <si>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</si>
  <si>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</si>
  <si>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</si>
  <si>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</si>
  <si>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</si>
  <si>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</si>
  <si>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</si>
  <si>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</si>
  <si>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</si>
  <si>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</si>
  <si>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</si>
  <si>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</si>
  <si>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</si>
  <si>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</si>
  <si>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</si>
  <si>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</si>
  <si>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</si>
  <si>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</si>
  <si>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</si>
  <si>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</si>
  <si>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</si>
  <si>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</si>
  <si>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</si>
  <si>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</si>
  <si>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</si>
  <si>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</si>
  <si>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</si>
  <si>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</si>
  <si>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</si>
  <si>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</si>
  <si>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</si>
  <si>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</si>
  <si>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</si>
  <si>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</si>
  <si>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</si>
  <si>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</si>
  <si>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</si>
  <si>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</si>
  <si>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</si>
  <si>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</si>
  <si>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</si>
  <si>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</si>
  <si>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</si>
  <si>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</si>
  <si>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</si>
  <si>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</si>
  <si>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</si>
  <si>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</si>
  <si>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</si>
  <si>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</si>
  <si>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</si>
  <si>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</si>
  <si>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</si>
  <si>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</si>
  <si>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</si>
  <si>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</si>
  <si>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</si>
  <si>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</si>
  <si>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</si>
  <si>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</si>
  <si>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</si>
  <si>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</si>
  <si>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</si>
  <si>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</si>
  <si>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</si>
  <si>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</si>
  <si>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</si>
  <si>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</si>
  <si>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</si>
  <si>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</si>
  <si>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</si>
  <si>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</si>
  <si>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</si>
  <si>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</si>
  <si>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</si>
  <si>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</si>
  <si>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</si>
  <si>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</si>
  <si>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</si>
  <si>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</si>
  <si>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</si>
  <si>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</si>
  <si>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</si>
  <si>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</si>
  <si>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</si>
  <si>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</si>
  <si>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</si>
  <si>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</si>
  <si>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</si>
  <si>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</si>
  <si>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</si>
  <si>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</si>
  <si>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</si>
  <si>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</si>
  <si>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</si>
  <si>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</si>
  <si>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</si>
  <si>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</si>
  <si>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</si>
  <si>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</si>
  <si>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</si>
  <si>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</si>
  <si>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</si>
  <si>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</si>
  <si>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</si>
  <si>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</si>
  <si>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</si>
  <si>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</si>
  <si>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</si>
  <si>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</si>
  <si>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</si>
  <si>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</si>
  <si>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</si>
  <si>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</si>
  <si>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</si>
  <si>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</si>
  <si>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</si>
  <si>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</si>
  <si>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</si>
  <si>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</si>
  <si>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</si>
  <si>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</si>
  <si>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</si>
  <si>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</si>
  <si>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</si>
  <si>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</si>
  <si>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</si>
  <si>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</si>
  <si>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</si>
  <si>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</si>
  <si>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</si>
  <si>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</si>
  <si>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</si>
  <si>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</si>
  <si>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</si>
  <si>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</si>
  <si>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</si>
  <si>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</si>
  <si>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</si>
  <si>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</si>
  <si>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</si>
  <si>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</si>
  <si>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</si>
  <si>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</si>
  <si>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</si>
  <si>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</si>
  <si>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</si>
  <si>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</si>
  <si>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</si>
  <si>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</si>
  <si>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</si>
  <si>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</si>
  <si>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</si>
  <si>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</si>
  <si>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</si>
  <si>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</si>
  <si>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</si>
  <si>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</si>
  <si>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</si>
  <si>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</si>
  <si>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</si>
  <si>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</si>
  <si>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</si>
  <si>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</si>
  <si>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</si>
  <si>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</si>
  <si>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</si>
  <si>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</si>
  <si>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</si>
  <si>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</si>
  <si>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</si>
  <si>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</si>
  <si>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</si>
  <si>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</si>
  <si>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</si>
  <si>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</si>
  <si>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</si>
  <si>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</si>
  <si>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</si>
  <si>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</si>
  <si>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</si>
  <si>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</si>
  <si>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</si>
  <si>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</si>
  <si>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</si>
  <si>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</si>
  <si>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</si>
  <si>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</si>
  <si>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</si>
  <si>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</si>
  <si>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</si>
  <si>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</si>
  <si>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</si>
  <si>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</si>
  <si>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</si>
  <si>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</si>
  <si>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</si>
  <si>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</si>
  <si>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</si>
  <si>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</si>
  <si>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</si>
  <si>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</si>
  <si>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</si>
  <si>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</si>
  <si>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</si>
  <si>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</si>
  <si>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</si>
  <si>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</si>
  <si>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</si>
  <si>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</si>
  <si>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</si>
  <si>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</si>
  <si>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</si>
  <si>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</si>
  <si>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</si>
  <si>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</si>
  <si>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</si>
  <si>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</si>
  <si>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</si>
  <si>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</si>
  <si>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</si>
  <si>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</si>
  <si>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</si>
  <si>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</si>
  <si>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</si>
  <si>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</si>
  <si>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</si>
  <si>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</si>
  <si>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</si>
  <si>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</si>
  <si>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</si>
  <si>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</si>
  <si>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</si>
  <si>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</si>
  <si>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</si>
  <si>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</si>
  <si>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</si>
  <si>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</si>
  <si>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</si>
  <si>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</si>
  <si>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</si>
  <si>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</si>
  <si>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</si>
  <si>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</si>
  <si>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</si>
  <si>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</si>
  <si>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</si>
  <si>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</si>
  <si>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</si>
  <si>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</si>
  <si>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</si>
  <si>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</si>
  <si>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</si>
  <si>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</si>
  <si>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</si>
  <si>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</si>
  <si>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</si>
  <si>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</si>
  <si>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</si>
  <si>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</si>
  <si>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</si>
  <si>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</si>
  <si>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</si>
  <si>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</si>
  <si>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</si>
  <si>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</si>
  <si>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</si>
  <si>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</si>
  <si>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</si>
  <si>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</si>
  <si>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</si>
  <si>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</si>
  <si>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</si>
  <si>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</si>
  <si>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</si>
  <si>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</si>
  <si>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</si>
  <si>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</si>
  <si>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</si>
  <si>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</si>
  <si>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</si>
  <si>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</si>
  <si>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</si>
  <si>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</si>
  <si>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</si>
  <si>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</si>
  <si>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</si>
  <si>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</si>
  <si>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</si>
  <si>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</si>
  <si>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</si>
  <si>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</si>
  <si>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</si>
  <si>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</si>
  <si>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</si>
  <si>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</si>
  <si>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</si>
  <si>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</si>
  <si>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</si>
  <si>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</si>
  <si>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</si>
  <si>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</si>
  <si>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</si>
  <si>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</si>
  <si>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</si>
  <si>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</si>
  <si>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</si>
  <si>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</si>
  <si>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</si>
  <si>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</si>
  <si>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</si>
  <si>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</si>
  <si>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</si>
  <si>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</si>
  <si>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</si>
  <si>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</si>
  <si>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</si>
  <si>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</si>
  <si>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</si>
  <si>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</si>
  <si>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</si>
  <si>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</si>
  <si>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</si>
  <si>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</si>
  <si>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</si>
  <si>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</si>
  <si>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</si>
  <si>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</si>
  <si>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</si>
  <si>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</si>
  <si>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</si>
  <si>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</si>
  <si>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</si>
  <si>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</si>
  <si>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</si>
  <si>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</si>
  <si>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</si>
  <si>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</si>
  <si>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</si>
  <si>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</si>
  <si>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</si>
  <si>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</si>
  <si>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</si>
  <si>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</si>
  <si>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</si>
  <si>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</si>
  <si>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</si>
  <si>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</si>
  <si>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</si>
  <si>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</si>
  <si>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</si>
  <si>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</si>
  <si>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</si>
  <si>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</si>
  <si>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</si>
  <si>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</si>
  <si>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</si>
  <si>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</si>
  <si>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</si>
  <si>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</si>
  <si>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</si>
  <si>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</si>
  <si>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</si>
  <si>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</si>
  <si>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</si>
  <si>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</si>
  <si>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</si>
  <si>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</si>
  <si>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</si>
  <si>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</si>
  <si>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</si>
  <si>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</si>
  <si>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</si>
  <si>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</si>
  <si>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</si>
  <si>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</si>
  <si>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</si>
  <si>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</si>
  <si>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</si>
  <si>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</si>
  <si>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</si>
  <si>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</si>
  <si>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</si>
  <si>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</si>
  <si>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</si>
  <si>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</si>
  <si>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</si>
  <si>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</si>
  <si>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</si>
  <si>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</si>
  <si>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</si>
  <si>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</si>
  <si>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</si>
  <si>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</si>
  <si>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</si>
  <si>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</si>
  <si>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</si>
  <si>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</si>
  <si>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</si>
  <si>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</si>
  <si>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</si>
  <si>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</si>
  <si>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</si>
  <si>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</si>
  <si>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</si>
  <si>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</si>
  <si>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</si>
  <si>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</si>
  <si>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</si>
  <si>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</si>
  <si>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</si>
  <si>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</si>
  <si>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</si>
  <si>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</si>
  <si>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</si>
  <si>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</si>
  <si>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</si>
  <si>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</si>
  <si>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</si>
  <si>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</si>
  <si>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</si>
  <si>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UKONČENÍ DVOU AŽ PĚTIŽÍLOVÉHO KABELU V ROZVADĚČI NEBO NA PŘÍSTROJI DO 2,5 MM2</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</si>
  <si>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</si>
  <si>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</si>
  <si>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</si>
  <si>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</si>
  <si>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</si>
  <si>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</si>
  <si>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</si>
  <si>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</si>
  <si>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</si>
  <si>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</si>
  <si>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</si>
  <si>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</si>
  <si>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</si>
  <si>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</si>
  <si>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</si>
  <si>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</si>
  <si>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</si>
  <si>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</si>
  <si>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</si>
  <si>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</si>
  <si>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</si>
  <si>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</si>
  <si>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</si>
  <si>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</si>
  <si>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</si>
  <si>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</si>
  <si>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</si>
  <si>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</si>
  <si>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</si>
  <si>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</si>
  <si>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</si>
  <si>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</si>
  <si>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</si>
  <si>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</si>
  <si>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</si>
  <si>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</si>
  <si>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</si>
  <si>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</si>
  <si>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</si>
  <si>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</si>
  <si>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</si>
  <si>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</si>
  <si>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</si>
  <si>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</si>
  <si>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</si>
  <si>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</si>
  <si>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</si>
  <si>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</si>
  <si>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</si>
  <si>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</si>
  <si>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</si>
  <si>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</si>
  <si>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</si>
  <si>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</si>
  <si>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</si>
  <si>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</si>
  <si>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</si>
  <si>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</si>
  <si>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</si>
  <si>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</si>
  <si>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</si>
  <si>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</si>
  <si>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</si>
  <si>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</si>
  <si>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</si>
  <si>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</si>
  <si>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</si>
  <si>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</si>
  <si>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</si>
  <si>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</si>
  <si>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</si>
  <si>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</si>
  <si>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</si>
  <si>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</si>
  <si>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</si>
  <si>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</si>
  <si>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</si>
  <si>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</si>
  <si>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</si>
  <si>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</si>
  <si>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</si>
  <si>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</si>
  <si>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</si>
  <si>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</si>
  <si>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</si>
  <si>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</si>
  <si>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</si>
  <si>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</si>
  <si>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</si>
  <si>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</si>
  <si>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</si>
  <si>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</si>
  <si>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</si>
  <si>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</si>
  <si>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</si>
  <si>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</si>
  <si>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</si>
  <si>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</si>
  <si>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</si>
  <si>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</si>
  <si>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</si>
  <si>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</si>
  <si>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</si>
  <si>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</si>
  <si>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</si>
  <si>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</si>
  <si>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</si>
  <si>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</si>
  <si>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</si>
  <si>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</si>
  <si>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</si>
  <si>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</si>
  <si>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</si>
  <si>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</si>
  <si>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</si>
  <si>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</si>
  <si>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</si>
  <si>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</si>
  <si>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</si>
  <si>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</si>
  <si>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</si>
  <si>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</si>
  <si>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</si>
  <si>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</si>
  <si>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</si>
  <si>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</si>
  <si>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</si>
  <si>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</si>
  <si>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</si>
  <si>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</si>
  <si>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</si>
  <si>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</si>
  <si>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</si>
  <si>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</si>
  <si>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</si>
  <si>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</si>
  <si>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</si>
  <si>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</si>
  <si>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</si>
  <si>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</si>
  <si>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</si>
  <si>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</si>
  <si>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</si>
  <si>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</si>
  <si>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</si>
  <si>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</si>
  <si>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</si>
  <si>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</si>
  <si>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</si>
  <si>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</si>
  <si>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</si>
  <si>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</si>
  <si>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</si>
  <si>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</si>
  <si>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</si>
  <si>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</si>
  <si>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</si>
  <si>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</si>
  <si>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</si>
  <si>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</si>
  <si>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</si>
  <si>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</si>
  <si>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</si>
  <si>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</si>
  <si>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</si>
  <si>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</si>
  <si>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</si>
  <si>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</si>
  <si>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</si>
  <si>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</si>
  <si>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</si>
  <si>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</si>
  <si>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</si>
  <si>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</si>
  <si>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</si>
  <si>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</si>
  <si>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</si>
  <si>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</si>
  <si>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</si>
  <si>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</si>
  <si>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</si>
  <si>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</si>
  <si>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</si>
  <si>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</si>
  <si>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</si>
  <si>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</si>
  <si>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</si>
  <si>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</si>
  <si>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</si>
  <si>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</si>
  <si>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</si>
  <si>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</si>
  <si>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</si>
  <si>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</si>
  <si>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</si>
  <si>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</si>
  <si>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</si>
  <si>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</si>
  <si>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</si>
  <si>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</si>
  <si>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</si>
  <si>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</si>
  <si>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</si>
  <si>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</si>
  <si>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</si>
  <si>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</si>
  <si>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</si>
  <si>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</si>
  <si>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</si>
  <si>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</si>
  <si>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</si>
  <si>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</si>
  <si>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</si>
  <si>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</si>
  <si>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</si>
  <si>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</si>
  <si>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</si>
  <si>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</si>
  <si>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</si>
  <si>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</si>
  <si>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</si>
  <si>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</si>
  <si>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</si>
  <si>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</si>
  <si>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</si>
  <si>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</si>
  <si>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</si>
  <si>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</si>
  <si>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</si>
  <si>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</si>
  <si>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</si>
  <si>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</si>
  <si>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</si>
  <si>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</si>
  <si>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</si>
  <si>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</si>
  <si>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</si>
  <si>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</si>
  <si>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</si>
  <si>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</si>
  <si>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</si>
  <si>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</si>
  <si>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</si>
  <si>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</si>
  <si>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</si>
  <si>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</si>
  <si>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</si>
  <si>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</si>
  <si>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</si>
  <si>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</si>
  <si>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</si>
  <si>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</si>
  <si>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</si>
  <si>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</si>
  <si>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</si>
  <si>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</si>
  <si>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</si>
  <si>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</si>
  <si>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</si>
  <si>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</si>
  <si>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</si>
  <si>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</si>
  <si>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</si>
  <si>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</si>
  <si>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</si>
  <si>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</si>
  <si>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</si>
  <si>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</si>
  <si>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</si>
  <si>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</si>
  <si>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</si>
  <si>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</si>
  <si>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</si>
  <si>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</si>
  <si>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</si>
  <si>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</si>
  <si>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</si>
  <si>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</si>
  <si>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</si>
  <si>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</si>
  <si>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</si>
  <si>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</si>
  <si>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</si>
  <si>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</si>
  <si>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</si>
  <si>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</si>
  <si>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</si>
  <si>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</si>
  <si>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</si>
  <si>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</si>
  <si>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</si>
  <si>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</si>
  <si>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</si>
  <si>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</si>
  <si>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</si>
  <si>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</si>
  <si>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</si>
  <si>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</si>
  <si>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</si>
  <si>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</si>
  <si>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</si>
  <si>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</si>
  <si>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</si>
  <si>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</si>
  <si>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</si>
  <si>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</si>
  <si>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</si>
  <si>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</si>
  <si>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</si>
  <si>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</si>
  <si>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</si>
  <si>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</si>
  <si>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</si>
  <si>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</si>
  <si>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</si>
  <si>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</si>
  <si>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</si>
  <si>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</si>
  <si>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</si>
  <si>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</si>
  <si>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</si>
  <si>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</si>
  <si>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</si>
  <si>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</si>
  <si>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</si>
  <si>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</si>
  <si>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</si>
  <si>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</si>
  <si>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</si>
  <si>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</si>
  <si>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</si>
  <si>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</si>
  <si>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</si>
  <si>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</si>
  <si>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</si>
  <si>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</si>
  <si>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</si>
  <si>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</si>
  <si>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</si>
  <si>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</si>
  <si>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</si>
  <si>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</si>
  <si>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</si>
  <si>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</si>
  <si>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</si>
  <si>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</si>
  <si>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</si>
  <si>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</si>
  <si>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</si>
  <si>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</si>
  <si>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</si>
  <si>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</si>
  <si>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</si>
  <si>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</si>
  <si>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</si>
  <si>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</si>
  <si>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</si>
  <si>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</si>
  <si>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</si>
  <si>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</si>
  <si>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</si>
  <si>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</si>
  <si>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</si>
  <si>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</si>
  <si>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</si>
  <si>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</si>
  <si>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</si>
  <si>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</si>
  <si>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</si>
  <si>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</si>
  <si>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</si>
  <si>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</si>
  <si>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</si>
  <si>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</si>
  <si>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</si>
  <si>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</si>
  <si>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</si>
  <si>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</si>
  <si>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</si>
  <si>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</si>
  <si>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</si>
  <si>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</si>
  <si>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</si>
  <si>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</si>
  <si>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</si>
  <si>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</si>
  <si>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</si>
  <si>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</si>
  <si>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</si>
  <si>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</si>
  <si>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</si>
  <si>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</si>
  <si>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</si>
  <si>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</si>
  <si>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</si>
  <si>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</si>
  <si>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</si>
  <si>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</si>
  <si>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</si>
  <si>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</si>
  <si>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</si>
  <si>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</si>
  <si>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</si>
  <si>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</si>
  <si>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</si>
  <si>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</si>
  <si>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</si>
  <si>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</si>
  <si>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</si>
  <si>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</si>
  <si>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</si>
  <si>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</si>
  <si>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</si>
  <si>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</si>
  <si>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</si>
  <si>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</si>
  <si>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</si>
  <si>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</si>
  <si>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</si>
  <si>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</si>
  <si>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</si>
  <si>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</si>
  <si>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</si>
  <si>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</si>
  <si>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</si>
  <si>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</si>
  <si>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</si>
  <si>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 xml:space="preserve">  Zastřešení nástupiště</t>
  </si>
  <si>
    <t>SO 20-21</t>
  </si>
  <si>
    <t>Zastřešení nástupiště</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</si>
  <si>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</si>
  <si>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</si>
  <si>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</si>
  <si>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</si>
  <si>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</si>
  <si>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</si>
  <si>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</si>
  <si>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</si>
  <si>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</si>
  <si>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</si>
  <si>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</si>
  <si>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</si>
  <si>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</si>
  <si>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</si>
  <si>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</si>
  <si>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</si>
  <si>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</si>
  <si>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</si>
  <si>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</si>
  <si>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</si>
  <si>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</si>
  <si>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</si>
  <si>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</si>
  <si>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</si>
  <si>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</si>
  <si>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</si>
  <si>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</si>
  <si>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</si>
  <si>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</si>
  <si>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</si>
  <si>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</si>
  <si>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</si>
  <si>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</si>
  <si>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</si>
  <si>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</si>
  <si>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</si>
  <si>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</si>
  <si>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</si>
  <si>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</si>
  <si>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</si>
  <si>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</si>
  <si>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</si>
  <si>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</si>
  <si>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</si>
  <si>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</si>
  <si>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</si>
  <si>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</si>
  <si>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</si>
  <si>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</si>
  <si>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</si>
  <si>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</si>
  <si>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</si>
  <si>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</si>
  <si>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</si>
  <si>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</si>
  <si>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</si>
  <si>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</si>
  <si>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</si>
  <si>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</si>
  <si>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</si>
  <si>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</si>
  <si>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</si>
  <si>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</si>
  <si>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</si>
  <si>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</si>
  <si>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</si>
  <si>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</si>
  <si>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</si>
  <si>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</si>
  <si>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</si>
  <si>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</si>
  <si>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</si>
  <si>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</si>
  <si>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</si>
  <si>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</si>
  <si>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</si>
  <si>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</si>
  <si>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</si>
  <si>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</si>
  <si>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</si>
  <si>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</si>
  <si>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</si>
  <si>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</si>
  <si>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</si>
  <si>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</si>
  <si>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</si>
  <si>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</si>
  <si>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</si>
  <si>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</si>
  <si>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</si>
  <si>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</si>
  <si>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</si>
  <si>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</si>
  <si>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</si>
  <si>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</si>
  <si>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</si>
  <si>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</si>
  <si>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</si>
  <si>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</si>
  <si>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</si>
  <si>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</si>
  <si>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 xml:space="preserve">  Orientační systém</t>
  </si>
  <si>
    <t>SO 20-10</t>
  </si>
  <si>
    <t>Orientační systém</t>
  </si>
  <si>
    <t>936501-R01</t>
  </si>
  <si>
    <t>Hmatné štítky pro nevidomé</t>
  </si>
  <si>
    <t>10=10.000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</si>
  <si>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</si>
  <si>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</si>
  <si>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</si>
  <si>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</si>
  <si>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</si>
  <si>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</si>
  <si>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</si>
  <si>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</si>
  <si>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</si>
  <si>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</si>
  <si>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</si>
  <si>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</si>
  <si>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</si>
  <si>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</si>
  <si>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</si>
  <si>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</si>
  <si>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</si>
  <si>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</si>
  <si>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</si>
  <si>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</si>
  <si>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</si>
  <si>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</si>
  <si>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</si>
  <si>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</si>
  <si>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</si>
  <si>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</si>
  <si>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</si>
  <si>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</si>
  <si>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</si>
  <si>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</si>
  <si>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</si>
  <si>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</si>
  <si>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</si>
  <si>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</si>
  <si>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</si>
  <si>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</si>
  <si>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</si>
  <si>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</si>
  <si>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</si>
  <si>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</si>
  <si>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</si>
  <si>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</si>
  <si>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</si>
  <si>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</si>
  <si>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</si>
  <si>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</si>
  <si>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</si>
  <si>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</si>
  <si>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</si>
  <si>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</si>
  <si>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</si>
  <si>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</si>
  <si>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</si>
  <si>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</si>
  <si>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</si>
  <si>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</si>
  <si>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</si>
  <si>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</si>
  <si>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</si>
  <si>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</si>
  <si>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</si>
  <si>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</si>
  <si>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</si>
  <si>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</si>
  <si>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</si>
  <si>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</si>
  <si>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</si>
  <si>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</si>
  <si>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</si>
  <si>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</si>
  <si>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</si>
  <si>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</si>
  <si>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</si>
  <si>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</si>
  <si>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</si>
  <si>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</si>
  <si>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</si>
  <si>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</si>
  <si>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</si>
  <si>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</si>
  <si>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</si>
  <si>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</si>
  <si>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</si>
  <si>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</si>
  <si>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</si>
  <si>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</si>
  <si>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</si>
  <si>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</si>
  <si>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</si>
  <si>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</si>
  <si>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</si>
  <si>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</si>
  <si>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</si>
  <si>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</si>
  <si>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</si>
  <si>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</si>
  <si>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</si>
  <si>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</si>
  <si>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</si>
  <si>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</si>
  <si>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</si>
  <si>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 xml:space="preserve">  Demolice</t>
  </si>
  <si>
    <t>SO 20-14</t>
  </si>
  <si>
    <t>Demolice</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</si>
  <si>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</si>
  <si>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</si>
  <si>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</si>
  <si>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</si>
  <si>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</si>
  <si>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</si>
  <si>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</si>
  <si>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</si>
  <si>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 xml:space="preserve">  Úpravy TV</t>
  </si>
  <si>
    <t>SO 31-10</t>
  </si>
  <si>
    <t>Úpravy TV</t>
  </si>
  <si>
    <t>Podle bilance odp. (111,09-42)*1,8=124,362 [A]</t>
  </si>
  <si>
    <t>Podle bilance odp. 105,3=105,300 [A]</t>
  </si>
  <si>
    <t>015310</t>
  </si>
  <si>
    <t>POPLATKY ZA LIKVIDACŮ ODPADŮ NEKONTAMINOVANÝCH - 16 02 14 ELEKTROŠROT (VYŘAZENÁ EL. ZAŘÍZENÍ A PŘÍSTR. - AL, CU A VZ. KOVY)</t>
  </si>
  <si>
    <t>Podle bilance odp 1,345+15,741+0,75=17,836 [A]</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</si>
  <si>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</si>
  <si>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</si>
  <si>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</si>
  <si>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</si>
  <si>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</si>
  <si>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</si>
  <si>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</si>
  <si>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Stávajíci kabel, 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</si>
  <si>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</si>
  <si>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</si>
  <si>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</si>
  <si>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</si>
  <si>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</si>
  <si>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</si>
  <si>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</si>
  <si>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</si>
  <si>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</si>
  <si>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</si>
  <si>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</si>
  <si>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</si>
  <si>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</si>
  <si>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</si>
  <si>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</si>
  <si>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</si>
  <si>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</si>
  <si>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</si>
  <si>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</si>
  <si>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</si>
  <si>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</si>
  <si>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</si>
  <si>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</si>
  <si>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</si>
  <si>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</si>
  <si>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</si>
  <si>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</si>
  <si>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</si>
  <si>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</si>
  <si>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</si>
  <si>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</si>
  <si>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</si>
  <si>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</si>
  <si>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</si>
  <si>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</si>
  <si>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</si>
  <si>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</si>
  <si>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</si>
  <si>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</si>
  <si>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</si>
  <si>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</si>
  <si>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</si>
  <si>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</si>
  <si>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</si>
  <si>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</si>
  <si>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</si>
  <si>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</si>
  <si>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</si>
  <si>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</si>
  <si>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</si>
  <si>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</si>
  <si>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</si>
  <si>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</si>
  <si>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</si>
  <si>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</si>
  <si>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</si>
  <si>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</si>
  <si>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</si>
  <si>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</si>
  <si>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</si>
  <si>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</si>
  <si>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</si>
  <si>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</si>
  <si>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</si>
  <si>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</si>
  <si>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</si>
  <si>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</si>
  <si>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</si>
  <si>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</si>
  <si>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</si>
  <si>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</si>
  <si>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</si>
  <si>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</si>
  <si>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</si>
  <si>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</si>
  <si>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</si>
  <si>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</si>
  <si>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</si>
  <si>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</si>
  <si>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</si>
  <si>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</si>
  <si>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</si>
  <si>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</si>
  <si>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</si>
  <si>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</si>
  <si>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</si>
  <si>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</si>
  <si>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</si>
  <si>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</si>
  <si>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</si>
  <si>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</si>
  <si>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</si>
  <si>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</si>
  <si>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</si>
  <si>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</si>
  <si>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</si>
  <si>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</si>
  <si>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</si>
  <si>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</si>
  <si>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</si>
  <si>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74C121</t>
  </si>
  <si>
    <t>PŘÍPLATEK ZA PLASTOVÝ IZOLÁTOR</t>
  </si>
  <si>
    <t>Podla př. č. 14 51=51,000 [A]</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</si>
  <si>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</si>
  <si>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</si>
  <si>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</si>
  <si>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</si>
  <si>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</si>
  <si>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</si>
  <si>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</si>
  <si>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</si>
  <si>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</si>
  <si>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</si>
  <si>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</si>
  <si>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</si>
  <si>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</si>
  <si>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</si>
  <si>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</si>
  <si>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</si>
  <si>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</si>
  <si>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</si>
  <si>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</si>
  <si>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</si>
  <si>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</si>
  <si>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</si>
  <si>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</si>
  <si>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</si>
  <si>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</si>
  <si>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</si>
  <si>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</si>
  <si>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</si>
  <si>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</si>
  <si>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</si>
  <si>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</si>
  <si>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</si>
  <si>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</si>
  <si>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</si>
  <si>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</si>
  <si>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</si>
  <si>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</si>
  <si>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</si>
  <si>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</si>
  <si>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</si>
  <si>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</si>
  <si>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</si>
  <si>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</si>
  <si>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</si>
  <si>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</si>
  <si>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</si>
  <si>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</si>
  <si>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</si>
  <si>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</si>
  <si>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</si>
  <si>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</si>
  <si>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</si>
  <si>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</si>
  <si>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</si>
  <si>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</si>
  <si>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</si>
  <si>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</si>
  <si>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</si>
  <si>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</si>
  <si>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</si>
  <si>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</si>
  <si>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3=3,000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</si>
  <si>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</si>
  <si>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</si>
  <si>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</si>
  <si>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</si>
  <si>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</si>
  <si>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</si>
  <si>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</si>
  <si>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</si>
  <si>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</si>
  <si>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</si>
  <si>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</si>
  <si>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</si>
  <si>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</si>
  <si>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</si>
  <si>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</si>
  <si>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</si>
  <si>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</si>
  <si>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</si>
  <si>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</si>
  <si>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</si>
  <si>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</si>
  <si>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</si>
  <si>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</si>
  <si>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</si>
  <si>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</si>
  <si>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</si>
  <si>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</si>
  <si>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</si>
  <si>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</si>
  <si>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</si>
  <si>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</si>
  <si>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</si>
  <si>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</si>
  <si>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</si>
  <si>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</si>
  <si>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</si>
  <si>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</si>
  <si>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</si>
  <si>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</si>
  <si>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</si>
  <si>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</si>
  <si>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</si>
  <si>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</si>
  <si>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</si>
  <si>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</si>
  <si>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</si>
  <si>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</si>
  <si>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</si>
  <si>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74C631</t>
  </si>
  <si>
    <t>PŘIPEVNĚNÍ KONZOLY ZV, NV, OV PRO SVISLÝ ZÁVĚS NA STOŽÁR</t>
  </si>
  <si>
    <t>Dle přílohy č. 7 1=1,000 [A]</t>
  </si>
  <si>
    <t>74C632</t>
  </si>
  <si>
    <t>PŘIPEVNĚNÍ KONZOLY ZV, NV, OV PRO "V" ZÁVĚS NA STOŽÁR</t>
  </si>
  <si>
    <t>Dle přílohy č. 7 4+2=6,000 [A]</t>
  </si>
  <si>
    <t>74C641</t>
  </si>
  <si>
    <t>SVISLÝ ZÁVĚS 1-2 LAN ZV, NV, OV</t>
  </si>
  <si>
    <t>74C643</t>
  </si>
  <si>
    <t>V ZÁVĚS 1-2 LAN ZV, NV, OV</t>
  </si>
  <si>
    <t>Dle přílohy č. 7 6+1=7,000 [A]</t>
  </si>
  <si>
    <t>74C654</t>
  </si>
  <si>
    <t>LISOVANÁ SPOJKA DVOU LAN ZV, NV, OV</t>
  </si>
  <si>
    <t>74C655</t>
  </si>
  <si>
    <t>PŘIPOJENÍ ZV, NV, OV 1-2 LANA NA TV</t>
  </si>
  <si>
    <t>74C733</t>
  </si>
  <si>
    <t>PROUDOVÉ PROPOJENÍ SESTAV TV</t>
  </si>
  <si>
    <t>Podle přílohy č. 14: 3=3,000 [A]</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</si>
  <si>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</si>
  <si>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</si>
  <si>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</si>
  <si>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</si>
  <si>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</si>
  <si>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</si>
  <si>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</si>
  <si>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</si>
  <si>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</si>
  <si>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</si>
  <si>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</si>
  <si>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</si>
  <si>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</si>
  <si>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Podle přílohy č. 14: 7+1=8,000 [A]</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</si>
  <si>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</si>
  <si>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</si>
  <si>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</si>
  <si>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</si>
  <si>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</si>
  <si>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</si>
  <si>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</si>
  <si>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</si>
  <si>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</si>
  <si>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</si>
  <si>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</si>
  <si>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</si>
  <si>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</si>
  <si>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</si>
  <si>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</si>
  <si>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</si>
  <si>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</si>
  <si>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</si>
  <si>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</si>
  <si>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</si>
  <si>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</si>
  <si>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</si>
  <si>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</si>
  <si>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</si>
  <si>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</si>
  <si>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</si>
  <si>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</si>
  <si>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</si>
  <si>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</si>
  <si>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</si>
  <si>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</si>
  <si>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</si>
  <si>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</si>
  <si>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</si>
  <si>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</si>
  <si>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</si>
  <si>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</si>
  <si>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</si>
  <si>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</si>
  <si>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</si>
  <si>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</si>
  <si>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</si>
  <si>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</si>
  <si>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</si>
  <si>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</si>
  <si>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</si>
  <si>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</si>
  <si>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</si>
  <si>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</si>
  <si>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</si>
  <si>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</si>
  <si>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</si>
  <si>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</si>
  <si>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</si>
  <si>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</si>
  <si>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</si>
  <si>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</si>
  <si>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</si>
  <si>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</si>
  <si>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</si>
  <si>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</si>
  <si>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</si>
  <si>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</si>
  <si>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</si>
  <si>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</si>
  <si>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</si>
  <si>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</si>
  <si>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</si>
  <si>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</si>
  <si>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</si>
  <si>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</si>
  <si>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</si>
  <si>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</si>
  <si>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</si>
  <si>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</si>
  <si>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</si>
  <si>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</si>
  <si>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</si>
  <si>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</si>
  <si>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</si>
  <si>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</si>
  <si>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</si>
  <si>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</si>
  <si>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</si>
  <si>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</si>
  <si>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</si>
  <si>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</si>
  <si>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</si>
  <si>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</si>
  <si>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</si>
  <si>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</si>
  <si>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</si>
  <si>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</si>
  <si>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</si>
  <si>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</si>
  <si>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</si>
  <si>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</si>
  <si>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</si>
  <si>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</si>
  <si>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</si>
  <si>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</si>
  <si>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</si>
  <si>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</si>
  <si>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</si>
  <si>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</si>
  <si>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</si>
  <si>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</si>
  <si>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</si>
  <si>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</si>
  <si>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</si>
  <si>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</si>
  <si>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</si>
  <si>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</si>
  <si>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</si>
  <si>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</si>
  <si>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</si>
  <si>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</si>
  <si>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</si>
  <si>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</si>
  <si>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</si>
  <si>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</si>
  <si>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</si>
  <si>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</si>
  <si>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</si>
  <si>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 xml:space="preserve">  EOV</t>
  </si>
  <si>
    <t>SO 34-10</t>
  </si>
  <si>
    <t>EOV</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</si>
  <si>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</si>
  <si>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</si>
  <si>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</si>
  <si>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</si>
  <si>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</si>
  <si>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</si>
  <si>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</si>
  <si>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</si>
  <si>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</si>
  <si>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</si>
  <si>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</si>
  <si>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</si>
  <si>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</si>
  <si>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</si>
  <si>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</si>
  <si>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</si>
  <si>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</si>
  <si>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</si>
  <si>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</si>
  <si>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</si>
  <si>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</si>
  <si>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</si>
  <si>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</si>
  <si>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</si>
  <si>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</si>
  <si>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</si>
  <si>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 xml:space="preserve">  Rozvody vn,nn</t>
  </si>
  <si>
    <t>SO 36-10</t>
  </si>
  <si>
    <t>Rozvody vn,nn</t>
  </si>
  <si>
    <t>R743E13</t>
  </si>
  <si>
    <t>ROZVÁDĚČ PRO NAPÁJENÍ 3 VÝTAHŮ A ČERPADLA,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</si>
  <si>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</si>
  <si>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</si>
  <si>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</si>
  <si>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</si>
  <si>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</si>
  <si>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</si>
  <si>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</si>
  <si>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</si>
  <si>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</si>
  <si>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</si>
  <si>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</si>
  <si>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</si>
  <si>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</si>
  <si>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</si>
  <si>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</si>
  <si>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</si>
  <si>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742L11</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</si>
  <si>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</si>
  <si>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</si>
  <si>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</si>
  <si>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</si>
  <si>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</si>
  <si>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</si>
  <si>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</si>
  <si>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</si>
  <si>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</si>
  <si>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SO 36-11</t>
  </si>
  <si>
    <t xml:space="preserve">  Osvětlení podchodu</t>
  </si>
  <si>
    <t>SO 36-11</t>
  </si>
  <si>
    <t>Osvětlení podchodu</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</si>
  <si>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</si>
  <si>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</si>
  <si>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</si>
  <si>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</si>
  <si>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</si>
  <si>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</si>
  <si>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</si>
  <si>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</si>
  <si>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</si>
  <si>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</si>
  <si>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</si>
  <si>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</si>
  <si>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</si>
  <si>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</si>
  <si>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</si>
  <si>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</si>
  <si>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</si>
  <si>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</si>
  <si>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</si>
  <si>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</si>
  <si>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</si>
  <si>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</si>
  <si>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</si>
  <si>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 xml:space="preserve">  Osvětlení nástupiště</t>
  </si>
  <si>
    <t>SO 36-12</t>
  </si>
  <si>
    <t>Osvětlení nástupiště</t>
  </si>
  <si>
    <t>15310</t>
  </si>
  <si>
    <t>POPLATKY ZA LIKVIDACI ODPADŮ NEKONTAMINOVANÝCH - 16 02 14 ELEKTROŠROT (VYŘAZENÁ EL. ZAŘÍZENÍ A PŘÍSTR. - AL, CU A VZ. KOVY)</t>
  </si>
  <si>
    <t>272124</t>
  </si>
  <si>
    <t>ZÁKLADY Z DÍLCŮ ŽELEZOBETONOVÝCH DO C25/30</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</si>
  <si>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</si>
  <si>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</si>
  <si>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</si>
  <si>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</si>
  <si>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</si>
  <si>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</si>
  <si>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</si>
  <si>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</si>
  <si>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</si>
  <si>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</si>
  <si>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</si>
  <si>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</si>
  <si>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</si>
  <si>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</si>
  <si>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</si>
  <si>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</si>
  <si>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</si>
  <si>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</si>
  <si>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</si>
  <si>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</si>
  <si>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</si>
  <si>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</si>
  <si>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</si>
  <si>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</si>
  <si>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</si>
  <si>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</si>
  <si>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</si>
  <si>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</si>
  <si>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</si>
  <si>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</si>
  <si>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</si>
  <si>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</si>
  <si>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</si>
  <si>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</si>
  <si>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</si>
  <si>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</si>
  <si>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</si>
  <si>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</si>
  <si>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</si>
  <si>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</si>
  <si>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 xml:space="preserve">  Osvětlení přístupového chodníku</t>
  </si>
  <si>
    <t>SO 36-13</t>
  </si>
  <si>
    <t>Osvětlení přístupového chodníku</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</si>
  <si>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</si>
  <si>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</si>
  <si>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</si>
  <si>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</si>
  <si>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</si>
  <si>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</si>
  <si>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</si>
  <si>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</si>
  <si>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 xml:space="preserve">  Ukolejnění kovových konstrukcí</t>
  </si>
  <si>
    <t>SO 37-10</t>
  </si>
  <si>
    <t>Ukolejnění kovových konstrukcí</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</si>
  <si>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</si>
  <si>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</si>
  <si>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</si>
  <si>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</si>
  <si>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</si>
  <si>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</si>
  <si>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</si>
  <si>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</si>
  <si>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</si>
  <si>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</si>
  <si>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</si>
  <si>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</si>
  <si>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</si>
  <si>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</si>
  <si>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</si>
  <si>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</si>
  <si>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</si>
  <si>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</si>
  <si>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</si>
  <si>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</si>
  <si>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</si>
  <si>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</si>
  <si>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</si>
  <si>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</si>
  <si>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</si>
  <si>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Podle přílohy č. 1: 12=12,000 [A]</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</si>
  <si>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</si>
  <si>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</si>
  <si>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</si>
  <si>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Podle přílohy č. 1: 8=8,000 [A]</t>
  </si>
  <si>
    <t>1. Položka obsahuje:      
 – zajištění pracoviště správcem TV (zkratování TV), zajištění přejezdů správcem TV vč. nájmu pracovníků a poUŽITÝch mechanismů nutných k výkonu      
2. Položka neobsahuje:      
 X      
3. Způsob měření:      
Udává se čas v hodinách.</t>
  </si>
  <si>
    <t>Všeobecný objekt</t>
  </si>
  <si>
    <t xml:space="preserve">  SO 98-98</t>
  </si>
  <si>
    <t xml:space="preserve">  Všeobecný objekt</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</si>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</sst>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0+C10+C12+C14+C19+C21+C23+C26+C30+C35+C37+C39+C41+C44+C46+C48+C50+C52+C54+C59+C61</f>
      </c>
    </row>
    <row r="7" spans="2:3" ht="12.75" customHeight="1">
      <c r="B7" s="7" t="s">
        <v>7</v>
      </c>
      <c s="9">
        <f>0+E10+E12+E14+E19+E21+E23+E26+E30+E35+E37+E39+E41+E44+E46+E48+E50+E52+E54+E59+E61</f>
      </c>
    </row>
    <row r="9" spans="1:5" ht="12.75" customHeight="1">
      <c r="A9" s="8" t="s">
        <v>8</v>
      </c>
      <c s="8" t="s">
        <v>9</v>
      </c>
      <c s="8" t="s">
        <v>10</v>
      </c>
      <c s="8" t="s">
        <v>11</v>
      </c>
      <c s="8" t="s">
        <v>12</v>
      </c>
    </row>
    <row r="10" spans="1:5" ht="12.75" customHeight="1">
      <c r="A10" s="10" t="s">
        <v>13</v>
      </c>
      <c s="10" t="s">
        <v>14</v>
      </c>
      <c s="11">
        <f>0+C11</f>
      </c>
      <c s="11">
        <f>0+D11</f>
      </c>
      <c s="11">
        <f>0+E11</f>
      </c>
    </row>
    <row r="11" spans="1:5" ht="12.75" customHeight="1">
      <c r="A11" s="10" t="s">
        <v>16</v>
      </c>
      <c s="10" t="s">
        <v>17</v>
      </c>
      <c s="11">
        <f>'PS 10-10'!K8+'PS 10-10'!M8</f>
      </c>
      <c s="11">
        <f>0+'PS 10-10'!O10+'PS 10-10'!O14+'PS 10-10'!O18+'PS 10-10'!O22+'PS 10-10'!O27+'PS 10-10'!O31+'PS 10-10'!O35+'PS 10-10'!O39+'PS 10-10'!O44+'PS 10-10'!O48+'PS 10-10'!O52+'PS 10-10'!O56+'PS 10-10'!O60+'PS 10-10'!O64+'PS 10-10'!O68+'PS 10-10'!O72+'PS 10-10'!O76+'PS 10-10'!O80+'PS 10-10'!O84+'PS 10-10'!O88+'PS 10-10'!O92+'PS 10-10'!O96+'PS 10-10'!O100+'PS 10-10'!O104+'PS 10-10'!O108+'PS 10-10'!O112+'PS 10-10'!O116+'PS 10-10'!O120+'PS 10-10'!O124+'PS 10-10'!O128+'PS 10-10'!O132+'PS 10-10'!O136+'PS 10-10'!O140+'PS 10-10'!O144+'PS 10-10'!O148+'PS 10-10'!O152+'PS 10-10'!O156+'PS 10-10'!O160+'PS 10-10'!O164+'PS 10-10'!O168+'PS 10-10'!O172+'PS 10-10'!O176+'PS 10-10'!O180+'PS 10-10'!O184+'PS 10-10'!O188+'PS 10-10'!O192+'PS 10-10'!O196+'PS 10-10'!O200+'PS 10-10'!O204+'PS 10-10'!O208+'PS 10-10'!O212+'PS 10-10'!O216+'PS 10-10'!O220+'PS 10-10'!O224+'PS 10-10'!O228+'PS 10-10'!O232+'PS 10-10'!O236+'PS 10-10'!O240+'PS 10-10'!O244+'PS 10-10'!O248+'PS 10-10'!O252+'PS 10-10'!O256+'PS 10-10'!O260+'PS 10-10'!O264+'PS 10-10'!O268+'PS 10-10'!O272+'PS 10-10'!O276+'PS 10-10'!O280+'PS 10-10'!O284+'PS 10-10'!O288+'PS 10-10'!O292+'PS 10-10'!O296</f>
      </c>
      <c s="11">
        <f>C11+D11</f>
      </c>
    </row>
    <row r="12" spans="1:5" ht="12.75" customHeight="1">
      <c r="A12" s="10" t="s">
        <v>359</v>
      </c>
      <c s="10" t="s">
        <v>360</v>
      </c>
      <c s="11">
        <f>0+C13</f>
      </c>
      <c s="11">
        <f>0+D13</f>
      </c>
      <c s="11">
        <f>0+E13</f>
      </c>
    </row>
    <row r="13" spans="1:5" ht="12.75" customHeight="1">
      <c r="A13" s="10" t="s">
        <v>361</v>
      </c>
      <c s="10" t="s">
        <v>362</v>
      </c>
      <c s="11">
        <f>'PS 20-10'!K8+'PS 20-10'!M8</f>
      </c>
      <c s="11">
        <f>0+'PS 20-10'!O10+'PS 20-10'!O14+'PS 20-10'!O18+'PS 20-10'!O23+'PS 20-10'!O27+'PS 20-10'!O31+'PS 20-10'!O35+'PS 20-10'!O39+'PS 20-10'!O43+'PS 20-10'!O47+'PS 20-10'!O51+'PS 20-10'!O55+'PS 20-10'!O59+'PS 20-10'!O63+'PS 20-10'!O67+'PS 20-10'!O71+'PS 20-10'!O75+'PS 20-10'!O79+'PS 20-10'!O83+'PS 20-10'!O87+'PS 20-10'!O91+'PS 20-10'!O95+'PS 20-10'!O99+'PS 20-10'!O103+'PS 20-10'!O107+'PS 20-10'!O111+'PS 20-10'!O115+'PS 20-10'!O119+'PS 20-10'!O123+'PS 20-10'!O127+'PS 20-10'!O131+'PS 20-10'!O135+'PS 20-10'!O139+'PS 20-10'!O144+'PS 20-10'!O148+'PS 20-10'!O152</f>
      </c>
      <c s="11">
        <f>C13+D13</f>
      </c>
    </row>
    <row r="14" spans="1:5" ht="12.75" customHeight="1">
      <c r="A14" s="10" t="s">
        <v>466</v>
      </c>
      <c s="10" t="s">
        <v>467</v>
      </c>
      <c s="11">
        <f>0+C15+C16+C17+C18</f>
      </c>
      <c s="11">
        <f>0+D15+D16+D17+D18</f>
      </c>
      <c s="11">
        <f>0+E15+E16+E17+E18</f>
      </c>
    </row>
    <row r="15" spans="1:5" ht="12.75" customHeight="1">
      <c r="A15" s="10" t="s">
        <v>468</v>
      </c>
      <c s="10" t="s">
        <v>469</v>
      </c>
      <c s="11">
        <f>'PS 20-11'!K8+'PS 20-11'!M8</f>
      </c>
      <c s="11">
        <f>0+'PS 20-11'!O10+'PS 20-11'!O14+'PS 20-11'!O18+'PS 20-11'!O23+'PS 20-11'!O28+'PS 20-11'!O32+'PS 20-11'!O36+'PS 20-11'!O40+'PS 20-11'!O44+'PS 20-11'!O48+'PS 20-11'!O52+'PS 20-11'!O56+'PS 20-11'!O60+'PS 20-11'!O64+'PS 20-11'!O68+'PS 20-11'!O72+'PS 20-11'!O76+'PS 20-11'!O80+'PS 20-11'!O84+'PS 20-11'!O88+'PS 20-11'!O92+'PS 20-11'!O96+'PS 20-11'!O100+'PS 20-11'!O104+'PS 20-11'!O108+'PS 20-11'!O112+'PS 20-11'!O116+'PS 20-11'!O120+'PS 20-11'!O124+'PS 20-11'!O128</f>
      </c>
      <c s="11">
        <f>C15+D15</f>
      </c>
    </row>
    <row r="16" spans="1:5" ht="12.75" customHeight="1">
      <c r="A16" s="10" t="s">
        <v>547</v>
      </c>
      <c s="10" t="s">
        <v>548</v>
      </c>
      <c s="11">
        <f>'PS 20-12'!K8+'PS 20-12'!M8</f>
      </c>
      <c s="11">
        <f>0+'PS 20-12'!O10+'PS 20-12'!O14+'PS 20-12'!O19+'PS 20-12'!O24+'PS 20-12'!O28+'PS 20-12'!O32+'PS 20-12'!O36+'PS 20-12'!O40+'PS 20-12'!O44+'PS 20-12'!O48+'PS 20-12'!O52+'PS 20-12'!O56+'PS 20-12'!O60+'PS 20-12'!O64+'PS 20-12'!O68+'PS 20-12'!O72+'PS 20-12'!O76+'PS 20-12'!O80+'PS 20-12'!O84+'PS 20-12'!O88+'PS 20-12'!O92+'PS 20-12'!O96+'PS 20-12'!O100+'PS 20-12'!O104+'PS 20-12'!O108+'PS 20-12'!O112+'PS 20-12'!O116+'PS 20-12'!O120+'PS 20-12'!O124+'PS 20-12'!O128+'PS 20-12'!O132+'PS 20-12'!O136+'PS 20-12'!O140+'PS 20-12'!O144+'PS 20-12'!O148+'PS 20-12'!O152+'PS 20-12'!O156+'PS 20-12'!O160+'PS 20-12'!O164+'PS 20-12'!O168+'PS 20-12'!O172+'PS 20-12'!O176+'PS 20-12'!O180+'PS 20-12'!O184+'PS 20-12'!O188+'PS 20-12'!O192+'PS 20-12'!O196+'PS 20-12'!O200+'PS 20-12'!O204+'PS 20-12'!O208+'PS 20-12'!O212+'PS 20-12'!O216+'PS 20-12'!O220+'PS 20-12'!O224+'PS 20-12'!O228+'PS 20-12'!O232+'PS 20-12'!O236+'PS 20-12'!O240+'PS 20-12'!O244</f>
      </c>
      <c s="11">
        <f>C16+D16</f>
      </c>
    </row>
    <row r="17" spans="1:5" ht="12.75" customHeight="1">
      <c r="A17" s="10" t="s">
        <v>672</v>
      </c>
      <c s="10" t="s">
        <v>673</v>
      </c>
      <c s="11">
        <f>'PS 20-13'!K8+'PS 20-13'!M8</f>
      </c>
      <c s="11">
        <f>0+'PS 20-13'!O10+'PS 20-13'!O14+'PS 20-13'!O19+'PS 20-13'!O24+'PS 20-13'!O28+'PS 20-13'!O32+'PS 20-13'!O36+'PS 20-13'!O40+'PS 20-13'!O44+'PS 20-13'!O48+'PS 20-13'!O52+'PS 20-13'!O56+'PS 20-13'!O60+'PS 20-13'!O64+'PS 20-13'!O68+'PS 20-13'!O72+'PS 20-13'!O76+'PS 20-13'!O80+'PS 20-13'!O84+'PS 20-13'!O88+'PS 20-13'!O92+'PS 20-13'!O96+'PS 20-13'!O100+'PS 20-13'!O104+'PS 20-13'!O108+'PS 20-13'!O112+'PS 20-13'!O116+'PS 20-13'!O120+'PS 20-13'!O124+'PS 20-13'!O128+'PS 20-13'!O132+'PS 20-13'!O136+'PS 20-13'!O140+'PS 20-13'!O144+'PS 20-13'!O148</f>
      </c>
      <c s="11">
        <f>C17+D17</f>
      </c>
    </row>
    <row r="18" spans="1:5" ht="12.75" customHeight="1">
      <c r="A18" s="10" t="s">
        <v>744</v>
      </c>
      <c s="10" t="s">
        <v>745</v>
      </c>
      <c s="11">
        <f>'PS 20-14'!K8+'PS 20-14'!M8</f>
      </c>
      <c s="11">
        <f>0+'PS 20-14'!O10+'PS 20-14'!O14+'PS 20-14'!O18+'PS 20-14'!O22+'PS 20-14'!O26+'PS 20-14'!O30+'PS 20-14'!O34+'PS 20-14'!O38+'PS 20-14'!O42+'PS 20-14'!O46+'PS 20-14'!O50+'PS 20-14'!O54+'PS 20-14'!O58+'PS 20-14'!O62+'PS 20-14'!O66+'PS 20-14'!O70+'PS 20-14'!O74+'PS 20-14'!O78+'PS 20-14'!O82+'PS 20-14'!O86+'PS 20-14'!O90+'PS 20-14'!O94+'PS 20-14'!O98+'PS 20-14'!O102</f>
      </c>
      <c s="11">
        <f>C18+D18</f>
      </c>
    </row>
    <row r="19" spans="1:5" ht="12.75" customHeight="1">
      <c r="A19" s="10" t="s">
        <v>805</v>
      </c>
      <c s="10" t="s">
        <v>806</v>
      </c>
      <c s="11">
        <f>0+C20</f>
      </c>
      <c s="11">
        <f>0+D20</f>
      </c>
      <c s="11">
        <f>0+E20</f>
      </c>
    </row>
    <row r="20" spans="1:5" ht="12.75" customHeight="1">
      <c r="A20" s="10" t="s">
        <v>807</v>
      </c>
      <c s="10" t="s">
        <v>808</v>
      </c>
      <c s="11">
        <f>'PS 30-10'!K8+'PS 30-10'!M8</f>
      </c>
      <c s="11">
        <f>0+'PS 30-10'!O10+'PS 30-10'!O14+'PS 30-10'!O18+'PS 30-10'!O22</f>
      </c>
      <c s="11">
        <f>C20+D20</f>
      </c>
    </row>
    <row r="21" spans="1:5" ht="12.75" customHeight="1">
      <c r="A21" s="10" t="s">
        <v>826</v>
      </c>
      <c s="10" t="s">
        <v>827</v>
      </c>
      <c s="11">
        <f>0+C22</f>
      </c>
      <c s="11">
        <f>0+D22</f>
      </c>
      <c s="11">
        <f>0+E22</f>
      </c>
    </row>
    <row r="22" spans="1:5" ht="12.75" customHeight="1">
      <c r="A22" s="10" t="s">
        <v>828</v>
      </c>
      <c s="10" t="s">
        <v>829</v>
      </c>
      <c s="11">
        <f>'PS 40-10'!K8+'PS 40-10'!M8</f>
      </c>
      <c s="11">
        <f>0+'PS 40-10'!O10+'PS 40-10'!O14+'PS 40-10'!O18</f>
      </c>
      <c s="11">
        <f>C22+D22</f>
      </c>
    </row>
    <row r="23" spans="1:5" ht="12.75" customHeight="1">
      <c r="A23" s="10" t="s">
        <v>843</v>
      </c>
      <c s="10" t="s">
        <v>844</v>
      </c>
      <c s="11">
        <f>0+C24+C25</f>
      </c>
      <c s="11">
        <f>0+D24+D25</f>
      </c>
      <c s="11">
        <f>0+E24+E25</f>
      </c>
    </row>
    <row r="24" spans="1:5" ht="12.75" customHeight="1">
      <c r="A24" s="10" t="s">
        <v>845</v>
      </c>
      <c s="10" t="s">
        <v>846</v>
      </c>
      <c s="11">
        <f>'SO 11-10'!K8+'SO 11-10'!M8</f>
      </c>
      <c s="11">
        <f>0+'SO 11-10'!O10+'SO 11-10'!O14+'SO 11-10'!O18+'SO 11-10'!O22+'SO 11-10'!O26+'SO 11-10'!O30+'SO 11-10'!O34+'SO 11-10'!O38+'SO 11-10'!O43+'SO 11-10'!O47+'SO 11-10'!O51+'SO 11-10'!O55+'SO 11-10'!O59+'SO 11-10'!O63+'SO 11-10'!O67+'SO 11-10'!O71+'SO 11-10'!O75+'SO 11-10'!O79+'SO 11-10'!O83+'SO 11-10'!O87+'SO 11-10'!O91+'SO 11-10'!O95+'SO 11-10'!O99+'SO 11-10'!O103+'SO 11-10'!O107+'SO 11-10'!O111+'SO 11-10'!O115+'SO 11-10'!O119+'SO 11-10'!O123+'SO 11-10'!O127+'SO 11-10'!O131+'SO 11-10'!O135+'SO 11-10'!O139+'SO 11-10'!O143+'SO 11-10'!O148+'SO 11-10'!O152+'SO 11-10'!O156+'SO 11-10'!O161+'SO 11-10'!O165+'SO 11-10'!O169+'SO 11-10'!O173+'SO 11-10'!O177+'SO 11-10'!O181+'SO 11-10'!O185+'SO 11-10'!O189+'SO 11-10'!O193+'SO 11-10'!O197+'SO 11-10'!O201+'SO 11-10'!O205+'SO 11-10'!O209+'SO 11-10'!O213+'SO 11-10'!O217+'SO 11-10'!O221+'SO 11-10'!O225+'SO 11-10'!O229+'SO 11-10'!O233+'SO 11-10'!O237+'SO 11-10'!O241+'SO 11-10'!O245+'SO 11-10'!O249+'SO 11-10'!O253+'SO 11-10'!O257+'SO 11-10'!O261+'SO 11-10'!O265+'SO 11-10'!O269+'SO 11-10'!O273</f>
      </c>
      <c s="11">
        <f>C24+D24</f>
      </c>
    </row>
    <row r="25" spans="1:5" ht="12.75" customHeight="1">
      <c r="A25" s="10" t="s">
        <v>1087</v>
      </c>
      <c s="10" t="s">
        <v>1088</v>
      </c>
      <c s="11">
        <f>'SO 11-11'!K8+'SO 11-11'!M8</f>
      </c>
      <c s="11">
        <f>0+'SO 11-11'!O10+'SO 11-11'!O14+'SO 11-11'!O18+'SO 11-11'!O22+'SO 11-11'!O26+'SO 11-11'!O31+'SO 11-11'!O35+'SO 11-11'!O39+'SO 11-11'!O43+'SO 11-11'!O47+'SO 11-11'!O51+'SO 11-11'!O55+'SO 11-11'!O59+'SO 11-11'!O63+'SO 11-11'!O67+'SO 11-11'!O71+'SO 11-11'!O75+'SO 11-11'!O79+'SO 11-11'!O83+'SO 11-11'!O87+'SO 11-11'!O91+'SO 11-11'!O95+'SO 11-11'!O99+'SO 11-11'!O103+'SO 11-11'!O107+'SO 11-11'!O111+'SO 11-11'!O115+'SO 11-11'!O120+'SO 11-11'!O124+'SO 11-11'!O129+'SO 11-11'!O133+'SO 11-11'!O138+'SO 11-11'!O142+'SO 11-11'!O146+'SO 11-11'!O150+'SO 11-11'!O155+'SO 11-11'!O159+'SO 11-11'!O163+'SO 11-11'!O167+'SO 11-11'!O171+'SO 11-11'!O176+'SO 11-11'!O180+'SO 11-11'!O184+'SO 11-11'!O188+'SO 11-11'!O192+'SO 11-11'!O196+'SO 11-11'!O200+'SO 11-11'!O204+'SO 11-11'!O208+'SO 11-11'!O212+'SO 11-11'!O216+'SO 11-11'!O220+'SO 11-11'!O225+'SO 11-11'!O229+'SO 11-11'!O233+'SO 11-11'!O237+'SO 11-11'!O241+'SO 11-11'!O245+'SO 11-11'!O249+'SO 11-11'!O253</f>
      </c>
      <c s="11">
        <f>C25+D25</f>
      </c>
    </row>
    <row r="26" spans="1:5" ht="12.75" customHeight="1">
      <c r="A26" s="10" t="s">
        <v>1300</v>
      </c>
      <c s="10" t="s">
        <v>1301</v>
      </c>
      <c s="11">
        <f>0+C27+C28+C29</f>
      </c>
      <c s="11">
        <f>0+D27+D28+D29</f>
      </c>
      <c s="11">
        <f>0+E27+E28+E29</f>
      </c>
    </row>
    <row r="27" spans="1:5" ht="12.75" customHeight="1">
      <c r="A27" s="10" t="s">
        <v>1302</v>
      </c>
      <c s="10" t="s">
        <v>1303</v>
      </c>
      <c s="11">
        <f>'SO 12-11'!K8+'SO 12-11'!M8</f>
      </c>
      <c s="11">
        <f>0+'SO 12-11'!O10+'SO 12-11'!O14+'SO 12-11'!O18+'SO 12-11'!O22+'SO 12-11'!O27+'SO 12-11'!O31+'SO 12-11'!O35+'SO 12-11'!O39+'SO 12-11'!O43+'SO 12-11'!O47+'SO 12-11'!O51+'SO 12-11'!O55+'SO 12-11'!O59+'SO 12-11'!O63+'SO 12-11'!O67+'SO 12-11'!O71+'SO 12-11'!O76+'SO 12-11'!O80+'SO 12-11'!O84+'SO 12-11'!O89+'SO 12-11'!O93+'SO 12-11'!O97+'SO 12-11'!O101+'SO 12-11'!O105+'SO 12-11'!O109+'SO 12-11'!O114+'SO 12-11'!O118+'SO 12-11'!O122+'SO 12-11'!O126+'SO 12-11'!O130+'SO 12-11'!O135+'SO 12-11'!O139+'SO 12-11'!O144+'SO 12-11'!O148+'SO 12-11'!O152+'SO 12-11'!O157+'SO 12-11'!O161+'SO 12-11'!O165+'SO 12-11'!O169+'SO 12-11'!O173+'SO 12-11'!O177+'SO 12-11'!O181+'SO 12-11'!O185+'SO 12-11'!O189+'SO 12-11'!O193+'SO 12-11'!O198+'SO 12-11'!O202+'SO 12-11'!O206+'SO 12-11'!O210+'SO 12-11'!O214+'SO 12-11'!O218+'SO 12-11'!O222+'SO 12-11'!O226+'SO 12-11'!O230+'SO 12-11'!O234+'SO 12-11'!O238+'SO 12-11'!O242+'SO 12-11'!O246+'SO 12-11'!O250+'SO 12-11'!O254+'SO 12-11'!O258+'SO 12-11'!O262+'SO 12-11'!O266+'SO 12-11'!O270+'SO 12-11'!O274+'SO 12-11'!O278+'SO 12-11'!O282+'SO 12-11'!O286+'SO 12-11'!O290+'SO 12-11'!O294</f>
      </c>
      <c s="11">
        <f>C27+D27</f>
      </c>
    </row>
    <row r="28" spans="1:5" ht="12.75" customHeight="1">
      <c r="A28" s="10" t="s">
        <v>1588</v>
      </c>
      <c s="10" t="s">
        <v>1589</v>
      </c>
      <c s="11">
        <f>'SO 12-12'!K8+'SO 12-12'!M8</f>
      </c>
      <c s="11">
        <f>0+'SO 12-12'!O10+'SO 12-12'!O14+'SO 12-12'!O19+'SO 12-12'!O23+'SO 12-12'!O27+'SO 12-12'!O31+'SO 12-12'!O36+'SO 12-12'!O41+'SO 12-12'!O45+'SO 12-12'!O49+'SO 12-12'!O54+'SO 12-12'!O58+'SO 12-12'!O62+'SO 12-12'!O66+'SO 12-12'!O71+'SO 12-12'!O75+'SO 12-12'!O80+'SO 12-12'!O84+'SO 12-12'!O88+'SO 12-12'!O92+'SO 12-12'!O96+'SO 12-12'!O100+'SO 12-12'!O105+'SO 12-12'!O109+'SO 12-12'!O113+'SO 12-12'!O117+'SO 12-12'!O121+'SO 12-12'!O125+'SO 12-12'!O129+'SO 12-12'!O133+'SO 12-12'!O137+'SO 12-12'!O141+'SO 12-12'!O145+'SO 12-12'!O149+'SO 12-12'!O153+'SO 12-12'!O157+'SO 12-12'!O161+'SO 12-12'!O165+'SO 12-12'!O169+'SO 12-12'!O173+'SO 12-12'!O177+'SO 12-12'!O181+'SO 12-12'!O185</f>
      </c>
      <c s="11">
        <f>C28+D28</f>
      </c>
    </row>
    <row r="29" spans="1:5" ht="12.75" customHeight="1">
      <c r="A29" s="10" t="s">
        <v>1666</v>
      </c>
      <c s="10" t="s">
        <v>1667</v>
      </c>
      <c s="11">
        <f>'SO 12-13'!K8+'SO 12-13'!M8</f>
      </c>
      <c s="11">
        <f>0+'SO 12-13'!O10+'SO 12-13'!O14+'SO 12-13'!O19+'SO 12-13'!O23+'SO 12-13'!O27+'SO 12-13'!O31+'SO 12-13'!O35+'SO 12-13'!O39+'SO 12-13'!O43+'SO 12-13'!O47+'SO 12-13'!O51+'SO 12-13'!O55+'SO 12-13'!O60+'SO 12-13'!O64+'SO 12-13'!O68+'SO 12-13'!O73+'SO 12-13'!O77+'SO 12-13'!O81+'SO 12-13'!O85+'SO 12-13'!O90+'SO 12-13'!O94+'SO 12-13'!O99+'SO 12-13'!O103+'SO 12-13'!O107+'SO 12-13'!O111+'SO 12-13'!O115+'SO 12-13'!O119+'SO 12-13'!O124+'SO 12-13'!O128+'SO 12-13'!O132+'SO 12-13'!O136+'SO 12-13'!O140+'SO 12-13'!O144+'SO 12-13'!O148+'SO 12-13'!O152+'SO 12-13'!O156+'SO 12-13'!O160+'SO 12-13'!O164+'SO 12-13'!O168+'SO 12-13'!O172+'SO 12-13'!O176+'SO 12-13'!O180+'SO 12-13'!O184+'SO 12-13'!O188+'SO 12-13'!O192+'SO 12-13'!O196+'SO 12-13'!O200</f>
      </c>
      <c s="11">
        <f>C29+D29</f>
      </c>
    </row>
    <row r="30" spans="1:5" ht="12.75" customHeight="1">
      <c r="A30" s="10" t="s">
        <v>1727</v>
      </c>
      <c s="10" t="s">
        <v>1728</v>
      </c>
      <c s="11">
        <f>0+C31+C32+C33+C34</f>
      </c>
      <c s="11">
        <f>0+D31+D32+D33+D34</f>
      </c>
      <c s="11">
        <f>0+E31+E32+E33+E34</f>
      </c>
    </row>
    <row r="31" spans="1:5" ht="12.75" customHeight="1">
      <c r="A31" s="10" t="s">
        <v>1729</v>
      </c>
      <c s="10" t="s">
        <v>1730</v>
      </c>
      <c s="11">
        <f>'SO 14-10'!K8+'SO 14-10'!M8</f>
      </c>
      <c s="11">
        <f>0+'SO 14-10'!O10+'SO 14-10'!O14+'SO 14-10'!O18+'SO 14-10'!O22+'SO 14-10'!O26+'SO 14-10'!O31+'SO 14-10'!O35+'SO 14-10'!O39+'SO 14-10'!O43+'SO 14-10'!O47+'SO 14-10'!O51+'SO 14-10'!O55+'SO 14-10'!O60+'SO 14-10'!O64+'SO 14-10'!O68+'SO 14-10'!O72+'SO 14-10'!O76+'SO 14-10'!O80+'SO 14-10'!O84+'SO 14-10'!O88+'SO 14-10'!O92+'SO 14-10'!O96+'SO 14-10'!O100+'SO 14-10'!O104+'SO 14-10'!O108+'SO 14-10'!O112+'SO 14-10'!O116+'SO 14-10'!O120+'SO 14-10'!O124+'SO 14-10'!O128+'SO 14-10'!O132+'SO 14-10'!O136+'SO 14-10'!O140+'SO 14-10'!O144+'SO 14-10'!O148+'SO 14-10'!O152+'SO 14-10'!O156+'SO 14-10'!O160+'SO 14-10'!O165+'SO 14-10'!O169+'SO 14-10'!O173+'SO 14-10'!O177+'SO 14-10'!O181+'SO 14-10'!O185+'SO 14-10'!O189+'SO 14-10'!O194+'SO 14-10'!O198+'SO 14-10'!O202+'SO 14-10'!O206+'SO 14-10'!O210+'SO 14-10'!O214+'SO 14-10'!O218+'SO 14-10'!O222+'SO 14-10'!O226+'SO 14-10'!O231+'SO 14-10'!O235+'SO 14-10'!O239+'SO 14-10'!O243+'SO 14-10'!O247+'SO 14-10'!O251+'SO 14-10'!O256+'SO 14-10'!O260+'SO 14-10'!O264+'SO 14-10'!O268+'SO 14-10'!O272+'SO 14-10'!O276+'SO 14-10'!O280+'SO 14-10'!O284+'SO 14-10'!O288+'SO 14-10'!O292+'SO 14-10'!O296+'SO 14-10'!O300+'SO 14-10'!O304+'SO 14-10'!O308+'SO 14-10'!O312+'SO 14-10'!O316+'SO 14-10'!O321+'SO 14-10'!O325+'SO 14-10'!O329+'SO 14-10'!O333+'SO 14-10'!O337+'SO 14-10'!O341+'SO 14-10'!O345+'SO 14-10'!O349+'SO 14-10'!O353+'SO 14-10'!O358+'SO 14-10'!O362+'SO 14-10'!O366+'SO 14-10'!O370+'SO 14-10'!O374+'SO 14-10'!O378+'SO 14-10'!O382+'SO 14-10'!O386+'SO 14-10'!O390+'SO 14-10'!O394+'SO 14-10'!O398+'SO 14-10'!O402+'SO 14-10'!O406+'SO 14-10'!O410+'SO 14-10'!O414+'SO 14-10'!O418+'SO 14-10'!O422+'SO 14-10'!O426+'SO 14-10'!O430+'SO 14-10'!O434+'SO 14-10'!O438+'SO 14-10'!O443+'SO 14-10'!O447+'SO 14-10'!O451+'SO 14-10'!O455+'SO 14-10'!O459</f>
      </c>
      <c s="11">
        <f>C31+D31</f>
      </c>
    </row>
    <row r="32" spans="1:5" ht="12.75" customHeight="1">
      <c r="A32" s="10" t="s">
        <v>2127</v>
      </c>
      <c s="10" t="s">
        <v>2128</v>
      </c>
      <c s="11">
        <f>'SO 14-10.1'!K8+'SO 14-10.1'!M8</f>
      </c>
      <c s="11">
        <f>0+'SO 14-10.1'!O10+'SO 14-10.1'!O14+'SO 14-10.1'!O18+'SO 14-10.1'!O22+'SO 14-10.1'!O27+'SO 14-10.1'!O31+'SO 14-10.1'!O35+'SO 14-10.1'!O39+'SO 14-10.1'!O43+'SO 14-10.1'!O47+'SO 14-10.1'!O52+'SO 14-10.1'!O56+'SO 14-10.1'!O60+'SO 14-10.1'!O64+'SO 14-10.1'!O69+'SO 14-10.1'!O73+'SO 14-10.1'!O77+'SO 14-10.1'!O81+'SO 14-10.1'!O85+'SO 14-10.1'!O89+'SO 14-10.1'!O94+'SO 14-10.1'!O98+'SO 14-10.1'!O103+'SO 14-10.1'!O107+'SO 14-10.1'!O111+'SO 14-10.1'!O115+'SO 14-10.1'!O119+'SO 14-10.1'!O123+'SO 14-10.1'!O127+'SO 14-10.1'!O132+'SO 14-10.1'!O136+'SO 14-10.1'!O140+'SO 14-10.1'!O144+'SO 14-10.1'!O148+'SO 14-10.1'!O152+'SO 14-10.1'!O156+'SO 14-10.1'!O160+'SO 14-10.1'!O165+'SO 14-10.1'!O169+'SO 14-10.1'!O173</f>
      </c>
      <c s="11">
        <f>C32+D32</f>
      </c>
    </row>
    <row r="33" spans="1:5" ht="12.75" customHeight="1">
      <c r="A33" s="10" t="s">
        <v>2192</v>
      </c>
      <c s="10" t="s">
        <v>2193</v>
      </c>
      <c s="11">
        <f>'SO 14-10.2'!K8+'SO 14-10.2'!M8</f>
      </c>
      <c s="11">
        <f>0+'SO 14-10.2'!O10+'SO 14-10.2'!O14+'SO 14-10.2'!O19+'SO 14-10.2'!O23+'SO 14-10.2'!O28+'SO 14-10.2'!O32+'SO 14-10.2'!O36+'SO 14-10.2'!O41+'SO 14-10.2'!O45</f>
      </c>
      <c s="11">
        <f>C33+D33</f>
      </c>
    </row>
    <row r="34" spans="1:5" ht="12.75" customHeight="1">
      <c r="A34" s="10" t="s">
        <v>2219</v>
      </c>
      <c s="10" t="s">
        <v>2220</v>
      </c>
      <c s="11">
        <f>'SO 14-10.3'!K8+'SO 14-10.3'!M8</f>
      </c>
      <c s="11">
        <f>0+'SO 14-10.3'!O10+'SO 14-10.3'!O15+'SO 14-10.3'!O20</f>
      </c>
      <c s="11">
        <f>C34+D34</f>
      </c>
    </row>
    <row r="35" spans="1:5" ht="12.75" customHeight="1">
      <c r="A35" s="10" t="s">
        <v>2228</v>
      </c>
      <c s="10" t="s">
        <v>2229</v>
      </c>
      <c s="11">
        <f>0+C36</f>
      </c>
      <c s="11">
        <f>0+D36</f>
      </c>
      <c s="11">
        <f>0+E36</f>
      </c>
    </row>
    <row r="36" spans="1:5" ht="12.75" customHeight="1">
      <c r="A36" s="10" t="s">
        <v>2230</v>
      </c>
      <c s="10" t="s">
        <v>2231</v>
      </c>
      <c s="11">
        <f>'SO 15-10'!K8+'SO 15-10'!M8</f>
      </c>
      <c s="11">
        <f>0+'SO 15-10'!O10+'SO 15-10'!O15+'SO 15-10'!O20+'SO 15-10'!O24+'SO 15-10'!O28+'SO 15-10'!O33+'SO 15-10'!O38+'SO 15-10'!O42+'SO 15-10'!O46+'SO 15-10'!O50+'SO 15-10'!O54+'SO 15-10'!O58+'SO 15-10'!O62+'SO 15-10'!O66+'SO 15-10'!O70+'SO 15-10'!O74+'SO 15-10'!O78+'SO 15-10'!O82+'SO 15-10'!O86+'SO 15-10'!O90+'SO 15-10'!O94+'SO 15-10'!O98+'SO 15-10'!O102</f>
      </c>
      <c s="11">
        <f>C36+D36</f>
      </c>
    </row>
    <row r="37" spans="1:5" ht="12.75" customHeight="1">
      <c r="A37" s="10" t="s">
        <v>2286</v>
      </c>
      <c s="10" t="s">
        <v>2287</v>
      </c>
      <c s="11">
        <f>0+C38</f>
      </c>
      <c s="11">
        <f>0+D38</f>
      </c>
      <c s="11">
        <f>0+E38</f>
      </c>
    </row>
    <row r="38" spans="1:5" ht="12.75" customHeight="1">
      <c r="A38" s="10" t="s">
        <v>2288</v>
      </c>
      <c s="10" t="s">
        <v>2289</v>
      </c>
      <c s="11">
        <f>'SO 16-10'!K8+'SO 16-10'!M8</f>
      </c>
      <c s="11">
        <f>0+'SO 16-10'!O10+'SO 16-10'!O14+'SO 16-10'!O18+'SO 16-10'!O22+'SO 16-10'!O27+'SO 16-10'!O31+'SO 16-10'!O35+'SO 16-10'!O39+'SO 16-10'!O43+'SO 16-10'!O47+'SO 16-10'!O51+'SO 16-10'!O55+'SO 16-10'!O59+'SO 16-10'!O63+'SO 16-10'!O67+'SO 16-10'!O71+'SO 16-10'!O76+'SO 16-10'!O81+'SO 16-10'!O85+'SO 16-10'!O89+'SO 16-10'!O93+'SO 16-10'!O97+'SO 16-10'!O101+'SO 16-10'!O105+'SO 16-10'!O109+'SO 16-10'!O113+'SO 16-10'!O117+'SO 16-10'!O121+'SO 16-10'!O126+'SO 16-10'!O130+'SO 16-10'!O135+'SO 16-10'!O139</f>
      </c>
      <c s="11">
        <f>C38+D38</f>
      </c>
    </row>
    <row r="39" spans="1:5" ht="12.75" customHeight="1">
      <c r="A39" s="10" t="s">
        <v>101</v>
      </c>
      <c s="10" t="s">
        <v>2379</v>
      </c>
      <c s="11">
        <f>0+C40</f>
      </c>
      <c s="11">
        <f>0+D40</f>
      </c>
      <c s="11">
        <f>0+E40</f>
      </c>
    </row>
    <row r="40" spans="1:5" ht="12.75" customHeight="1">
      <c r="A40" s="10" t="s">
        <v>2380</v>
      </c>
      <c s="10" t="s">
        <v>2381</v>
      </c>
      <c s="11">
        <f>'SO 18-10'!K8+'SO 18-10'!M8</f>
      </c>
      <c s="11">
        <f>0+'SO 18-10'!O10+'SO 18-10'!O14+'SO 18-10'!O18+'SO 18-10'!O23+'SO 18-10'!O27+'SO 18-10'!O31+'SO 18-10'!O35+'SO 18-10'!O39+'SO 18-10'!O43+'SO 18-10'!O47+'SO 18-10'!O51+'SO 18-10'!O55+'SO 18-10'!O59+'SO 18-10'!O63+'SO 18-10'!O68+'SO 18-10'!O72+'SO 18-10'!O77+'SO 18-10'!O81+'SO 18-10'!O85+'SO 18-10'!O89+'SO 18-10'!O94+'SO 18-10'!O98+'SO 18-10'!O102+'SO 18-10'!O106+'SO 18-10'!O110+'SO 18-10'!O114+'SO 18-10'!O119+'SO 18-10'!O123+'SO 18-10'!O128+'SO 18-10'!O133+'SO 18-10'!O137+'SO 18-10'!O141+'SO 18-10'!O145+'SO 18-10'!O149+'SO 18-10'!O153+'SO 18-10'!O157+'SO 18-10'!O161+'SO 18-10'!O165+'SO 18-10'!O170+'SO 18-10'!O174+'SO 18-10'!O178+'SO 18-10'!O182+'SO 18-10'!O186+'SO 18-10'!O190+'SO 18-10'!O194+'SO 18-10'!O198+'SO 18-10'!O202</f>
      </c>
      <c s="11">
        <f>C40+D40</f>
      </c>
    </row>
    <row r="41" spans="1:5" ht="12.75" customHeight="1">
      <c r="A41" s="10" t="s">
        <v>105</v>
      </c>
      <c s="10" t="s">
        <v>2495</v>
      </c>
      <c s="11">
        <f>0+C42+C43</f>
      </c>
      <c s="11">
        <f>0+D42+D43</f>
      </c>
      <c s="11">
        <f>0+E42+E43</f>
      </c>
    </row>
    <row r="42" spans="1:5" ht="12.75" customHeight="1">
      <c r="A42" s="10" t="s">
        <v>2496</v>
      </c>
      <c s="10" t="s">
        <v>2497</v>
      </c>
      <c s="11">
        <f>'SO 20-12'!K8+'SO 20-12'!M8</f>
      </c>
      <c s="11">
        <f>0+'SO 20-12'!O10+'SO 20-12'!O14+'SO 20-12'!O19+'SO 20-12'!O24+'SO 20-12'!O28+'SO 20-12'!O32+'SO 20-12'!O37+'SO 20-12'!O43+'SO 20-12'!O47+'SO 20-12'!O52+'SO 20-12'!O56+'SO 20-12'!O60+'SO 20-12'!O64+'SO 20-12'!O68+'SO 20-12'!O72+'SO 20-12'!O76+'SO 20-12'!O80+'SO 20-12'!O84+'SO 20-12'!O88</f>
      </c>
      <c s="11">
        <f>C42+D42</f>
      </c>
    </row>
    <row r="43" spans="1:5" ht="12.75" customHeight="1">
      <c r="A43" s="10" t="s">
        <v>2540</v>
      </c>
      <c s="10" t="s">
        <v>2541</v>
      </c>
      <c s="11">
        <f>'SO 20-13'!K8+'SO 20-13'!M8</f>
      </c>
      <c s="11">
        <f>0+'SO 20-13'!O10+'SO 20-13'!O14+'SO 20-13'!O18+'SO 20-13'!O22+'SO 20-13'!O27+'SO 20-13'!O31+'SO 20-13'!O35+'SO 20-13'!O39+'SO 20-13'!O43+'SO 20-13'!O47+'SO 20-13'!O51+'SO 20-13'!O55+'SO 20-13'!O59+'SO 20-13'!O63+'SO 20-13'!O67+'SO 20-13'!O71+'SO 20-13'!O75+'SO 20-13'!O79+'SO 20-13'!O83+'SO 20-13'!O87+'SO 20-13'!O91+'SO 20-13'!O95+'SO 20-13'!O99+'SO 20-13'!O103+'SO 20-13'!O108+'SO 20-13'!O112+'SO 20-13'!O116+'SO 20-13'!O121+'SO 20-13'!O126+'SO 20-13'!O130+'SO 20-13'!O134+'SO 20-13'!O138+'SO 20-13'!O142+'SO 20-13'!O146+'SO 20-13'!O150+'SO 20-13'!O154+'SO 20-13'!O158+'SO 20-13'!O162+'SO 20-13'!O166+'SO 20-13'!O170+'SO 20-13'!O174+'SO 20-13'!O178+'SO 20-13'!O182+'SO 20-13'!O186+'SO 20-13'!O190+'SO 20-13'!O194+'SO 20-13'!O199+'SO 20-13'!O203+'SO 20-13'!O207+'SO 20-13'!O211+'SO 20-13'!O215+'SO 20-13'!O219+'SO 20-13'!O223+'SO 20-13'!O227+'SO 20-13'!O231+'SO 20-13'!O235+'SO 20-13'!O239+'SO 20-13'!O243+'SO 20-13'!O247+'SO 20-13'!O251+'SO 20-13'!O255+'SO 20-13'!O259+'SO 20-13'!O263+'SO 20-13'!O267+'SO 20-13'!O271+'SO 20-13'!O275+'SO 20-13'!O279+'SO 20-13'!O283+'SO 20-13'!O287+'SO 20-13'!O291+'SO 20-13'!O295+'SO 20-13'!O299+'SO 20-13'!O303+'SO 20-13'!O307+'SO 20-13'!O312+'SO 20-13'!O316+'SO 20-13'!O320+'SO 20-13'!O324+'SO 20-13'!O328+'SO 20-13'!O332+'SO 20-13'!O336+'SO 20-13'!O340+'SO 20-13'!O344+'SO 20-13'!O348+'SO 20-13'!O352+'SO 20-13'!O356+'SO 20-13'!O360+'SO 20-13'!O364+'SO 20-13'!O368+'SO 20-13'!O372+'SO 20-13'!O376+'SO 20-13'!O380+'SO 20-13'!O384+'SO 20-13'!O388+'SO 20-13'!O392+'SO 20-13'!O396+'SO 20-13'!O400+'SO 20-13'!O404+'SO 20-13'!O408+'SO 20-13'!O412+'SO 20-13'!O416+'SO 20-13'!O420+'SO 20-13'!O424+'SO 20-13'!O428+'SO 20-13'!O432+'SO 20-13'!O436+'SO 20-13'!O440+'SO 20-13'!O444+'SO 20-13'!O448+'SO 20-13'!O452+'SO 20-13'!O456+'SO 20-13'!O460+'SO 20-13'!O464+'SO 20-13'!O468+'SO 20-13'!O472+'SO 20-13'!O476+'SO 20-13'!O480+'SO 20-13'!O484+'SO 20-13'!O488+'SO 20-13'!O492+'SO 20-13'!O496+'SO 20-13'!O500+'SO 20-13'!O504+'SO 20-13'!O508+'SO 20-13'!O512+'SO 20-13'!O516+'SO 20-13'!O520+'SO 20-13'!O524+'SO 20-13'!O528+'SO 20-13'!O532+'SO 20-13'!O536+'SO 20-13'!O540+'SO 20-13'!O544+'SO 20-13'!O548+'SO 20-13'!O552+'SO 20-13'!O556+'SO 20-13'!O561+'SO 20-13'!O565+'SO 20-13'!O569+'SO 20-13'!O573+'SO 20-13'!O578+'SO 20-13'!O582+'SO 20-13'!O586+'SO 20-13'!O590+'SO 20-13'!O594+'SO 20-13'!O598+'SO 20-13'!O602+'SO 20-13'!O606+'SO 20-13'!O610+'SO 20-13'!O614+'SO 20-13'!O618+'SO 20-13'!O622+'SO 20-13'!O626+'SO 20-13'!O630+'SO 20-13'!O635+'SO 20-13'!O639+'SO 20-13'!O643+'SO 20-13'!O647+'SO 20-13'!O652+'SO 20-13'!O656+'SO 20-13'!O660+'SO 20-13'!O664+'SO 20-13'!O668+'SO 20-13'!O672+'SO 20-13'!O676+'SO 20-13'!O680+'SO 20-13'!O684+'SO 20-13'!O688+'SO 20-13'!O692+'SO 20-13'!O696+'SO 20-13'!O700+'SO 20-13'!O704+'SO 20-13'!O709+'SO 20-13'!O713+'SO 20-13'!O717+'SO 20-13'!O721+'SO 20-13'!O725+'SO 20-13'!O729+'SO 20-13'!O733+'SO 20-13'!O737+'SO 20-13'!O741+'SO 20-13'!O745+'SO 20-13'!O749+'SO 20-13'!O753+'SO 20-13'!O757+'SO 20-13'!O761+'SO 20-13'!O765+'SO 20-13'!O769+'SO 20-13'!O773+'SO 20-13'!O777+'SO 20-13'!O781+'SO 20-13'!O785+'SO 20-13'!O789+'SO 20-13'!O793+'SO 20-13'!O797+'SO 20-13'!O801+'SO 20-13'!O805+'SO 20-13'!O809+'SO 20-13'!O814+'SO 20-13'!O818+'SO 20-13'!O822+'SO 20-13'!O826+'SO 20-13'!O830+'SO 20-13'!O834+'SO 20-13'!O838+'SO 20-13'!O842+'SO 20-13'!O846+'SO 20-13'!O850+'SO 20-13'!O855+'SO 20-13'!O859+'SO 20-13'!O863+'SO 20-13'!O867+'SO 20-13'!O871+'SO 20-13'!O875+'SO 20-13'!O879+'SO 20-13'!O883+'SO 20-13'!O888+'SO 20-13'!O892+'SO 20-13'!O896+'SO 20-13'!O900+'SO 20-13'!O904+'SO 20-13'!O908+'SO 20-13'!O912+'SO 20-13'!O916+'SO 20-13'!O920+'SO 20-13'!O924+'SO 20-13'!O928+'SO 20-13'!O932+'SO 20-13'!O936+'SO 20-13'!O941+'SO 20-13'!O945+'SO 20-13'!O949+'SO 20-13'!O953+'SO 20-13'!O957+'SO 20-13'!O961+'SO 20-13'!O965+'SO 20-13'!O969+'SO 20-13'!O974+'SO 20-13'!O978+'SO 20-13'!O982+'SO 20-13'!O986+'SO 20-13'!O990+'SO 20-13'!O995+'SO 20-13'!O999+'SO 20-13'!O1003+'SO 20-13'!O1007+'SO 20-13'!O1011+'SO 20-13'!O1015+'SO 20-13'!O1019+'SO 20-13'!O1023+'SO 20-13'!O1027+'SO 20-13'!O1032+'SO 20-13'!O1036+'SO 20-13'!O1040+'SO 20-13'!O1044+'SO 20-13'!O1049+'SO 20-13'!O1054+'SO 20-13'!O1058+'SO 20-13'!O1062+'SO 20-13'!O1066+'SO 20-13'!O1071+'SO 20-13'!O1075+'SO 20-13'!O1079+'SO 20-13'!O1083+'SO 20-13'!O1088+'SO 20-13'!O1092+'SO 20-13'!O1096+'SO 20-13'!O1100+'SO 20-13'!O1104+'SO 20-13'!O1108+'SO 20-13'!O1112+'SO 20-13'!O1116+'SO 20-13'!O1120+'SO 20-13'!O1124+'SO 20-13'!O1128+'SO 20-13'!O1132+'SO 20-13'!O1136+'SO 20-13'!O1140+'SO 20-13'!O1144+'SO 20-13'!O1148+'SO 20-13'!O1152+'SO 20-13'!O1156+'SO 20-13'!O1160+'SO 20-13'!O1164+'SO 20-13'!O1168+'SO 20-13'!O1172+'SO 20-13'!O1176+'SO 20-13'!O1180+'SO 20-13'!O1184+'SO 20-13'!O1188+'SO 20-13'!O1193+'SO 20-13'!O1198+'SO 20-13'!O1202+'SO 20-13'!O1206+'SO 20-13'!O1210+'SO 20-13'!O1214+'SO 20-13'!O1218+'SO 20-13'!O1222+'SO 20-13'!O1226</f>
      </c>
      <c s="11">
        <f>C43+D43</f>
      </c>
    </row>
    <row r="44" spans="1:5" ht="12.75" customHeight="1">
      <c r="A44" s="10" t="s">
        <v>109</v>
      </c>
      <c s="10" t="s">
        <v>3556</v>
      </c>
      <c s="11">
        <f>0+C45</f>
      </c>
      <c s="11">
        <f>0+D45</f>
      </c>
      <c s="11">
        <f>0+E45</f>
      </c>
    </row>
    <row r="45" spans="1:5" ht="12.75" customHeight="1">
      <c r="A45" s="10" t="s">
        <v>3557</v>
      </c>
      <c s="10" t="s">
        <v>3558</v>
      </c>
      <c s="11">
        <f>'SO 20-21'!K8+'SO 20-21'!M8</f>
      </c>
      <c s="11">
        <f>0+'SO 20-21'!O10+'SO 20-21'!O14+'SO 20-21'!O19+'SO 20-21'!O23+'SO 20-21'!O28+'SO 20-21'!O32+'SO 20-21'!O37+'SO 20-21'!O42+'SO 20-21'!O46+'SO 20-21'!O50+'SO 20-21'!O54+'SO 20-21'!O58+'SO 20-21'!O62+'SO 20-21'!O66+'SO 20-21'!O70+'SO 20-21'!O74+'SO 20-21'!O78+'SO 20-21'!O82+'SO 20-21'!O86+'SO 20-21'!O90+'SO 20-21'!O94+'SO 20-21'!O98+'SO 20-21'!O102+'SO 20-21'!O106+'SO 20-21'!O110+'SO 20-21'!O114+'SO 20-21'!O118+'SO 20-21'!O122+'SO 20-21'!O126+'SO 20-21'!O130+'SO 20-21'!O134+'SO 20-21'!O139</f>
      </c>
      <c s="11">
        <f>C45+D45</f>
      </c>
    </row>
    <row r="46" spans="1:5" ht="12.75" customHeight="1">
      <c r="A46" s="10" t="s">
        <v>113</v>
      </c>
      <c s="10" t="s">
        <v>3660</v>
      </c>
      <c s="11">
        <f>0+C47</f>
      </c>
      <c s="11">
        <f>0+D47</f>
      </c>
      <c s="11">
        <f>0+E47</f>
      </c>
    </row>
    <row r="47" spans="1:5" ht="12.75" customHeight="1">
      <c r="A47" s="10" t="s">
        <v>3661</v>
      </c>
      <c s="10" t="s">
        <v>3662</v>
      </c>
      <c s="11">
        <f>'SO 20-10'!K8+'SO 20-10'!M8</f>
      </c>
      <c s="11">
        <f>0+'SO 20-10'!O10+'SO 20-10'!O14+'SO 20-10'!O18+'SO 20-10'!O22+'SO 20-10'!O26+'SO 20-10'!O30+'SO 20-10'!O34+'SO 20-10'!O38+'SO 20-10'!O42+'SO 20-10'!O46+'SO 20-10'!O50+'SO 20-10'!O54+'SO 20-10'!O58+'SO 20-10'!O62+'SO 20-10'!O66+'SO 20-10'!O70+'SO 20-10'!O74+'SO 20-10'!O78+'SO 20-10'!O82+'SO 20-10'!O86+'SO 20-10'!O90+'SO 20-10'!O94+'SO 20-10'!O98+'SO 20-10'!O102+'SO 20-10'!O106+'SO 20-10'!O110+'SO 20-10'!O114+'SO 20-10'!O118+'SO 20-10'!O122</f>
      </c>
      <c s="11">
        <f>C47+D47</f>
      </c>
    </row>
    <row r="48" spans="1:5" ht="12.75" customHeight="1">
      <c r="A48" s="10" t="s">
        <v>117</v>
      </c>
      <c s="10" t="s">
        <v>3767</v>
      </c>
      <c s="11">
        <f>0+C49</f>
      </c>
      <c s="11">
        <f>0+D49</f>
      </c>
      <c s="11">
        <f>0+E49</f>
      </c>
    </row>
    <row r="49" spans="1:5" ht="12.75" customHeight="1">
      <c r="A49" s="10" t="s">
        <v>3768</v>
      </c>
      <c s="10" t="s">
        <v>3769</v>
      </c>
      <c s="11">
        <f>'SO 20-14'!K8+'SO 20-14'!M8</f>
      </c>
      <c s="11">
        <f>0+'SO 20-14'!O10+'SO 20-14'!O15</f>
      </c>
      <c s="11">
        <f>C49+D49</f>
      </c>
    </row>
    <row r="50" spans="1:5" ht="12.75" customHeight="1">
      <c r="A50" s="10" t="s">
        <v>122</v>
      </c>
      <c s="10" t="s">
        <v>3778</v>
      </c>
      <c s="11">
        <f>0+C51</f>
      </c>
      <c s="11">
        <f>0+D51</f>
      </c>
      <c s="11">
        <f>0+E51</f>
      </c>
    </row>
    <row r="51" spans="1:5" ht="12.75" customHeight="1">
      <c r="A51" s="10" t="s">
        <v>3779</v>
      </c>
      <c s="10" t="s">
        <v>3780</v>
      </c>
      <c s="11">
        <f>'SO 31-10'!K8+'SO 31-10'!M8</f>
      </c>
      <c s="11">
        <f>0+'SO 31-10'!O10+'SO 31-10'!O14+'SO 31-10'!O18+'SO 31-10'!O23+'SO 31-10'!O28+'SO 31-10'!O32+'SO 31-10'!O36+'SO 31-10'!O40+'SO 31-10'!O44+'SO 31-10'!O48+'SO 31-10'!O52+'SO 31-10'!O56+'SO 31-10'!O60+'SO 31-10'!O64+'SO 31-10'!O68+'SO 31-10'!O72+'SO 31-10'!O76+'SO 31-10'!O80+'SO 31-10'!O84+'SO 31-10'!O88+'SO 31-10'!O92+'SO 31-10'!O96+'SO 31-10'!O100+'SO 31-10'!O104+'SO 31-10'!O108+'SO 31-10'!O112+'SO 31-10'!O116+'SO 31-10'!O120+'SO 31-10'!O124+'SO 31-10'!O128+'SO 31-10'!O132+'SO 31-10'!O136+'SO 31-10'!O140+'SO 31-10'!O144+'SO 31-10'!O148+'SO 31-10'!O152+'SO 31-10'!O156+'SO 31-10'!O160+'SO 31-10'!O164+'SO 31-10'!O168+'SO 31-10'!O172+'SO 31-10'!O176+'SO 31-10'!O180+'SO 31-10'!O184+'SO 31-10'!O188+'SO 31-10'!O192+'SO 31-10'!O196+'SO 31-10'!O200+'SO 31-10'!O204+'SO 31-10'!O208+'SO 31-10'!O212+'SO 31-10'!O216+'SO 31-10'!O220+'SO 31-10'!O224+'SO 31-10'!O228+'SO 31-10'!O232+'SO 31-10'!O236+'SO 31-10'!O240+'SO 31-10'!O244+'SO 31-10'!O248+'SO 31-10'!O252+'SO 31-10'!O256+'SO 31-10'!O260+'SO 31-10'!O264+'SO 31-10'!O268+'SO 31-10'!O272+'SO 31-10'!O276+'SO 31-10'!O280+'SO 31-10'!O284+'SO 31-10'!O288+'SO 31-10'!O292+'SO 31-10'!O296+'SO 31-10'!O300+'SO 31-10'!O304+'SO 31-10'!O308+'SO 31-10'!O312+'SO 31-10'!O316+'SO 31-10'!O320+'SO 31-10'!O324+'SO 31-10'!O328+'SO 31-10'!O332+'SO 31-10'!O336+'SO 31-10'!O340+'SO 31-10'!O344+'SO 31-10'!O348+'SO 31-10'!O352+'SO 31-10'!O356+'SO 31-10'!O360+'SO 31-10'!O364+'SO 31-10'!O368+'SO 31-10'!O372+'SO 31-10'!O376+'SO 31-10'!O380+'SO 31-10'!O384+'SO 31-10'!O388+'SO 31-10'!O392+'SO 31-10'!O396+'SO 31-10'!O400+'SO 31-10'!O404+'SO 31-10'!O408+'SO 31-10'!O412+'SO 31-10'!O416+'SO 31-10'!O420+'SO 31-10'!O424+'SO 31-10'!O428+'SO 31-10'!O432+'SO 31-10'!O436+'SO 31-10'!O440+'SO 31-10'!O444+'SO 31-10'!O448+'SO 31-10'!O452+'SO 31-10'!O456+'SO 31-10'!O460+'SO 31-10'!O464+'SO 31-10'!O468+'SO 31-10'!O472+'SO 31-10'!O476+'SO 31-10'!O480+'SO 31-10'!O484+'SO 31-10'!O488+'SO 31-10'!O492+'SO 31-10'!O496+'SO 31-10'!O500+'SO 31-10'!O504+'SO 31-10'!O508+'SO 31-10'!O512+'SO 31-10'!O516</f>
      </c>
      <c s="11">
        <f>C51+D51</f>
      </c>
    </row>
    <row r="52" spans="1:5" ht="12.75" customHeight="1">
      <c r="A52" s="10" t="s">
        <v>126</v>
      </c>
      <c s="10" t="s">
        <v>4163</v>
      </c>
      <c s="11">
        <f>0+C53</f>
      </c>
      <c s="11">
        <f>0+D53</f>
      </c>
      <c s="11">
        <f>0+E53</f>
      </c>
    </row>
    <row r="53" spans="1:5" ht="12.75" customHeight="1">
      <c r="A53" s="10" t="s">
        <v>4164</v>
      </c>
      <c s="10" t="s">
        <v>4165</v>
      </c>
      <c s="11">
        <f>'SO 34-10'!K8+'SO 34-10'!M8</f>
      </c>
      <c s="11">
        <f>0+'SO 34-10'!O10+'SO 34-10'!O15+'SO 34-10'!O20+'SO 34-10'!O24+'SO 34-10'!O28+'SO 34-10'!O33+'SO 34-10'!O38+'SO 34-10'!O42+'SO 34-10'!O46+'SO 34-10'!O50+'SO 34-10'!O54+'SO 34-10'!O58+'SO 34-10'!O62+'SO 34-10'!O66+'SO 34-10'!O70+'SO 34-10'!O74+'SO 34-10'!O78+'SO 34-10'!O82+'SO 34-10'!O86+'SO 34-10'!O90+'SO 34-10'!O94+'SO 34-10'!O98+'SO 34-10'!O102</f>
      </c>
      <c s="11">
        <f>C53+D53</f>
      </c>
    </row>
    <row r="54" spans="1:5" ht="12.75" customHeight="1">
      <c r="A54" s="10" t="s">
        <v>132</v>
      </c>
      <c s="10" t="s">
        <v>4192</v>
      </c>
      <c s="11">
        <f>0+C55+C56+C57+C58</f>
      </c>
      <c s="11">
        <f>0+D55+D56+D57+D58</f>
      </c>
      <c s="11">
        <f>0+E55+E56+E57+E58</f>
      </c>
    </row>
    <row r="55" spans="1:5" ht="12.75" customHeight="1">
      <c r="A55" s="10" t="s">
        <v>4193</v>
      </c>
      <c s="10" t="s">
        <v>4194</v>
      </c>
      <c s="11">
        <f>'SO 36-10'!K8+'SO 36-10'!M8</f>
      </c>
      <c s="11">
        <f>0+'SO 36-10'!O10+'SO 36-10'!O15+'SO 36-10'!O20+'SO 36-10'!O24+'SO 36-10'!O28+'SO 36-10'!O33+'SO 36-10'!O38+'SO 36-10'!O42+'SO 36-10'!O46+'SO 36-10'!O50+'SO 36-10'!O54+'SO 36-10'!O58+'SO 36-10'!O62+'SO 36-10'!O66+'SO 36-10'!O70+'SO 36-10'!O74+'SO 36-10'!O78+'SO 36-10'!O82+'SO 36-10'!O86+'SO 36-10'!O90+'SO 36-10'!O94+'SO 36-10'!O98+'SO 36-10'!O102+'SO 36-10'!O106+'SO 36-10'!O110+'SO 36-10'!O114</f>
      </c>
      <c s="11">
        <f>C55+D55</f>
      </c>
    </row>
    <row r="56" spans="1:5" ht="12.75" customHeight="1">
      <c r="A56" s="10" t="s">
        <v>4225</v>
      </c>
      <c s="10" t="s">
        <v>4226</v>
      </c>
      <c s="11">
        <f>'SO 36-11'!K8+'SO 36-11'!M8</f>
      </c>
      <c s="11">
        <f>0+'SO 36-11'!O10+'SO 36-11'!O15+'SO 36-11'!O19+'SO 36-11'!O23+'SO 36-11'!O27+'SO 36-11'!O31+'SO 36-11'!O35+'SO 36-11'!O39+'SO 36-11'!O43+'SO 36-11'!O47+'SO 36-11'!O51+'SO 36-11'!O55+'SO 36-11'!O59+'SO 36-11'!O63+'SO 36-11'!O67+'SO 36-11'!O71+'SO 36-11'!O75+'SO 36-11'!O79+'SO 36-11'!O83+'SO 36-11'!O87+'SO 36-11'!O91+'SO 36-11'!O95+'SO 36-11'!O99+'SO 36-11'!O103+'SO 36-11'!O107+'SO 36-11'!O111+'SO 36-11'!O115+'SO 36-11'!O119</f>
      </c>
      <c s="11">
        <f>C56+D56</f>
      </c>
    </row>
    <row r="57" spans="1:5" ht="12.75" customHeight="1">
      <c r="A57" s="10" t="s">
        <v>4251</v>
      </c>
      <c s="10" t="s">
        <v>4252</v>
      </c>
      <c s="11">
        <f>'SO 36-12'!K8+'SO 36-12'!M8</f>
      </c>
      <c s="11">
        <f>0+'SO 36-12'!O10+'SO 36-12'!O14+'SO 36-12'!O19+'SO 36-12'!O23+'SO 36-12'!O28+'SO 36-12'!O32+'SO 36-12'!O36+'SO 36-12'!O41+'SO 36-12'!O45+'SO 36-12'!O50+'SO 36-12'!O54+'SO 36-12'!O58+'SO 36-12'!O62+'SO 36-12'!O66+'SO 36-12'!O70+'SO 36-12'!O74+'SO 36-12'!O78+'SO 36-12'!O82+'SO 36-12'!O86+'SO 36-12'!O90+'SO 36-12'!O94+'SO 36-12'!O98+'SO 36-12'!O102+'SO 36-12'!O106+'SO 36-12'!O110+'SO 36-12'!O114+'SO 36-12'!O118+'SO 36-12'!O122+'SO 36-12'!O126+'SO 36-12'!O130+'SO 36-12'!O134+'SO 36-12'!O138+'SO 36-12'!O142+'SO 36-12'!O146+'SO 36-12'!O150+'SO 36-12'!O154+'SO 36-12'!O158+'SO 36-12'!O162+'SO 36-12'!O166+'SO 36-12'!O170+'SO 36-12'!O174+'SO 36-12'!O178+'SO 36-12'!O182+'SO 36-12'!O186+'SO 36-12'!O190+'SO 36-12'!O194</f>
      </c>
      <c s="11">
        <f>C57+D57</f>
      </c>
    </row>
    <row r="58" spans="1:5" ht="12.75" customHeight="1">
      <c r="A58" s="10" t="s">
        <v>4298</v>
      </c>
      <c s="10" t="s">
        <v>4299</v>
      </c>
      <c s="11">
        <f>'SO 36-13'!K8+'SO 36-13'!M8</f>
      </c>
      <c s="11">
        <f>0+'SO 36-13'!O10+'SO 36-13'!O15+'SO 36-13'!O19+'SO 36-13'!O24+'SO 36-13'!O28+'SO 36-13'!O32+'SO 36-13'!O37+'SO 36-13'!O41+'SO 36-13'!O46+'SO 36-13'!O50+'SO 36-13'!O54+'SO 36-13'!O58+'SO 36-13'!O62+'SO 36-13'!O66+'SO 36-13'!O70+'SO 36-13'!O74+'SO 36-13'!O78+'SO 36-13'!O82+'SO 36-13'!O86+'SO 36-13'!O90+'SO 36-13'!O94+'SO 36-13'!O98+'SO 36-13'!O102+'SO 36-13'!O106+'SO 36-13'!O110+'SO 36-13'!O114+'SO 36-13'!O118+'SO 36-13'!O122</f>
      </c>
      <c s="11">
        <f>C58+D58</f>
      </c>
    </row>
    <row r="59" spans="1:5" ht="12.75" customHeight="1">
      <c r="A59" s="10" t="s">
        <v>136</v>
      </c>
      <c s="10" t="s">
        <v>4308</v>
      </c>
      <c s="11">
        <f>0+C60</f>
      </c>
      <c s="11">
        <f>0+D60</f>
      </c>
      <c s="11">
        <f>0+E60</f>
      </c>
    </row>
    <row r="60" spans="1:5" ht="12.75" customHeight="1">
      <c r="A60" s="10" t="s">
        <v>4309</v>
      </c>
      <c s="10" t="s">
        <v>4310</v>
      </c>
      <c s="11">
        <f>'SO 37-10'!K8+'SO 37-10'!M8</f>
      </c>
      <c s="11">
        <f>0+'SO 37-10'!O10+'SO 37-10'!O14+'SO 37-10'!O18+'SO 37-10'!O22+'SO 37-10'!O26+'SO 37-10'!O30+'SO 37-10'!O34+'SO 37-10'!O38+'SO 37-10'!O42+'SO 37-10'!O46+'SO 37-10'!O50+'SO 37-10'!O54</f>
      </c>
      <c s="11">
        <f>C60+D60</f>
      </c>
    </row>
    <row r="61" spans="1:5" ht="12.75" customHeight="1">
      <c r="A61" s="10" t="s">
        <v>140</v>
      </c>
      <c s="10" t="s">
        <v>4344</v>
      </c>
      <c s="11">
        <f>0+C62</f>
      </c>
      <c s="11">
        <f>0+D62</f>
      </c>
      <c s="11">
        <f>0+E62</f>
      </c>
    </row>
    <row r="62" spans="1:5" ht="12.75" customHeight="1">
      <c r="A62" s="10" t="s">
        <v>4345</v>
      </c>
      <c s="10" t="s">
        <v>4346</v>
      </c>
      <c s="11">
        <f>'SO 98-98'!K8+'SO 98-98'!M8</f>
      </c>
      <c s="11">
        <f>0+'SO 98-98'!O10+'SO 98-98'!O14+'SO 98-98'!O18+'SO 98-98'!O22+'SO 98-98'!O26+'SO 98-98'!O30+'SO 98-98'!O34+'SO 98-98'!O38</f>
      </c>
      <c s="11">
        <f>C62+D62</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843</v>
      </c>
      <c s="33">
        <f>Rekapitulace!C23</f>
      </c>
      <c s="15" t="s">
        <v>15</v>
      </c>
      <c t="s">
        <v>23</v>
      </c>
      <c t="s">
        <v>27</v>
      </c>
    </row>
    <row r="4" spans="1:16" ht="15" customHeight="1">
      <c r="A4" s="18" t="s">
        <v>20</v>
      </c>
      <c s="19" t="s">
        <v>28</v>
      </c>
      <c s="20" t="s">
        <v>843</v>
      </c>
      <c r="E4" s="19" t="s">
        <v>844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COUNTIFS(L8:L273,"=0",A8:A273,"P")+COUNTIFS(L8:L273,"",A8:A273,"P")+SUM(Q8:Q273)</f>
      </c>
    </row>
    <row r="8" spans="1:13" ht="12.75" customHeight="1">
      <c r="A8" t="s">
        <v>45</v>
      </c>
      <c r="C8" s="21" t="s">
        <v>847</v>
      </c>
      <c r="E8" s="23" t="s">
        <v>848</v>
      </c>
      <c r="J8" s="22">
        <f>0+J9+J42+J147+J160</f>
      </c>
      <c s="22">
        <f>0+K9+K42+K147+K160</f>
      </c>
      <c s="22">
        <f>0+L9+L42+L147+L160</f>
      </c>
      <c s="22">
        <f>0+M9+M42+M147+M160</f>
      </c>
    </row>
    <row r="9" spans="1:13" ht="12.75" customHeight="1">
      <c r="A9" t="s">
        <v>48</v>
      </c>
      <c r="C9" s="7" t="s">
        <v>49</v>
      </c>
      <c r="E9" s="25" t="s">
        <v>50</v>
      </c>
      <c r="J9" s="24">
        <f>0</f>
      </c>
      <c s="24">
        <f>0</f>
      </c>
      <c s="24">
        <f>0+L10+L14+L18+L22+L26+L30+L34+L38</f>
      </c>
      <c s="24">
        <f>0+M10+M14+M18+M22+M26+M30+M34+M38</f>
      </c>
    </row>
    <row r="10" spans="1:16" ht="12.75" customHeight="1">
      <c r="A10" t="s">
        <v>51</v>
      </c>
      <c s="6" t="s">
        <v>80</v>
      </c>
      <c s="6" t="s">
        <v>849</v>
      </c>
      <c t="s">
        <v>5</v>
      </c>
      <c s="26" t="s">
        <v>850</v>
      </c>
      <c s="27" t="s">
        <v>55</v>
      </c>
      <c s="28">
        <v>35.64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851</v>
      </c>
    </row>
    <row r="13" spans="5:5" ht="76.5" customHeight="1">
      <c r="E13" s="31" t="s">
        <v>852</v>
      </c>
    </row>
    <row r="14" spans="1:16" ht="12.75" customHeight="1">
      <c r="A14" t="s">
        <v>51</v>
      </c>
      <c s="6" t="s">
        <v>85</v>
      </c>
      <c s="6" t="s">
        <v>853</v>
      </c>
      <c t="s">
        <v>5</v>
      </c>
      <c s="26" t="s">
        <v>854</v>
      </c>
      <c s="27" t="s">
        <v>55</v>
      </c>
      <c s="28">
        <v>16.26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855</v>
      </c>
    </row>
    <row r="17" spans="5:5" ht="76.5" customHeight="1">
      <c r="E17" s="31" t="s">
        <v>852</v>
      </c>
    </row>
    <row r="18" spans="1:16" ht="12.75" customHeight="1">
      <c r="A18" t="s">
        <v>51</v>
      </c>
      <c s="6" t="s">
        <v>90</v>
      </c>
      <c s="6" t="s">
        <v>856</v>
      </c>
      <c t="s">
        <v>5</v>
      </c>
      <c s="26" t="s">
        <v>857</v>
      </c>
      <c s="27" t="s">
        <v>55</v>
      </c>
      <c s="28">
        <v>0.005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858</v>
      </c>
    </row>
    <row r="21" spans="5:5" ht="76.5" customHeight="1">
      <c r="E21" s="31" t="s">
        <v>852</v>
      </c>
    </row>
    <row r="22" spans="1:16" ht="12.75" customHeight="1">
      <c r="A22" t="s">
        <v>51</v>
      </c>
      <c s="6" t="s">
        <v>96</v>
      </c>
      <c s="6" t="s">
        <v>859</v>
      </c>
      <c t="s">
        <v>5</v>
      </c>
      <c s="26" t="s">
        <v>860</v>
      </c>
      <c s="27" t="s">
        <v>55</v>
      </c>
      <c s="28">
        <v>0.554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861</v>
      </c>
    </row>
    <row r="25" spans="5:5" ht="76.5" customHeight="1">
      <c r="E25" s="31" t="s">
        <v>852</v>
      </c>
    </row>
    <row r="26" spans="1:16" ht="12.75" customHeight="1">
      <c r="A26" t="s">
        <v>51</v>
      </c>
      <c s="6" t="s">
        <v>117</v>
      </c>
      <c s="6" t="s">
        <v>862</v>
      </c>
      <c t="s">
        <v>5</v>
      </c>
      <c s="26" t="s">
        <v>863</v>
      </c>
      <c s="27" t="s">
        <v>55</v>
      </c>
      <c s="28">
        <v>57.258</v>
      </c>
      <c s="27">
        <v>0</v>
      </c>
      <c s="27">
        <f>ROUND(G26*H26,6)</f>
      </c>
      <c r="L26" s="29">
        <v>0</v>
      </c>
      <c s="24">
        <f>ROUND(ROUND(L26,2)*ROUND(G26,3),2)</f>
      </c>
      <c s="27" t="s">
        <v>56</v>
      </c>
      <c>
        <f>(M26*21)/100</f>
      </c>
      <c t="s">
        <v>27</v>
      </c>
    </row>
    <row r="27" spans="1:5" ht="12.75" customHeight="1">
      <c r="A27" s="30" t="s">
        <v>57</v>
      </c>
      <c r="E27" s="31" t="s">
        <v>5</v>
      </c>
    </row>
    <row r="28" spans="1:5" ht="63.75" customHeight="1">
      <c r="A28" s="30" t="s">
        <v>58</v>
      </c>
      <c r="E28" s="32" t="s">
        <v>864</v>
      </c>
    </row>
    <row r="29" spans="5:5" ht="76.5" customHeight="1">
      <c r="E29" s="31" t="s">
        <v>852</v>
      </c>
    </row>
    <row r="30" spans="1:16" ht="12.75" customHeight="1">
      <c r="A30" t="s">
        <v>51</v>
      </c>
      <c s="6" t="s">
        <v>126</v>
      </c>
      <c s="6" t="s">
        <v>865</v>
      </c>
      <c t="s">
        <v>5</v>
      </c>
      <c s="26" t="s">
        <v>866</v>
      </c>
      <c s="27" t="s">
        <v>55</v>
      </c>
      <c s="28">
        <v>63</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867</v>
      </c>
    </row>
    <row r="33" spans="5:5" ht="76.5" customHeight="1">
      <c r="E33" s="31" t="s">
        <v>852</v>
      </c>
    </row>
    <row r="34" spans="1:16" ht="12.75" customHeight="1">
      <c r="A34" t="s">
        <v>51</v>
      </c>
      <c s="6" t="s">
        <v>132</v>
      </c>
      <c s="6" t="s">
        <v>868</v>
      </c>
      <c t="s">
        <v>5</v>
      </c>
      <c s="26" t="s">
        <v>869</v>
      </c>
      <c s="27" t="s">
        <v>55</v>
      </c>
      <c s="28">
        <v>3451.36</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870</v>
      </c>
    </row>
    <row r="37" spans="5:5" ht="76.5" customHeight="1">
      <c r="E37" s="31" t="s">
        <v>852</v>
      </c>
    </row>
    <row r="38" spans="1:16" ht="12.75" customHeight="1">
      <c r="A38" t="s">
        <v>51</v>
      </c>
      <c s="6" t="s">
        <v>294</v>
      </c>
      <c s="6" t="s">
        <v>871</v>
      </c>
      <c t="s">
        <v>5</v>
      </c>
      <c s="26" t="s">
        <v>872</v>
      </c>
      <c s="27" t="s">
        <v>55</v>
      </c>
      <c s="28">
        <v>54.6</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873</v>
      </c>
    </row>
    <row r="41" spans="5:5" ht="76.5" customHeight="1">
      <c r="E41" s="31" t="s">
        <v>852</v>
      </c>
    </row>
    <row r="42" spans="1:13" ht="12.75" customHeight="1">
      <c r="A42" t="s">
        <v>48</v>
      </c>
      <c r="C42" s="7" t="s">
        <v>73</v>
      </c>
      <c r="E42" s="25" t="s">
        <v>874</v>
      </c>
      <c r="J42" s="24">
        <f>0</f>
      </c>
      <c s="24">
        <f>0</f>
      </c>
      <c s="24">
        <f>0+L43+L47+L51+L55+L59+L63+L67+L71+L75+L79+L83+L87+L91+L95+L99+L103+L107+L111+L115+L119+L123+L127+L131+L135+L139+L143</f>
      </c>
      <c s="24">
        <f>0+M43+M47+M51+M55+M59+M63+M67+M71+M75+M79+M83+M87+M91+M95+M99+M103+M107+M111+M115+M119+M123+M127+M131+M135+M139+M143</f>
      </c>
    </row>
    <row r="43" spans="1:16" ht="12.75" customHeight="1">
      <c r="A43" t="s">
        <v>51</v>
      </c>
      <c s="6" t="s">
        <v>144</v>
      </c>
      <c s="6" t="s">
        <v>875</v>
      </c>
      <c t="s">
        <v>5</v>
      </c>
      <c s="26" t="s">
        <v>876</v>
      </c>
      <c s="27" t="s">
        <v>76</v>
      </c>
      <c s="28">
        <v>1692.3</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877</v>
      </c>
    </row>
    <row r="46" spans="5:5" ht="76.5" customHeight="1">
      <c r="E46" s="31" t="s">
        <v>878</v>
      </c>
    </row>
    <row r="47" spans="1:16" ht="12.75" customHeight="1">
      <c r="A47" t="s">
        <v>51</v>
      </c>
      <c s="6" t="s">
        <v>148</v>
      </c>
      <c s="6" t="s">
        <v>879</v>
      </c>
      <c t="s">
        <v>5</v>
      </c>
      <c s="26" t="s">
        <v>880</v>
      </c>
      <c s="27" t="s">
        <v>76</v>
      </c>
      <c s="28">
        <v>1103</v>
      </c>
      <c s="27">
        <v>0</v>
      </c>
      <c s="27">
        <f>ROUND(G47*H47,6)</f>
      </c>
      <c r="L47" s="29">
        <v>0</v>
      </c>
      <c s="24">
        <f>ROUND(ROUND(L47,2)*ROUND(G47,3),2)</f>
      </c>
      <c s="27" t="s">
        <v>56</v>
      </c>
      <c>
        <f>(M47*21)/100</f>
      </c>
      <c t="s">
        <v>27</v>
      </c>
    </row>
    <row r="48" spans="1:5" ht="12.75" customHeight="1">
      <c r="A48" s="30" t="s">
        <v>57</v>
      </c>
      <c r="E48" s="31" t="s">
        <v>5</v>
      </c>
    </row>
    <row r="49" spans="1:5" ht="38.25" customHeight="1">
      <c r="A49" s="30" t="s">
        <v>58</v>
      </c>
      <c r="E49" s="32" t="s">
        <v>881</v>
      </c>
    </row>
    <row r="50" spans="5:5" ht="76.5" customHeight="1">
      <c r="E50" s="31" t="s">
        <v>878</v>
      </c>
    </row>
    <row r="51" spans="1:16" ht="12.75" customHeight="1">
      <c r="A51" t="s">
        <v>51</v>
      </c>
      <c s="6" t="s">
        <v>156</v>
      </c>
      <c s="6" t="s">
        <v>882</v>
      </c>
      <c t="s">
        <v>5</v>
      </c>
      <c s="26" t="s">
        <v>883</v>
      </c>
      <c s="27" t="s">
        <v>88</v>
      </c>
      <c s="28">
        <v>83.45</v>
      </c>
      <c s="27">
        <v>0</v>
      </c>
      <c s="27">
        <f>ROUND(G51*H51,6)</f>
      </c>
      <c r="L51" s="29">
        <v>0</v>
      </c>
      <c s="24">
        <f>ROUND(ROUND(L51,2)*ROUND(G51,3),2)</f>
      </c>
      <c s="27" t="s">
        <v>56</v>
      </c>
      <c>
        <f>(M51*21)/100</f>
      </c>
      <c t="s">
        <v>27</v>
      </c>
    </row>
    <row r="52" spans="1:5" ht="12.75" customHeight="1">
      <c r="A52" s="30" t="s">
        <v>57</v>
      </c>
      <c r="E52" s="31" t="s">
        <v>5</v>
      </c>
    </row>
    <row r="53" spans="1:5" ht="63.75" customHeight="1">
      <c r="A53" s="30" t="s">
        <v>58</v>
      </c>
      <c r="E53" s="32" t="s">
        <v>884</v>
      </c>
    </row>
    <row r="54" spans="5:5" ht="242.25" customHeight="1">
      <c r="E54" s="31" t="s">
        <v>885</v>
      </c>
    </row>
    <row r="55" spans="1:16" ht="12.75" customHeight="1">
      <c r="A55" t="s">
        <v>51</v>
      </c>
      <c s="6" t="s">
        <v>160</v>
      </c>
      <c s="6" t="s">
        <v>886</v>
      </c>
      <c t="s">
        <v>5</v>
      </c>
      <c s="26" t="s">
        <v>887</v>
      </c>
      <c s="27" t="s">
        <v>88</v>
      </c>
      <c s="28">
        <v>516.49</v>
      </c>
      <c s="27">
        <v>0</v>
      </c>
      <c s="27">
        <f>ROUND(G55*H55,6)</f>
      </c>
      <c r="L55" s="29">
        <v>0</v>
      </c>
      <c s="24">
        <f>ROUND(ROUND(L55,2)*ROUND(G55,3),2)</f>
      </c>
      <c s="27" t="s">
        <v>56</v>
      </c>
      <c>
        <f>(M55*21)/100</f>
      </c>
      <c t="s">
        <v>27</v>
      </c>
    </row>
    <row r="56" spans="1:5" ht="12.75" customHeight="1">
      <c r="A56" s="30" t="s">
        <v>57</v>
      </c>
      <c r="E56" s="31" t="s">
        <v>5</v>
      </c>
    </row>
    <row r="57" spans="1:5" ht="89.25" customHeight="1">
      <c r="A57" s="30" t="s">
        <v>58</v>
      </c>
      <c r="E57" s="32" t="s">
        <v>888</v>
      </c>
    </row>
    <row r="58" spans="5:5" ht="242.25" customHeight="1">
      <c r="E58" s="31" t="s">
        <v>889</v>
      </c>
    </row>
    <row r="59" spans="1:16" ht="12.75" customHeight="1">
      <c r="A59" t="s">
        <v>51</v>
      </c>
      <c s="6" t="s">
        <v>164</v>
      </c>
      <c s="6" t="s">
        <v>890</v>
      </c>
      <c t="s">
        <v>5</v>
      </c>
      <c s="26" t="s">
        <v>891</v>
      </c>
      <c s="27" t="s">
        <v>99</v>
      </c>
      <c s="28">
        <v>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892</v>
      </c>
    </row>
    <row r="62" spans="5:5" ht="408" customHeight="1">
      <c r="E62" s="31" t="s">
        <v>893</v>
      </c>
    </row>
    <row r="63" spans="1:16" ht="12.75" customHeight="1">
      <c r="A63" t="s">
        <v>51</v>
      </c>
      <c s="6" t="s">
        <v>168</v>
      </c>
      <c s="6" t="s">
        <v>894</v>
      </c>
      <c t="s">
        <v>5</v>
      </c>
      <c s="26" t="s">
        <v>895</v>
      </c>
      <c s="27" t="s">
        <v>88</v>
      </c>
      <c s="28">
        <v>7.2</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896</v>
      </c>
    </row>
    <row r="66" spans="5:5" ht="242.25" customHeight="1">
      <c r="E66" s="31" t="s">
        <v>897</v>
      </c>
    </row>
    <row r="67" spans="1:16" ht="12.75" customHeight="1">
      <c r="A67" t="s">
        <v>51</v>
      </c>
      <c s="6" t="s">
        <v>172</v>
      </c>
      <c s="6" t="s">
        <v>898</v>
      </c>
      <c t="s">
        <v>5</v>
      </c>
      <c s="26" t="s">
        <v>899</v>
      </c>
      <c s="27" t="s">
        <v>88</v>
      </c>
      <c s="28">
        <v>7.2</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896</v>
      </c>
    </row>
    <row r="70" spans="5:5" ht="242.25" customHeight="1">
      <c r="E70" s="31" t="s">
        <v>889</v>
      </c>
    </row>
    <row r="71" spans="1:16" ht="12.75" customHeight="1">
      <c r="A71" t="s">
        <v>51</v>
      </c>
      <c s="6" t="s">
        <v>176</v>
      </c>
      <c s="6" t="s">
        <v>900</v>
      </c>
      <c t="s">
        <v>5</v>
      </c>
      <c s="26" t="s">
        <v>901</v>
      </c>
      <c s="27" t="s">
        <v>88</v>
      </c>
      <c s="28">
        <v>75</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902</v>
      </c>
    </row>
    <row r="74" spans="5:5" ht="12.75" customHeight="1">
      <c r="E74" s="31" t="s">
        <v>903</v>
      </c>
    </row>
    <row r="75" spans="1:16" ht="12.75" customHeight="1">
      <c r="A75" t="s">
        <v>51</v>
      </c>
      <c s="6" t="s">
        <v>181</v>
      </c>
      <c s="6" t="s">
        <v>904</v>
      </c>
      <c t="s">
        <v>5</v>
      </c>
      <c s="26" t="s">
        <v>905</v>
      </c>
      <c s="27" t="s">
        <v>99</v>
      </c>
      <c s="28">
        <v>73</v>
      </c>
      <c s="27">
        <v>0</v>
      </c>
      <c s="27">
        <f>ROUND(G75*H75,6)</f>
      </c>
      <c r="L75" s="29">
        <v>0</v>
      </c>
      <c s="24">
        <f>ROUND(ROUND(L75,2)*ROUND(G75,3),2)</f>
      </c>
      <c s="27" t="s">
        <v>56</v>
      </c>
      <c>
        <f>(M75*21)/100</f>
      </c>
      <c t="s">
        <v>27</v>
      </c>
    </row>
    <row r="76" spans="1:5" ht="12.75" customHeight="1">
      <c r="A76" s="30" t="s">
        <v>57</v>
      </c>
      <c r="E76" s="31" t="s">
        <v>5</v>
      </c>
    </row>
    <row r="77" spans="1:5" ht="51" customHeight="1">
      <c r="A77" s="30" t="s">
        <v>58</v>
      </c>
      <c r="E77" s="32" t="s">
        <v>906</v>
      </c>
    </row>
    <row r="78" spans="5:5" ht="114.75" customHeight="1">
      <c r="E78" s="31" t="s">
        <v>907</v>
      </c>
    </row>
    <row r="79" spans="1:16" ht="12.75" customHeight="1">
      <c r="A79" t="s">
        <v>51</v>
      </c>
      <c s="6" t="s">
        <v>185</v>
      </c>
      <c s="6" t="s">
        <v>908</v>
      </c>
      <c t="s">
        <v>5</v>
      </c>
      <c s="26" t="s">
        <v>909</v>
      </c>
      <c s="27" t="s">
        <v>834</v>
      </c>
      <c s="28">
        <v>1</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910</v>
      </c>
    </row>
    <row r="82" spans="5:5" ht="76.5" customHeight="1">
      <c r="E82" s="31" t="s">
        <v>911</v>
      </c>
    </row>
    <row r="83" spans="1:16" ht="12.75" customHeight="1">
      <c r="A83" t="s">
        <v>51</v>
      </c>
      <c s="6" t="s">
        <v>190</v>
      </c>
      <c s="6" t="s">
        <v>912</v>
      </c>
      <c t="s">
        <v>5</v>
      </c>
      <c s="26" t="s">
        <v>913</v>
      </c>
      <c s="27" t="s">
        <v>88</v>
      </c>
      <c s="28">
        <v>111.847</v>
      </c>
      <c s="27">
        <v>0</v>
      </c>
      <c s="27">
        <f>ROUND(G83*H83,6)</f>
      </c>
      <c r="L83" s="29">
        <v>0</v>
      </c>
      <c s="24">
        <f>ROUND(ROUND(L83,2)*ROUND(G83,3),2)</f>
      </c>
      <c s="27" t="s">
        <v>56</v>
      </c>
      <c>
        <f>(M83*21)/100</f>
      </c>
      <c t="s">
        <v>27</v>
      </c>
    </row>
    <row r="84" spans="1:5" ht="12.75" customHeight="1">
      <c r="A84" s="30" t="s">
        <v>57</v>
      </c>
      <c r="E84" s="31" t="s">
        <v>5</v>
      </c>
    </row>
    <row r="85" spans="1:5" ht="38.25" customHeight="1">
      <c r="A85" s="30" t="s">
        <v>58</v>
      </c>
      <c r="E85" s="32" t="s">
        <v>914</v>
      </c>
    </row>
    <row r="86" spans="5:5" ht="127.5" customHeight="1">
      <c r="E86" s="31" t="s">
        <v>915</v>
      </c>
    </row>
    <row r="87" spans="1:16" ht="12.75" customHeight="1">
      <c r="A87" t="s">
        <v>51</v>
      </c>
      <c s="6" t="s">
        <v>194</v>
      </c>
      <c s="6" t="s">
        <v>916</v>
      </c>
      <c t="s">
        <v>5</v>
      </c>
      <c s="26" t="s">
        <v>917</v>
      </c>
      <c s="27" t="s">
        <v>99</v>
      </c>
      <c s="28">
        <v>36</v>
      </c>
      <c s="27">
        <v>0</v>
      </c>
      <c s="27">
        <f>ROUND(G87*H87,6)</f>
      </c>
      <c r="L87" s="29">
        <v>0</v>
      </c>
      <c s="24">
        <f>ROUND(ROUND(L87,2)*ROUND(G87,3),2)</f>
      </c>
      <c s="27" t="s">
        <v>56</v>
      </c>
      <c>
        <f>(M87*21)/100</f>
      </c>
      <c t="s">
        <v>27</v>
      </c>
    </row>
    <row r="88" spans="1:5" ht="12.75" customHeight="1">
      <c r="A88" s="30" t="s">
        <v>57</v>
      </c>
      <c r="E88" s="31" t="s">
        <v>5</v>
      </c>
    </row>
    <row r="89" spans="1:5" ht="63.75" customHeight="1">
      <c r="A89" s="30" t="s">
        <v>58</v>
      </c>
      <c r="E89" s="32" t="s">
        <v>918</v>
      </c>
    </row>
    <row r="90" spans="5:5" ht="191.25" customHeight="1">
      <c r="E90" s="31" t="s">
        <v>919</v>
      </c>
    </row>
    <row r="91" spans="1:16" ht="12.75" customHeight="1">
      <c r="A91" t="s">
        <v>51</v>
      </c>
      <c s="6" t="s">
        <v>198</v>
      </c>
      <c s="6" t="s">
        <v>920</v>
      </c>
      <c t="s">
        <v>5</v>
      </c>
      <c s="26" t="s">
        <v>921</v>
      </c>
      <c s="27" t="s">
        <v>99</v>
      </c>
      <c s="28">
        <v>52</v>
      </c>
      <c s="27">
        <v>0</v>
      </c>
      <c s="27">
        <f>ROUND(G91*H91,6)</f>
      </c>
      <c r="L91" s="29">
        <v>0</v>
      </c>
      <c s="24">
        <f>ROUND(ROUND(L91,2)*ROUND(G91,3),2)</f>
      </c>
      <c s="27" t="s">
        <v>56</v>
      </c>
      <c>
        <f>(M91*21)/100</f>
      </c>
      <c t="s">
        <v>27</v>
      </c>
    </row>
    <row r="92" spans="1:5" ht="12.75" customHeight="1">
      <c r="A92" s="30" t="s">
        <v>57</v>
      </c>
      <c r="E92" s="31" t="s">
        <v>5</v>
      </c>
    </row>
    <row r="93" spans="1:5" ht="63.75" customHeight="1">
      <c r="A93" s="30" t="s">
        <v>58</v>
      </c>
      <c r="E93" s="32" t="s">
        <v>922</v>
      </c>
    </row>
    <row r="94" spans="5:5" ht="191.25" customHeight="1">
      <c r="E94" s="31" t="s">
        <v>919</v>
      </c>
    </row>
    <row r="95" spans="1:16" ht="12.75" customHeight="1">
      <c r="A95" t="s">
        <v>51</v>
      </c>
      <c s="6" t="s">
        <v>214</v>
      </c>
      <c s="6" t="s">
        <v>923</v>
      </c>
      <c t="s">
        <v>5</v>
      </c>
      <c s="26" t="s">
        <v>924</v>
      </c>
      <c s="27" t="s">
        <v>99</v>
      </c>
      <c s="28">
        <v>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925</v>
      </c>
    </row>
    <row r="98" spans="5:5" ht="114.75" customHeight="1">
      <c r="E98" s="31" t="s">
        <v>926</v>
      </c>
    </row>
    <row r="99" spans="1:16" ht="12.75" customHeight="1">
      <c r="A99" t="s">
        <v>51</v>
      </c>
      <c s="6" t="s">
        <v>218</v>
      </c>
      <c s="6" t="s">
        <v>927</v>
      </c>
      <c t="s">
        <v>5</v>
      </c>
      <c s="26" t="s">
        <v>928</v>
      </c>
      <c s="27" t="s">
        <v>99</v>
      </c>
      <c s="28">
        <v>13</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925</v>
      </c>
    </row>
    <row r="102" spans="5:5" ht="114.75" customHeight="1">
      <c r="E102" s="31" t="s">
        <v>926</v>
      </c>
    </row>
    <row r="103" spans="1:16" ht="12.75" customHeight="1">
      <c r="A103" t="s">
        <v>51</v>
      </c>
      <c s="6" t="s">
        <v>222</v>
      </c>
      <c s="6" t="s">
        <v>929</v>
      </c>
      <c t="s">
        <v>5</v>
      </c>
      <c s="26" t="s">
        <v>930</v>
      </c>
      <c s="27" t="s">
        <v>99</v>
      </c>
      <c s="28">
        <v>4</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931</v>
      </c>
    </row>
    <row r="106" spans="5:5" ht="153" customHeight="1">
      <c r="E106" s="31" t="s">
        <v>932</v>
      </c>
    </row>
    <row r="107" spans="1:16" ht="12.75" customHeight="1">
      <c r="A107" t="s">
        <v>51</v>
      </c>
      <c s="6" t="s">
        <v>226</v>
      </c>
      <c s="6" t="s">
        <v>933</v>
      </c>
      <c t="s">
        <v>5</v>
      </c>
      <c s="26" t="s">
        <v>934</v>
      </c>
      <c s="27" t="s">
        <v>99</v>
      </c>
      <c s="28">
        <v>6</v>
      </c>
      <c s="27">
        <v>0</v>
      </c>
      <c s="27">
        <f>ROUND(G107*H107,6)</f>
      </c>
      <c r="L107" s="29">
        <v>0</v>
      </c>
      <c s="24">
        <f>ROUND(ROUND(L107,2)*ROUND(G107,3),2)</f>
      </c>
      <c s="27" t="s">
        <v>56</v>
      </c>
      <c>
        <f>(M107*21)/100</f>
      </c>
      <c t="s">
        <v>27</v>
      </c>
    </row>
    <row r="108" spans="1:5" ht="12.75" customHeight="1">
      <c r="A108" s="30" t="s">
        <v>57</v>
      </c>
      <c r="E108" s="31" t="s">
        <v>5</v>
      </c>
    </row>
    <row r="109" spans="1:5" ht="38.25" customHeight="1">
      <c r="A109" s="30" t="s">
        <v>58</v>
      </c>
      <c r="E109" s="32" t="s">
        <v>935</v>
      </c>
    </row>
    <row r="110" spans="5:5" ht="153" customHeight="1">
      <c r="E110" s="31" t="s">
        <v>936</v>
      </c>
    </row>
    <row r="111" spans="1:16" ht="12.75" customHeight="1">
      <c r="A111" t="s">
        <v>51</v>
      </c>
      <c s="6" t="s">
        <v>234</v>
      </c>
      <c s="6" t="s">
        <v>937</v>
      </c>
      <c t="s">
        <v>5</v>
      </c>
      <c s="26" t="s">
        <v>938</v>
      </c>
      <c s="27" t="s">
        <v>88</v>
      </c>
      <c s="28">
        <v>7.2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939</v>
      </c>
    </row>
    <row r="114" spans="5:5" ht="140.25" customHeight="1">
      <c r="E114" s="31" t="s">
        <v>940</v>
      </c>
    </row>
    <row r="115" spans="1:16" ht="12.75" customHeight="1">
      <c r="A115" t="s">
        <v>51</v>
      </c>
      <c s="6" t="s">
        <v>238</v>
      </c>
      <c s="6" t="s">
        <v>941</v>
      </c>
      <c t="s">
        <v>5</v>
      </c>
      <c s="26" t="s">
        <v>942</v>
      </c>
      <c s="27" t="s">
        <v>99</v>
      </c>
      <c s="28">
        <v>30</v>
      </c>
      <c s="27">
        <v>0</v>
      </c>
      <c s="27">
        <f>ROUND(G115*H115,6)</f>
      </c>
      <c r="L115" s="29">
        <v>0</v>
      </c>
      <c s="24">
        <f>ROUND(ROUND(L115,2)*ROUND(G115,3),2)</f>
      </c>
      <c s="27" t="s">
        <v>56</v>
      </c>
      <c>
        <f>(M115*21)/100</f>
      </c>
      <c t="s">
        <v>27</v>
      </c>
    </row>
    <row r="116" spans="1:5" ht="12.75" customHeight="1">
      <c r="A116" s="30" t="s">
        <v>57</v>
      </c>
      <c r="E116" s="31" t="s">
        <v>5</v>
      </c>
    </row>
    <row r="117" spans="1:5" ht="38.25" customHeight="1">
      <c r="A117" s="30" t="s">
        <v>58</v>
      </c>
      <c r="E117" s="32" t="s">
        <v>943</v>
      </c>
    </row>
    <row r="118" spans="5:5" ht="89.25" customHeight="1">
      <c r="E118" s="31" t="s">
        <v>944</v>
      </c>
    </row>
    <row r="119" spans="1:16" ht="12.75" customHeight="1">
      <c r="A119" t="s">
        <v>51</v>
      </c>
      <c s="6" t="s">
        <v>258</v>
      </c>
      <c s="6" t="s">
        <v>945</v>
      </c>
      <c t="s">
        <v>5</v>
      </c>
      <c s="26" t="s">
        <v>946</v>
      </c>
      <c s="27" t="s">
        <v>88</v>
      </c>
      <c s="28">
        <v>1641</v>
      </c>
      <c s="27">
        <v>0</v>
      </c>
      <c s="27">
        <f>ROUND(G119*H119,6)</f>
      </c>
      <c r="L119" s="29">
        <v>0</v>
      </c>
      <c s="24">
        <f>ROUND(ROUND(L119,2)*ROUND(G119,3),2)</f>
      </c>
      <c s="27" t="s">
        <v>56</v>
      </c>
      <c>
        <f>(M119*21)/100</f>
      </c>
      <c t="s">
        <v>27</v>
      </c>
    </row>
    <row r="120" spans="1:5" ht="12.75" customHeight="1">
      <c r="A120" s="30" t="s">
        <v>57</v>
      </c>
      <c r="E120" s="31" t="s">
        <v>5</v>
      </c>
    </row>
    <row r="121" spans="1:5" ht="76.5" customHeight="1">
      <c r="A121" s="30" t="s">
        <v>58</v>
      </c>
      <c r="E121" s="32" t="s">
        <v>947</v>
      </c>
    </row>
    <row r="122" spans="5:5" ht="89.25" customHeight="1">
      <c r="E122" s="31" t="s">
        <v>948</v>
      </c>
    </row>
    <row r="123" spans="1:16" ht="12.75" customHeight="1">
      <c r="A123" t="s">
        <v>51</v>
      </c>
      <c s="6" t="s">
        <v>262</v>
      </c>
      <c s="6" t="s">
        <v>949</v>
      </c>
      <c t="s">
        <v>5</v>
      </c>
      <c s="26" t="s">
        <v>950</v>
      </c>
      <c s="27" t="s">
        <v>88</v>
      </c>
      <c s="28">
        <v>378.1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951</v>
      </c>
    </row>
    <row r="126" spans="5:5" ht="89.25" customHeight="1">
      <c r="E126" s="31" t="s">
        <v>948</v>
      </c>
    </row>
    <row r="127" spans="1:16" ht="12.75" customHeight="1">
      <c r="A127" t="s">
        <v>51</v>
      </c>
      <c s="6" t="s">
        <v>266</v>
      </c>
      <c s="6" t="s">
        <v>952</v>
      </c>
      <c t="s">
        <v>5</v>
      </c>
      <c s="26" t="s">
        <v>953</v>
      </c>
      <c s="27" t="s">
        <v>88</v>
      </c>
      <c s="28">
        <v>2297</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954</v>
      </c>
    </row>
    <row r="130" spans="5:5" ht="102" customHeight="1">
      <c r="E130" s="31" t="s">
        <v>955</v>
      </c>
    </row>
    <row r="131" spans="1:16" ht="12.75" customHeight="1">
      <c r="A131" t="s">
        <v>51</v>
      </c>
      <c s="6" t="s">
        <v>270</v>
      </c>
      <c s="6" t="s">
        <v>956</v>
      </c>
      <c t="s">
        <v>5</v>
      </c>
      <c s="26" t="s">
        <v>957</v>
      </c>
      <c s="27" t="s">
        <v>88</v>
      </c>
      <c s="28">
        <v>492.706</v>
      </c>
      <c s="27">
        <v>0</v>
      </c>
      <c s="27">
        <f>ROUND(G131*H131,6)</f>
      </c>
      <c r="L131" s="29">
        <v>0</v>
      </c>
      <c s="24">
        <f>ROUND(ROUND(L131,2)*ROUND(G131,3),2)</f>
      </c>
      <c s="27" t="s">
        <v>56</v>
      </c>
      <c>
        <f>(M131*21)/100</f>
      </c>
      <c t="s">
        <v>27</v>
      </c>
    </row>
    <row r="132" spans="1:5" ht="12.75" customHeight="1">
      <c r="A132" s="30" t="s">
        <v>57</v>
      </c>
      <c r="E132" s="31" t="s">
        <v>5</v>
      </c>
    </row>
    <row r="133" spans="1:5" ht="25.5" customHeight="1">
      <c r="A133" s="30" t="s">
        <v>58</v>
      </c>
      <c r="E133" s="32" t="s">
        <v>958</v>
      </c>
    </row>
    <row r="134" spans="5:5" ht="102" customHeight="1">
      <c r="E134" s="31" t="s">
        <v>959</v>
      </c>
    </row>
    <row r="135" spans="1:16" ht="12.75" customHeight="1">
      <c r="A135" t="s">
        <v>51</v>
      </c>
      <c s="6" t="s">
        <v>274</v>
      </c>
      <c s="6" t="s">
        <v>960</v>
      </c>
      <c t="s">
        <v>5</v>
      </c>
      <c s="26" t="s">
        <v>961</v>
      </c>
      <c s="27" t="s">
        <v>99</v>
      </c>
      <c s="28">
        <v>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962</v>
      </c>
    </row>
    <row r="138" spans="5:5" ht="12.75" customHeight="1">
      <c r="E138" s="31" t="s">
        <v>963</v>
      </c>
    </row>
    <row r="139" spans="1:16" ht="12.75" customHeight="1">
      <c r="A139" t="s">
        <v>51</v>
      </c>
      <c s="6" t="s">
        <v>306</v>
      </c>
      <c s="6" t="s">
        <v>964</v>
      </c>
      <c t="s">
        <v>5</v>
      </c>
      <c s="26" t="s">
        <v>965</v>
      </c>
      <c s="27" t="s">
        <v>88</v>
      </c>
      <c s="28">
        <v>33.75</v>
      </c>
      <c s="27">
        <v>0</v>
      </c>
      <c s="27">
        <f>ROUND(G139*H139,6)</f>
      </c>
      <c r="L139" s="29">
        <v>0</v>
      </c>
      <c s="24">
        <f>ROUND(ROUND(L139,2)*ROUND(G139,3),2)</f>
      </c>
      <c s="27" t="s">
        <v>56</v>
      </c>
      <c>
        <f>(M139*21)/100</f>
      </c>
      <c t="s">
        <v>27</v>
      </c>
    </row>
    <row r="140" spans="1:5" ht="12.75" customHeight="1">
      <c r="A140" s="30" t="s">
        <v>57</v>
      </c>
      <c r="E140" s="31" t="s">
        <v>5</v>
      </c>
    </row>
    <row r="141" spans="1:5" ht="38.25" customHeight="1">
      <c r="A141" s="30" t="s">
        <v>58</v>
      </c>
      <c r="E141" s="32" t="s">
        <v>966</v>
      </c>
    </row>
    <row r="142" spans="5:5" ht="255" customHeight="1">
      <c r="E142" s="31" t="s">
        <v>967</v>
      </c>
    </row>
    <row r="143" spans="1:16" ht="12.75" customHeight="1">
      <c r="A143" t="s">
        <v>51</v>
      </c>
      <c s="6" t="s">
        <v>314</v>
      </c>
      <c s="6" t="s">
        <v>968</v>
      </c>
      <c t="s">
        <v>5</v>
      </c>
      <c s="26" t="s">
        <v>969</v>
      </c>
      <c s="27" t="s">
        <v>99</v>
      </c>
      <c s="28">
        <v>2</v>
      </c>
      <c s="27">
        <v>0</v>
      </c>
      <c s="27">
        <f>ROUND(G143*H143,6)</f>
      </c>
      <c r="L143" s="29">
        <v>0</v>
      </c>
      <c s="24">
        <f>ROUND(ROUND(L143,2)*ROUND(G143,3),2)</f>
      </c>
      <c s="27" t="s">
        <v>56</v>
      </c>
      <c>
        <f>(M143*21)/100</f>
      </c>
      <c t="s">
        <v>27</v>
      </c>
    </row>
    <row r="144" spans="1:5" ht="12.75" customHeight="1">
      <c r="A144" s="30" t="s">
        <v>57</v>
      </c>
      <c r="E144" s="31" t="s">
        <v>5</v>
      </c>
    </row>
    <row r="145" spans="1:5" ht="12.75" customHeight="1">
      <c r="A145" s="30" t="s">
        <v>58</v>
      </c>
      <c r="E145" s="32" t="s">
        <v>970</v>
      </c>
    </row>
    <row r="146" spans="5:5" ht="140.25" customHeight="1">
      <c r="E146" s="31" t="s">
        <v>971</v>
      </c>
    </row>
    <row r="147" spans="1:13" ht="12.75" customHeight="1">
      <c r="A147" t="s">
        <v>48</v>
      </c>
      <c r="C147" s="7" t="s">
        <v>85</v>
      </c>
      <c r="E147" s="25" t="s">
        <v>95</v>
      </c>
      <c r="J147" s="24">
        <f>0</f>
      </c>
      <c s="24">
        <f>0</f>
      </c>
      <c s="24">
        <f>0+L148+L152+L156</f>
      </c>
      <c s="24">
        <f>0+M148+M152+M156</f>
      </c>
    </row>
    <row r="148" spans="1:16" ht="12.75" customHeight="1">
      <c r="A148" t="s">
        <v>51</v>
      </c>
      <c s="6" t="s">
        <v>254</v>
      </c>
      <c s="6" t="s">
        <v>972</v>
      </c>
      <c t="s">
        <v>5</v>
      </c>
      <c s="26" t="s">
        <v>973</v>
      </c>
      <c s="27" t="s">
        <v>99</v>
      </c>
      <c s="28">
        <v>10</v>
      </c>
      <c s="27">
        <v>0</v>
      </c>
      <c s="27">
        <f>ROUND(G148*H148,6)</f>
      </c>
      <c r="L148" s="29">
        <v>0</v>
      </c>
      <c s="24">
        <f>ROUND(ROUND(L148,2)*ROUND(G148,3),2)</f>
      </c>
      <c s="27" t="s">
        <v>56</v>
      </c>
      <c>
        <f>(M148*21)/100</f>
      </c>
      <c t="s">
        <v>27</v>
      </c>
    </row>
    <row r="149" spans="1:5" ht="12.75" customHeight="1">
      <c r="A149" s="30" t="s">
        <v>57</v>
      </c>
      <c r="E149" s="31" t="s">
        <v>5</v>
      </c>
    </row>
    <row r="150" spans="1:5" ht="51" customHeight="1">
      <c r="A150" s="30" t="s">
        <v>58</v>
      </c>
      <c r="E150" s="32" t="s">
        <v>974</v>
      </c>
    </row>
    <row r="151" spans="5:5" ht="89.25" customHeight="1">
      <c r="E151" s="31" t="s">
        <v>975</v>
      </c>
    </row>
    <row r="152" spans="1:16" ht="12.75" customHeight="1">
      <c r="A152" t="s">
        <v>51</v>
      </c>
      <c s="6" t="s">
        <v>258</v>
      </c>
      <c s="6" t="s">
        <v>976</v>
      </c>
      <c t="s">
        <v>5</v>
      </c>
      <c s="26" t="s">
        <v>977</v>
      </c>
      <c s="27" t="s">
        <v>99</v>
      </c>
      <c s="28">
        <v>10</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974</v>
      </c>
    </row>
    <row r="155" spans="5:5" ht="89.25" customHeight="1">
      <c r="E155" s="31" t="s">
        <v>978</v>
      </c>
    </row>
    <row r="156" spans="1:16" ht="12.75" customHeight="1">
      <c r="A156" t="s">
        <v>51</v>
      </c>
      <c s="6" t="s">
        <v>262</v>
      </c>
      <c s="6" t="s">
        <v>979</v>
      </c>
      <c t="s">
        <v>5</v>
      </c>
      <c s="26" t="s">
        <v>980</v>
      </c>
      <c s="27" t="s">
        <v>99</v>
      </c>
      <c s="28">
        <v>5</v>
      </c>
      <c s="27">
        <v>0</v>
      </c>
      <c s="27">
        <f>ROUND(G156*H156,6)</f>
      </c>
      <c r="L156" s="29">
        <v>0</v>
      </c>
      <c s="24">
        <f>ROUND(ROUND(L156,2)*ROUND(G156,3),2)</f>
      </c>
      <c s="27" t="s">
        <v>56</v>
      </c>
      <c>
        <f>(M156*21)/100</f>
      </c>
      <c t="s">
        <v>27</v>
      </c>
    </row>
    <row r="157" spans="1:5" ht="12.75" customHeight="1">
      <c r="A157" s="30" t="s">
        <v>57</v>
      </c>
      <c r="E157" s="31" t="s">
        <v>5</v>
      </c>
    </row>
    <row r="158" spans="1:5" ht="51" customHeight="1">
      <c r="A158" s="30" t="s">
        <v>58</v>
      </c>
      <c r="E158" s="32" t="s">
        <v>981</v>
      </c>
    </row>
    <row r="159" spans="5:5" ht="114.75" customHeight="1">
      <c r="E159" s="31" t="s">
        <v>982</v>
      </c>
    </row>
    <row r="160" spans="1:13" ht="12.75" customHeight="1">
      <c r="A160" t="s">
        <v>48</v>
      </c>
      <c r="C160" s="7" t="s">
        <v>96</v>
      </c>
      <c r="E160" s="25" t="s">
        <v>454</v>
      </c>
      <c r="J160" s="24">
        <f>0</f>
      </c>
      <c s="24">
        <f>0</f>
      </c>
      <c s="24">
        <f>0+L161+L165+L169+L173+L177+L181+L185+L189+L193+L197+L201+L205+L209+L213+L217+L221+L225+L229+L233+L237+L241+L245+L249+L253+L257+L261+L265+L269+L273</f>
      </c>
      <c s="24">
        <f>0+M161+M165+M169+M173+M177+M181+M185+M189+M193+M197+M201+M205+M209+M213+M217+M221+M225+M229+M233+M237+M241+M245+M249+M253+M257+M261+M265+M269+M273</f>
      </c>
    </row>
    <row r="161" spans="1:16" ht="12.75" customHeight="1">
      <c r="A161" t="s">
        <v>51</v>
      </c>
      <c s="6" t="s">
        <v>52</v>
      </c>
      <c s="6" t="s">
        <v>983</v>
      </c>
      <c t="s">
        <v>5</v>
      </c>
      <c s="26" t="s">
        <v>984</v>
      </c>
      <c s="27" t="s">
        <v>76</v>
      </c>
      <c s="28">
        <v>1757.2</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985</v>
      </c>
    </row>
    <row r="164" spans="5:5" ht="114.75" customHeight="1">
      <c r="E164" s="31" t="s">
        <v>986</v>
      </c>
    </row>
    <row r="165" spans="1:16" ht="12.75" customHeight="1">
      <c r="A165" t="s">
        <v>51</v>
      </c>
      <c s="6" t="s">
        <v>27</v>
      </c>
      <c s="6" t="s">
        <v>987</v>
      </c>
      <c t="s">
        <v>5</v>
      </c>
      <c s="26" t="s">
        <v>988</v>
      </c>
      <c s="27" t="s">
        <v>88</v>
      </c>
      <c s="28">
        <v>761.4</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989</v>
      </c>
    </row>
    <row r="168" spans="5:5" ht="178.5" customHeight="1">
      <c r="E168" s="31" t="s">
        <v>990</v>
      </c>
    </row>
    <row r="169" spans="1:16" ht="12.75" customHeight="1">
      <c r="A169" t="s">
        <v>51</v>
      </c>
      <c s="6" t="s">
        <v>26</v>
      </c>
      <c s="6" t="s">
        <v>991</v>
      </c>
      <c t="s">
        <v>5</v>
      </c>
      <c s="26" t="s">
        <v>992</v>
      </c>
      <c s="27" t="s">
        <v>88</v>
      </c>
      <c s="28">
        <v>92.5</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993</v>
      </c>
    </row>
    <row r="172" spans="5:5" ht="178.5" customHeight="1">
      <c r="E172" s="31" t="s">
        <v>994</v>
      </c>
    </row>
    <row r="173" spans="1:16" ht="12.75" customHeight="1">
      <c r="A173" t="s">
        <v>51</v>
      </c>
      <c s="6" t="s">
        <v>67</v>
      </c>
      <c s="6" t="s">
        <v>995</v>
      </c>
      <c t="s">
        <v>5</v>
      </c>
      <c s="26" t="s">
        <v>996</v>
      </c>
      <c s="27" t="s">
        <v>464</v>
      </c>
      <c s="28">
        <v>891</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997</v>
      </c>
    </row>
    <row r="176" spans="5:5" ht="89.25" customHeight="1">
      <c r="E176" s="31" t="s">
        <v>998</v>
      </c>
    </row>
    <row r="177" spans="1:16" ht="12.75" customHeight="1">
      <c r="A177" t="s">
        <v>51</v>
      </c>
      <c s="6" t="s">
        <v>73</v>
      </c>
      <c s="6" t="s">
        <v>999</v>
      </c>
      <c t="s">
        <v>5</v>
      </c>
      <c s="26" t="s">
        <v>1000</v>
      </c>
      <c s="27" t="s">
        <v>464</v>
      </c>
      <c s="28">
        <v>975.84</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1001</v>
      </c>
    </row>
    <row r="180" spans="5:5" ht="89.25" customHeight="1">
      <c r="E180" s="31" t="s">
        <v>998</v>
      </c>
    </row>
    <row r="181" spans="1:16" ht="12.75" customHeight="1">
      <c r="A181" t="s">
        <v>51</v>
      </c>
      <c s="6" t="s">
        <v>101</v>
      </c>
      <c s="6" t="s">
        <v>1002</v>
      </c>
      <c t="s">
        <v>5</v>
      </c>
      <c s="26" t="s">
        <v>1003</v>
      </c>
      <c s="27" t="s">
        <v>88</v>
      </c>
      <c s="28">
        <v>49.847</v>
      </c>
      <c s="27">
        <v>0</v>
      </c>
      <c s="27">
        <f>ROUND(G181*H181,6)</f>
      </c>
      <c r="L181" s="29">
        <v>0</v>
      </c>
      <c s="24">
        <f>ROUND(ROUND(L181,2)*ROUND(G181,3),2)</f>
      </c>
      <c s="27" t="s">
        <v>56</v>
      </c>
      <c>
        <f>(M181*21)/100</f>
      </c>
      <c t="s">
        <v>27</v>
      </c>
    </row>
    <row r="182" spans="1:5" ht="12.75" customHeight="1">
      <c r="A182" s="30" t="s">
        <v>57</v>
      </c>
      <c r="E182" s="31" t="s">
        <v>5</v>
      </c>
    </row>
    <row r="183" spans="1:5" ht="12.75" customHeight="1">
      <c r="A183" s="30" t="s">
        <v>58</v>
      </c>
      <c r="E183" s="32" t="s">
        <v>1004</v>
      </c>
    </row>
    <row r="184" spans="5:5" ht="153" customHeight="1">
      <c r="E184" s="31" t="s">
        <v>1005</v>
      </c>
    </row>
    <row r="185" spans="1:16" ht="12.75" customHeight="1">
      <c r="A185" t="s">
        <v>51</v>
      </c>
      <c s="6" t="s">
        <v>105</v>
      </c>
      <c s="6" t="s">
        <v>1006</v>
      </c>
      <c t="s">
        <v>5</v>
      </c>
      <c s="26" t="s">
        <v>1007</v>
      </c>
      <c s="27" t="s">
        <v>88</v>
      </c>
      <c s="28">
        <v>64.791</v>
      </c>
      <c s="27">
        <v>0</v>
      </c>
      <c s="27">
        <f>ROUND(G185*H185,6)</f>
      </c>
      <c r="L185" s="29">
        <v>0</v>
      </c>
      <c s="24">
        <f>ROUND(ROUND(L185,2)*ROUND(G185,3),2)</f>
      </c>
      <c s="27" t="s">
        <v>56</v>
      </c>
      <c>
        <f>(M185*21)/100</f>
      </c>
      <c t="s">
        <v>27</v>
      </c>
    </row>
    <row r="186" spans="1:5" ht="12.75" customHeight="1">
      <c r="A186" s="30" t="s">
        <v>57</v>
      </c>
      <c r="E186" s="31" t="s">
        <v>5</v>
      </c>
    </row>
    <row r="187" spans="1:5" ht="12.75" customHeight="1">
      <c r="A187" s="30" t="s">
        <v>58</v>
      </c>
      <c r="E187" s="32" t="s">
        <v>1008</v>
      </c>
    </row>
    <row r="188" spans="5:5" ht="178.5" customHeight="1">
      <c r="E188" s="31" t="s">
        <v>1009</v>
      </c>
    </row>
    <row r="189" spans="1:16" ht="12.75" customHeight="1">
      <c r="A189" t="s">
        <v>51</v>
      </c>
      <c s="6" t="s">
        <v>109</v>
      </c>
      <c s="6" t="s">
        <v>1010</v>
      </c>
      <c t="s">
        <v>5</v>
      </c>
      <c s="26" t="s">
        <v>1011</v>
      </c>
      <c s="27" t="s">
        <v>460</v>
      </c>
      <c s="28">
        <v>72.24</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1012</v>
      </c>
    </row>
    <row r="192" spans="5:5" ht="127.5" customHeight="1">
      <c r="E192" s="31" t="s">
        <v>461</v>
      </c>
    </row>
    <row r="193" spans="1:16" ht="12.75" customHeight="1">
      <c r="A193" t="s">
        <v>51</v>
      </c>
      <c s="6" t="s">
        <v>113</v>
      </c>
      <c s="6" t="s">
        <v>1013</v>
      </c>
      <c t="s">
        <v>5</v>
      </c>
      <c s="26" t="s">
        <v>1014</v>
      </c>
      <c s="27" t="s">
        <v>464</v>
      </c>
      <c s="28">
        <v>677.25</v>
      </c>
      <c s="27">
        <v>0</v>
      </c>
      <c s="27">
        <f>ROUND(G193*H193,6)</f>
      </c>
      <c r="L193" s="29">
        <v>0</v>
      </c>
      <c s="24">
        <f>ROUND(ROUND(L193,2)*ROUND(G193,3),2)</f>
      </c>
      <c s="27" t="s">
        <v>56</v>
      </c>
      <c>
        <f>(M193*21)/100</f>
      </c>
      <c t="s">
        <v>27</v>
      </c>
    </row>
    <row r="194" spans="1:5" ht="12.75" customHeight="1">
      <c r="A194" s="30" t="s">
        <v>57</v>
      </c>
      <c r="E194" s="31" t="s">
        <v>5</v>
      </c>
    </row>
    <row r="195" spans="1:5" ht="51" customHeight="1">
      <c r="A195" s="30" t="s">
        <v>58</v>
      </c>
      <c r="E195" s="32" t="s">
        <v>1015</v>
      </c>
    </row>
    <row r="196" spans="5:5" ht="102" customHeight="1">
      <c r="E196" s="31" t="s">
        <v>465</v>
      </c>
    </row>
    <row r="197" spans="1:16" ht="12.75" customHeight="1">
      <c r="A197" t="s">
        <v>51</v>
      </c>
      <c s="6" t="s">
        <v>122</v>
      </c>
      <c s="6" t="s">
        <v>1016</v>
      </c>
      <c t="s">
        <v>5</v>
      </c>
      <c s="26" t="s">
        <v>1017</v>
      </c>
      <c s="27" t="s">
        <v>1018</v>
      </c>
      <c s="28">
        <v>44980</v>
      </c>
      <c s="27">
        <v>0</v>
      </c>
      <c s="27">
        <f>ROUND(G197*H197,6)</f>
      </c>
      <c r="L197" s="29">
        <v>0</v>
      </c>
      <c s="24">
        <f>ROUND(ROUND(L197,2)*ROUND(G197,3),2)</f>
      </c>
      <c s="27" t="s">
        <v>56</v>
      </c>
      <c>
        <f>(M197*21)/100</f>
      </c>
      <c t="s">
        <v>27</v>
      </c>
    </row>
    <row r="198" spans="1:5" ht="12.75" customHeight="1">
      <c r="A198" s="30" t="s">
        <v>57</v>
      </c>
      <c r="E198" s="31" t="s">
        <v>5</v>
      </c>
    </row>
    <row r="199" spans="1:5" ht="38.25" customHeight="1">
      <c r="A199" s="30" t="s">
        <v>58</v>
      </c>
      <c r="E199" s="32" t="s">
        <v>1019</v>
      </c>
    </row>
    <row r="200" spans="5:5" ht="102" customHeight="1">
      <c r="E200" s="31" t="s">
        <v>1020</v>
      </c>
    </row>
    <row r="201" spans="1:16" ht="12.75" customHeight="1">
      <c r="A201" t="s">
        <v>51</v>
      </c>
      <c s="6" t="s">
        <v>136</v>
      </c>
      <c s="6" t="s">
        <v>1021</v>
      </c>
      <c t="s">
        <v>5</v>
      </c>
      <c s="26" t="s">
        <v>1022</v>
      </c>
      <c s="27" t="s">
        <v>99</v>
      </c>
      <c s="28">
        <v>2</v>
      </c>
      <c s="27">
        <v>0</v>
      </c>
      <c s="27">
        <f>ROUND(G201*H201,6)</f>
      </c>
      <c r="L201" s="29">
        <v>0</v>
      </c>
      <c s="24">
        <f>ROUND(ROUND(L201,2)*ROUND(G201,3),2)</f>
      </c>
      <c s="27" t="s">
        <v>56</v>
      </c>
      <c>
        <f>(M201*21)/100</f>
      </c>
      <c t="s">
        <v>27</v>
      </c>
    </row>
    <row r="202" spans="1:5" ht="12.75" customHeight="1">
      <c r="A202" s="30" t="s">
        <v>57</v>
      </c>
      <c r="E202" s="31" t="s">
        <v>5</v>
      </c>
    </row>
    <row r="203" spans="1:5" ht="12.75" customHeight="1">
      <c r="A203" s="30" t="s">
        <v>58</v>
      </c>
      <c r="E203" s="32" t="s">
        <v>1023</v>
      </c>
    </row>
    <row r="204" spans="5:5" ht="102" customHeight="1">
      <c r="E204" s="31" t="s">
        <v>1024</v>
      </c>
    </row>
    <row r="205" spans="1:16" ht="12.75" customHeight="1">
      <c r="A205" t="s">
        <v>51</v>
      </c>
      <c s="6" t="s">
        <v>140</v>
      </c>
      <c s="6" t="s">
        <v>1025</v>
      </c>
      <c t="s">
        <v>5</v>
      </c>
      <c s="26" t="s">
        <v>1026</v>
      </c>
      <c s="27" t="s">
        <v>99</v>
      </c>
      <c s="28">
        <v>1</v>
      </c>
      <c s="27">
        <v>0</v>
      </c>
      <c s="27">
        <f>ROUND(G205*H205,6)</f>
      </c>
      <c r="L205" s="29">
        <v>0</v>
      </c>
      <c s="24">
        <f>ROUND(ROUND(L205,2)*ROUND(G205,3),2)</f>
      </c>
      <c s="27" t="s">
        <v>56</v>
      </c>
      <c>
        <f>(M205*21)/100</f>
      </c>
      <c t="s">
        <v>27</v>
      </c>
    </row>
    <row r="206" spans="1:5" ht="12.75" customHeight="1">
      <c r="A206" s="30" t="s">
        <v>57</v>
      </c>
      <c r="E206" s="31" t="s">
        <v>5</v>
      </c>
    </row>
    <row r="207" spans="1:5" ht="12.75" customHeight="1">
      <c r="A207" s="30" t="s">
        <v>58</v>
      </c>
      <c r="E207" s="32" t="s">
        <v>1027</v>
      </c>
    </row>
    <row r="208" spans="5:5" ht="51" customHeight="1">
      <c r="E208" s="31" t="s">
        <v>1028</v>
      </c>
    </row>
    <row r="209" spans="1:16" ht="12.75" customHeight="1">
      <c r="A209" t="s">
        <v>51</v>
      </c>
      <c s="6" t="s">
        <v>152</v>
      </c>
      <c s="6" t="s">
        <v>1029</v>
      </c>
      <c t="s">
        <v>5</v>
      </c>
      <c s="26" t="s">
        <v>1030</v>
      </c>
      <c s="27" t="s">
        <v>460</v>
      </c>
      <c s="28">
        <v>2332.5</v>
      </c>
      <c s="27">
        <v>0</v>
      </c>
      <c s="27">
        <f>ROUND(G209*H209,6)</f>
      </c>
      <c r="L209" s="29">
        <v>0</v>
      </c>
      <c s="24">
        <f>ROUND(ROUND(L209,2)*ROUND(G209,3),2)</f>
      </c>
      <c s="27" t="s">
        <v>56</v>
      </c>
      <c>
        <f>(M209*21)/100</f>
      </c>
      <c t="s">
        <v>27</v>
      </c>
    </row>
    <row r="210" spans="1:5" ht="12.75" customHeight="1">
      <c r="A210" s="30" t="s">
        <v>57</v>
      </c>
      <c r="E210" s="31" t="s">
        <v>5</v>
      </c>
    </row>
    <row r="211" spans="1:5" ht="12.75" customHeight="1">
      <c r="A211" s="30" t="s">
        <v>58</v>
      </c>
      <c r="E211" s="32" t="s">
        <v>1031</v>
      </c>
    </row>
    <row r="212" spans="5:5" ht="114.75" customHeight="1">
      <c r="E212" s="31" t="s">
        <v>1032</v>
      </c>
    </row>
    <row r="213" spans="1:16" ht="12.75" customHeight="1">
      <c r="A213" t="s">
        <v>51</v>
      </c>
      <c s="6" t="s">
        <v>202</v>
      </c>
      <c s="6" t="s">
        <v>1033</v>
      </c>
      <c t="s">
        <v>5</v>
      </c>
      <c s="26" t="s">
        <v>1034</v>
      </c>
      <c s="27" t="s">
        <v>99</v>
      </c>
      <c s="28">
        <v>3</v>
      </c>
      <c s="27">
        <v>0</v>
      </c>
      <c s="27">
        <f>ROUND(G213*H213,6)</f>
      </c>
      <c r="L213" s="29">
        <v>0</v>
      </c>
      <c s="24">
        <f>ROUND(ROUND(L213,2)*ROUND(G213,3),2)</f>
      </c>
      <c s="27" t="s">
        <v>56</v>
      </c>
      <c>
        <f>(M213*21)/100</f>
      </c>
      <c t="s">
        <v>27</v>
      </c>
    </row>
    <row r="214" spans="1:5" ht="12.75" customHeight="1">
      <c r="A214" s="30" t="s">
        <v>57</v>
      </c>
      <c r="E214" s="31" t="s">
        <v>5</v>
      </c>
    </row>
    <row r="215" spans="1:5" ht="12.75" customHeight="1">
      <c r="A215" s="30" t="s">
        <v>58</v>
      </c>
      <c r="E215" s="32" t="s">
        <v>1035</v>
      </c>
    </row>
    <row r="216" spans="5:5" ht="89.25" customHeight="1">
      <c r="E216" s="31" t="s">
        <v>1036</v>
      </c>
    </row>
    <row r="217" spans="1:16" ht="12.75" customHeight="1">
      <c r="A217" t="s">
        <v>51</v>
      </c>
      <c s="6" t="s">
        <v>206</v>
      </c>
      <c s="6" t="s">
        <v>1037</v>
      </c>
      <c t="s">
        <v>5</v>
      </c>
      <c s="26" t="s">
        <v>1038</v>
      </c>
      <c s="27" t="s">
        <v>99</v>
      </c>
      <c s="28">
        <v>3</v>
      </c>
      <c s="27">
        <v>0</v>
      </c>
      <c s="27">
        <f>ROUND(G217*H217,6)</f>
      </c>
      <c r="L217" s="29">
        <v>0</v>
      </c>
      <c s="24">
        <f>ROUND(ROUND(L217,2)*ROUND(G217,3),2)</f>
      </c>
      <c s="27" t="s">
        <v>56</v>
      </c>
      <c>
        <f>(M217*21)/100</f>
      </c>
      <c t="s">
        <v>27</v>
      </c>
    </row>
    <row r="218" spans="1:5" ht="12.75" customHeight="1">
      <c r="A218" s="30" t="s">
        <v>57</v>
      </c>
      <c r="E218" s="31" t="s">
        <v>5</v>
      </c>
    </row>
    <row r="219" spans="1:5" ht="12.75" customHeight="1">
      <c r="A219" s="30" t="s">
        <v>58</v>
      </c>
      <c r="E219" s="32" t="s">
        <v>1039</v>
      </c>
    </row>
    <row r="220" spans="5:5" ht="114.75" customHeight="1">
      <c r="E220" s="31" t="s">
        <v>1040</v>
      </c>
    </row>
    <row r="221" spans="1:16" ht="12.75" customHeight="1">
      <c r="A221" t="s">
        <v>51</v>
      </c>
      <c s="6" t="s">
        <v>210</v>
      </c>
      <c s="6" t="s">
        <v>1041</v>
      </c>
      <c t="s">
        <v>5</v>
      </c>
      <c s="26" t="s">
        <v>1042</v>
      </c>
      <c s="27" t="s">
        <v>464</v>
      </c>
      <c s="28">
        <v>4.2</v>
      </c>
      <c s="27">
        <v>0</v>
      </c>
      <c s="27">
        <f>ROUND(G221*H221,6)</f>
      </c>
      <c r="L221" s="29">
        <v>0</v>
      </c>
      <c s="24">
        <f>ROUND(ROUND(L221,2)*ROUND(G221,3),2)</f>
      </c>
      <c s="27" t="s">
        <v>56</v>
      </c>
      <c>
        <f>(M221*21)/100</f>
      </c>
      <c t="s">
        <v>27</v>
      </c>
    </row>
    <row r="222" spans="1:5" ht="12.75" customHeight="1">
      <c r="A222" s="30" t="s">
        <v>57</v>
      </c>
      <c r="E222" s="31" t="s">
        <v>5</v>
      </c>
    </row>
    <row r="223" spans="1:5" ht="25.5" customHeight="1">
      <c r="A223" s="30" t="s">
        <v>58</v>
      </c>
      <c r="E223" s="32" t="s">
        <v>1043</v>
      </c>
    </row>
    <row r="224" spans="5:5" ht="102" customHeight="1">
      <c r="E224" s="31" t="s">
        <v>1044</v>
      </c>
    </row>
    <row r="225" spans="1:16" ht="12.75" customHeight="1">
      <c r="A225" t="s">
        <v>51</v>
      </c>
      <c s="6" t="s">
        <v>242</v>
      </c>
      <c s="6" t="s">
        <v>1045</v>
      </c>
      <c t="s">
        <v>5</v>
      </c>
      <c s="26" t="s">
        <v>1046</v>
      </c>
      <c s="27" t="s">
        <v>99</v>
      </c>
      <c s="28">
        <v>6</v>
      </c>
      <c s="27">
        <v>0</v>
      </c>
      <c s="27">
        <f>ROUND(G225*H225,6)</f>
      </c>
      <c r="L225" s="29">
        <v>0</v>
      </c>
      <c s="24">
        <f>ROUND(ROUND(L225,2)*ROUND(G225,3),2)</f>
      </c>
      <c s="27" t="s">
        <v>56</v>
      </c>
      <c>
        <f>(M225*21)/100</f>
      </c>
      <c t="s">
        <v>27</v>
      </c>
    </row>
    <row r="226" spans="1:5" ht="12.75" customHeight="1">
      <c r="A226" s="30" t="s">
        <v>57</v>
      </c>
      <c r="E226" s="31" t="s">
        <v>5</v>
      </c>
    </row>
    <row r="227" spans="1:5" ht="12.75" customHeight="1">
      <c r="A227" s="30" t="s">
        <v>58</v>
      </c>
      <c r="E227" s="32" t="s">
        <v>5</v>
      </c>
    </row>
    <row r="228" spans="5:5" ht="76.5" customHeight="1">
      <c r="E228" s="31" t="s">
        <v>1047</v>
      </c>
    </row>
    <row r="229" spans="1:16" ht="12.75" customHeight="1">
      <c r="A229" t="s">
        <v>51</v>
      </c>
      <c s="6" t="s">
        <v>246</v>
      </c>
      <c s="6" t="s">
        <v>1048</v>
      </c>
      <c t="s">
        <v>5</v>
      </c>
      <c s="26" t="s">
        <v>1049</v>
      </c>
      <c s="27" t="s">
        <v>99</v>
      </c>
      <c s="28">
        <v>6</v>
      </c>
      <c s="27">
        <v>0</v>
      </c>
      <c s="27">
        <f>ROUND(G229*H229,6)</f>
      </c>
      <c r="L229" s="29">
        <v>0</v>
      </c>
      <c s="24">
        <f>ROUND(ROUND(L229,2)*ROUND(G229,3),2)</f>
      </c>
      <c s="27" t="s">
        <v>56</v>
      </c>
      <c>
        <f>(M229*21)/100</f>
      </c>
      <c t="s">
        <v>27</v>
      </c>
    </row>
    <row r="230" spans="1:5" ht="12.75" customHeight="1">
      <c r="A230" s="30" t="s">
        <v>57</v>
      </c>
      <c r="E230" s="31" t="s">
        <v>5</v>
      </c>
    </row>
    <row r="231" spans="1:5" ht="12.75" customHeight="1">
      <c r="A231" s="30" t="s">
        <v>58</v>
      </c>
      <c r="E231" s="32" t="s">
        <v>5</v>
      </c>
    </row>
    <row r="232" spans="5:5" ht="76.5" customHeight="1">
      <c r="E232" s="31" t="s">
        <v>1050</v>
      </c>
    </row>
    <row r="233" spans="1:16" ht="12.75" customHeight="1">
      <c r="A233" t="s">
        <v>51</v>
      </c>
      <c s="6" t="s">
        <v>250</v>
      </c>
      <c s="6" t="s">
        <v>1051</v>
      </c>
      <c t="s">
        <v>5</v>
      </c>
      <c s="26" t="s">
        <v>1052</v>
      </c>
      <c s="27" t="s">
        <v>1053</v>
      </c>
      <c s="28">
        <v>6</v>
      </c>
      <c s="27">
        <v>0</v>
      </c>
      <c s="27">
        <f>ROUND(G233*H233,6)</f>
      </c>
      <c r="L233" s="29">
        <v>0</v>
      </c>
      <c s="24">
        <f>ROUND(ROUND(L233,2)*ROUND(G233,3),2)</f>
      </c>
      <c s="27" t="s">
        <v>56</v>
      </c>
      <c>
        <f>(M233*21)/100</f>
      </c>
      <c t="s">
        <v>27</v>
      </c>
    </row>
    <row r="234" spans="1:5" ht="12.75" customHeight="1">
      <c r="A234" s="30" t="s">
        <v>57</v>
      </c>
      <c r="E234" s="31" t="s">
        <v>5</v>
      </c>
    </row>
    <row r="235" spans="1:5" ht="12.75" customHeight="1">
      <c r="A235" s="30" t="s">
        <v>58</v>
      </c>
      <c r="E235" s="32" t="s">
        <v>5</v>
      </c>
    </row>
    <row r="236" spans="5:5" ht="12.75" customHeight="1">
      <c r="E236" s="31" t="s">
        <v>1054</v>
      </c>
    </row>
    <row r="237" spans="1:16" ht="12.75" customHeight="1">
      <c r="A237" t="s">
        <v>51</v>
      </c>
      <c s="6" t="s">
        <v>254</v>
      </c>
      <c s="6" t="s">
        <v>1055</v>
      </c>
      <c t="s">
        <v>5</v>
      </c>
      <c s="26" t="s">
        <v>1056</v>
      </c>
      <c s="27" t="s">
        <v>99</v>
      </c>
      <c s="28">
        <v>25</v>
      </c>
      <c s="27">
        <v>0</v>
      </c>
      <c s="27">
        <f>ROUND(G237*H237,6)</f>
      </c>
      <c r="L237" s="29">
        <v>0</v>
      </c>
      <c s="24">
        <f>ROUND(ROUND(L237,2)*ROUND(G237,3),2)</f>
      </c>
      <c s="27" t="s">
        <v>56</v>
      </c>
      <c>
        <f>(M237*21)/100</f>
      </c>
      <c t="s">
        <v>27</v>
      </c>
    </row>
    <row r="238" spans="1:5" ht="12.75" customHeight="1">
      <c r="A238" s="30" t="s">
        <v>57</v>
      </c>
      <c r="E238" s="31" t="s">
        <v>5</v>
      </c>
    </row>
    <row r="239" spans="1:5" ht="12.75" customHeight="1">
      <c r="A239" s="30" t="s">
        <v>58</v>
      </c>
      <c r="E239" s="32" t="s">
        <v>5</v>
      </c>
    </row>
    <row r="240" spans="5:5" ht="153" customHeight="1">
      <c r="E240" s="31" t="s">
        <v>1057</v>
      </c>
    </row>
    <row r="241" spans="1:16" ht="12.75" customHeight="1">
      <c r="A241" t="s">
        <v>51</v>
      </c>
      <c s="6" t="s">
        <v>278</v>
      </c>
      <c s="6" t="s">
        <v>1058</v>
      </c>
      <c t="s">
        <v>5</v>
      </c>
      <c s="26" t="s">
        <v>1059</v>
      </c>
      <c s="27" t="s">
        <v>464</v>
      </c>
      <c s="28">
        <v>1365</v>
      </c>
      <c s="27">
        <v>0</v>
      </c>
      <c s="27">
        <f>ROUND(G241*H241,6)</f>
      </c>
      <c r="L241" s="29">
        <v>0</v>
      </c>
      <c s="24">
        <f>ROUND(ROUND(L241,2)*ROUND(G241,3),2)</f>
      </c>
      <c s="27" t="s">
        <v>56</v>
      </c>
      <c>
        <f>(M241*21)/100</f>
      </c>
      <c t="s">
        <v>27</v>
      </c>
    </row>
    <row r="242" spans="1:5" ht="12.75" customHeight="1">
      <c r="A242" s="30" t="s">
        <v>57</v>
      </c>
      <c r="E242" s="31" t="s">
        <v>5</v>
      </c>
    </row>
    <row r="243" spans="1:5" ht="51" customHeight="1">
      <c r="A243" s="30" t="s">
        <v>58</v>
      </c>
      <c r="E243" s="32" t="s">
        <v>1060</v>
      </c>
    </row>
    <row r="244" spans="5:5" ht="102" customHeight="1">
      <c r="E244" s="31" t="s">
        <v>1044</v>
      </c>
    </row>
    <row r="245" spans="1:16" ht="12.75" customHeight="1">
      <c r="A245" t="s">
        <v>51</v>
      </c>
      <c s="6" t="s">
        <v>282</v>
      </c>
      <c s="6" t="s">
        <v>1061</v>
      </c>
      <c t="s">
        <v>5</v>
      </c>
      <c s="26" t="s">
        <v>1062</v>
      </c>
      <c s="27" t="s">
        <v>99</v>
      </c>
      <c s="28">
        <v>1</v>
      </c>
      <c s="27">
        <v>0</v>
      </c>
      <c s="27">
        <f>ROUND(G245*H245,6)</f>
      </c>
      <c r="L245" s="29">
        <v>0</v>
      </c>
      <c s="24">
        <f>ROUND(ROUND(L245,2)*ROUND(G245,3),2)</f>
      </c>
      <c s="27" t="s">
        <v>56</v>
      </c>
      <c>
        <f>(M245*21)/100</f>
      </c>
      <c t="s">
        <v>27</v>
      </c>
    </row>
    <row r="246" spans="1:5" ht="12.75" customHeight="1">
      <c r="A246" s="30" t="s">
        <v>57</v>
      </c>
      <c r="E246" s="31" t="s">
        <v>5</v>
      </c>
    </row>
    <row r="247" spans="1:5" ht="12.75" customHeight="1">
      <c r="A247" s="30" t="s">
        <v>58</v>
      </c>
      <c r="E247" s="32" t="s">
        <v>5</v>
      </c>
    </row>
    <row r="248" spans="5:5" ht="114.75" customHeight="1">
      <c r="E248" s="31" t="s">
        <v>1040</v>
      </c>
    </row>
    <row r="249" spans="1:16" ht="12.75" customHeight="1">
      <c r="A249" t="s">
        <v>51</v>
      </c>
      <c s="6" t="s">
        <v>286</v>
      </c>
      <c s="6" t="s">
        <v>1063</v>
      </c>
      <c t="s">
        <v>5</v>
      </c>
      <c s="26" t="s">
        <v>1064</v>
      </c>
      <c s="27" t="s">
        <v>99</v>
      </c>
      <c s="28">
        <v>1</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5</v>
      </c>
    </row>
    <row r="252" spans="5:5" ht="114.75" customHeight="1">
      <c r="E252" s="31" t="s">
        <v>1040</v>
      </c>
    </row>
    <row r="253" spans="1:16" ht="12.75" customHeight="1">
      <c r="A253" t="s">
        <v>51</v>
      </c>
      <c s="6" t="s">
        <v>290</v>
      </c>
      <c s="6" t="s">
        <v>1065</v>
      </c>
      <c t="s">
        <v>5</v>
      </c>
      <c s="26" t="s">
        <v>1066</v>
      </c>
      <c s="27" t="s">
        <v>464</v>
      </c>
      <c s="28">
        <v>750</v>
      </c>
      <c s="27">
        <v>0</v>
      </c>
      <c s="27">
        <f>ROUND(G253*H253,6)</f>
      </c>
      <c r="L253" s="29">
        <v>0</v>
      </c>
      <c s="24">
        <f>ROUND(ROUND(L253,2)*ROUND(G253,3),2)</f>
      </c>
      <c s="27" t="s">
        <v>56</v>
      </c>
      <c>
        <f>(M253*21)/100</f>
      </c>
      <c t="s">
        <v>27</v>
      </c>
    </row>
    <row r="254" spans="1:5" ht="12.75" customHeight="1">
      <c r="A254" s="30" t="s">
        <v>57</v>
      </c>
      <c r="E254" s="31" t="s">
        <v>5</v>
      </c>
    </row>
    <row r="255" spans="1:5" ht="38.25" customHeight="1">
      <c r="A255" s="30" t="s">
        <v>58</v>
      </c>
      <c r="E255" s="32" t="s">
        <v>1067</v>
      </c>
    </row>
    <row r="256" spans="5:5" ht="102" customHeight="1">
      <c r="E256" s="31" t="s">
        <v>1044</v>
      </c>
    </row>
    <row r="257" spans="1:16" ht="12.75" customHeight="1">
      <c r="A257" t="s">
        <v>51</v>
      </c>
      <c s="6" t="s">
        <v>298</v>
      </c>
      <c s="6" t="s">
        <v>1068</v>
      </c>
      <c t="s">
        <v>5</v>
      </c>
      <c s="26" t="s">
        <v>1069</v>
      </c>
      <c s="27" t="s">
        <v>99</v>
      </c>
      <c s="28">
        <v>1</v>
      </c>
      <c s="27">
        <v>0</v>
      </c>
      <c s="27">
        <f>ROUND(G257*H257,6)</f>
      </c>
      <c r="L257" s="29">
        <v>0</v>
      </c>
      <c s="24">
        <f>ROUND(ROUND(L257,2)*ROUND(G257,3),2)</f>
      </c>
      <c s="27" t="s">
        <v>56</v>
      </c>
      <c>
        <f>(M257*21)/100</f>
      </c>
      <c t="s">
        <v>27</v>
      </c>
    </row>
    <row r="258" spans="1:5" ht="12.75" customHeight="1">
      <c r="A258" s="30" t="s">
        <v>57</v>
      </c>
      <c r="E258" s="31" t="s">
        <v>5</v>
      </c>
    </row>
    <row r="259" spans="1:5" ht="12.75" customHeight="1">
      <c r="A259" s="30" t="s">
        <v>58</v>
      </c>
      <c r="E259" s="32" t="s">
        <v>1070</v>
      </c>
    </row>
    <row r="260" spans="5:5" ht="114.75" customHeight="1">
      <c r="E260" s="31" t="s">
        <v>1071</v>
      </c>
    </row>
    <row r="261" spans="1:16" ht="12.75" customHeight="1">
      <c r="A261" t="s">
        <v>51</v>
      </c>
      <c s="6" t="s">
        <v>310</v>
      </c>
      <c s="6" t="s">
        <v>1072</v>
      </c>
      <c t="s">
        <v>5</v>
      </c>
      <c s="26" t="s">
        <v>1073</v>
      </c>
      <c s="27" t="s">
        <v>88</v>
      </c>
      <c s="28">
        <v>20018</v>
      </c>
      <c s="27">
        <v>0</v>
      </c>
      <c s="27">
        <f>ROUND(G261*H261,6)</f>
      </c>
      <c r="L261" s="29">
        <v>0</v>
      </c>
      <c s="24">
        <f>ROUND(ROUND(L261,2)*ROUND(G261,3),2)</f>
      </c>
      <c s="27" t="s">
        <v>56</v>
      </c>
      <c>
        <f>(M261*21)/100</f>
      </c>
      <c t="s">
        <v>27</v>
      </c>
    </row>
    <row r="262" spans="1:5" ht="12.75" customHeight="1">
      <c r="A262" s="30" t="s">
        <v>57</v>
      </c>
      <c r="E262" s="31" t="s">
        <v>5</v>
      </c>
    </row>
    <row r="263" spans="1:5" ht="25.5" customHeight="1">
      <c r="A263" s="30" t="s">
        <v>58</v>
      </c>
      <c r="E263" s="32" t="s">
        <v>1074</v>
      </c>
    </row>
    <row r="264" spans="5:5" ht="89.25" customHeight="1">
      <c r="E264" s="31" t="s">
        <v>1075</v>
      </c>
    </row>
    <row r="265" spans="1:16" ht="12.75" customHeight="1">
      <c r="A265" t="s">
        <v>51</v>
      </c>
      <c s="6" t="s">
        <v>318</v>
      </c>
      <c s="6" t="s">
        <v>1076</v>
      </c>
      <c t="s">
        <v>5</v>
      </c>
      <c s="26" t="s">
        <v>1077</v>
      </c>
      <c s="27" t="s">
        <v>88</v>
      </c>
      <c s="28">
        <v>14.4</v>
      </c>
      <c s="27">
        <v>0</v>
      </c>
      <c s="27">
        <f>ROUND(G265*H265,6)</f>
      </c>
      <c r="L265" s="29">
        <v>0</v>
      </c>
      <c s="24">
        <f>ROUND(ROUND(L265,2)*ROUND(G265,3),2)</f>
      </c>
      <c s="27" t="s">
        <v>56</v>
      </c>
      <c>
        <f>(M265*21)/100</f>
      </c>
      <c t="s">
        <v>27</v>
      </c>
    </row>
    <row r="266" spans="1:5" ht="12.75" customHeight="1">
      <c r="A266" s="30" t="s">
        <v>57</v>
      </c>
      <c r="E266" s="31" t="s">
        <v>5</v>
      </c>
    </row>
    <row r="267" spans="1:5" ht="63.75" customHeight="1">
      <c r="A267" s="30" t="s">
        <v>58</v>
      </c>
      <c r="E267" s="32" t="s">
        <v>1078</v>
      </c>
    </row>
    <row r="268" spans="5:5" ht="102" customHeight="1">
      <c r="E268" s="31" t="s">
        <v>1079</v>
      </c>
    </row>
    <row r="269" spans="1:16" ht="12.75" customHeight="1">
      <c r="A269" t="s">
        <v>51</v>
      </c>
      <c s="6" t="s">
        <v>322</v>
      </c>
      <c s="6" t="s">
        <v>1080</v>
      </c>
      <c t="s">
        <v>5</v>
      </c>
      <c s="26" t="s">
        <v>1081</v>
      </c>
      <c s="27" t="s">
        <v>99</v>
      </c>
      <c s="28">
        <v>1</v>
      </c>
      <c s="27">
        <v>0</v>
      </c>
      <c s="27">
        <f>ROUND(G269*H269,6)</f>
      </c>
      <c r="L269" s="29">
        <v>0</v>
      </c>
      <c s="24">
        <f>ROUND(ROUND(L269,2)*ROUND(G269,3),2)</f>
      </c>
      <c s="27" t="s">
        <v>56</v>
      </c>
      <c>
        <f>(M269*21)/100</f>
      </c>
      <c t="s">
        <v>27</v>
      </c>
    </row>
    <row r="270" spans="1:5" ht="12.75" customHeight="1">
      <c r="A270" s="30" t="s">
        <v>57</v>
      </c>
      <c r="E270" s="31" t="s">
        <v>5</v>
      </c>
    </row>
    <row r="271" spans="1:5" ht="12.75" customHeight="1">
      <c r="A271" s="30" t="s">
        <v>58</v>
      </c>
      <c r="E271" s="32" t="s">
        <v>1082</v>
      </c>
    </row>
    <row r="272" spans="5:5" ht="127.5" customHeight="1">
      <c r="E272" s="31" t="s">
        <v>1083</v>
      </c>
    </row>
    <row r="273" spans="1:16" ht="12.75" customHeight="1">
      <c r="A273" t="s">
        <v>51</v>
      </c>
      <c s="6" t="s">
        <v>326</v>
      </c>
      <c s="6" t="s">
        <v>1084</v>
      </c>
      <c t="s">
        <v>5</v>
      </c>
      <c s="26" t="s">
        <v>1085</v>
      </c>
      <c s="27" t="s">
        <v>464</v>
      </c>
      <c s="28">
        <v>20</v>
      </c>
      <c s="27">
        <v>0</v>
      </c>
      <c s="27">
        <f>ROUND(G273*H273,6)</f>
      </c>
      <c r="L273" s="29">
        <v>0</v>
      </c>
      <c s="24">
        <f>ROUND(ROUND(L273,2)*ROUND(G273,3),2)</f>
      </c>
      <c s="27" t="s">
        <v>56</v>
      </c>
      <c>
        <f>(M273*21)/100</f>
      </c>
      <c t="s">
        <v>27</v>
      </c>
    </row>
    <row r="274" spans="1:5" ht="12.75" customHeight="1">
      <c r="A274" s="30" t="s">
        <v>57</v>
      </c>
      <c r="E274" s="31" t="s">
        <v>5</v>
      </c>
    </row>
    <row r="275" spans="1:5" ht="25.5" customHeight="1">
      <c r="A275" s="30" t="s">
        <v>58</v>
      </c>
      <c r="E275" s="32" t="s">
        <v>1086</v>
      </c>
    </row>
    <row r="276" spans="5:5" ht="102" customHeight="1">
      <c r="E276" s="31" t="s">
        <v>1044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843</v>
      </c>
      <c s="33">
        <f>Rekapitulace!C23</f>
      </c>
      <c s="15" t="s">
        <v>15</v>
      </c>
      <c t="s">
        <v>23</v>
      </c>
      <c t="s">
        <v>27</v>
      </c>
    </row>
    <row r="4" spans="1:16" ht="15" customHeight="1">
      <c r="A4" s="18" t="s">
        <v>20</v>
      </c>
      <c s="19" t="s">
        <v>28</v>
      </c>
      <c s="20" t="s">
        <v>843</v>
      </c>
      <c r="E4" s="19" t="s">
        <v>844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COUNTIFS(L8:L253,"=0",A8:A253,"P")+COUNTIFS(L8:L253,"",A8:A253,"P")+SUM(Q8:Q253)</f>
      </c>
    </row>
    <row r="8" spans="1:13" ht="12.75" customHeight="1">
      <c r="A8" t="s">
        <v>45</v>
      </c>
      <c r="C8" s="21" t="s">
        <v>1089</v>
      </c>
      <c r="E8" s="23" t="s">
        <v>1090</v>
      </c>
      <c r="J8" s="22">
        <f>0+J9+J30+J119+J128+J137+J154+J175+J224</f>
      </c>
      <c s="22">
        <f>0+K9+K30+K119+K128+K137+K154+K175+K224</f>
      </c>
      <c s="22">
        <f>0+L9+L30+L119+L128+L137+L154+L175+L224</f>
      </c>
      <c s="22">
        <f>0+M9+M30+M119+M128+M137+M154+M175+M224</f>
      </c>
    </row>
    <row r="9" spans="1:13" ht="12.75" customHeight="1">
      <c r="A9" t="s">
        <v>48</v>
      </c>
      <c r="C9" s="7" t="s">
        <v>49</v>
      </c>
      <c r="E9" s="25" t="s">
        <v>50</v>
      </c>
      <c r="J9" s="24">
        <f>0</f>
      </c>
      <c s="24">
        <f>0</f>
      </c>
      <c s="24">
        <f>0+L10+L14+L18+L22+L26</f>
      </c>
      <c s="24">
        <f>0+M10+M14+M18+M22+M26</f>
      </c>
    </row>
    <row r="10" spans="1:16" ht="12.75" customHeight="1">
      <c r="A10" t="s">
        <v>51</v>
      </c>
      <c s="6" t="s">
        <v>73</v>
      </c>
      <c s="6" t="s">
        <v>871</v>
      </c>
      <c t="s">
        <v>5</v>
      </c>
      <c s="26" t="s">
        <v>872</v>
      </c>
      <c s="27" t="s">
        <v>55</v>
      </c>
      <c s="28">
        <v>7434.382</v>
      </c>
      <c s="27">
        <v>0</v>
      </c>
      <c s="27">
        <f>ROUND(G10*H10,6)</f>
      </c>
      <c r="L10" s="29">
        <v>0</v>
      </c>
      <c s="24">
        <f>ROUND(ROUND(L10,2)*ROUND(G10,3),2)</f>
      </c>
      <c s="27" t="s">
        <v>56</v>
      </c>
      <c>
        <f>(M10*21)/100</f>
      </c>
      <c t="s">
        <v>27</v>
      </c>
    </row>
    <row r="11" spans="1:5" ht="12.75" customHeight="1">
      <c r="A11" s="30" t="s">
        <v>57</v>
      </c>
      <c r="E11" s="31" t="s">
        <v>5</v>
      </c>
    </row>
    <row r="12" spans="1:5" ht="63.75" customHeight="1">
      <c r="A12" s="30" t="s">
        <v>58</v>
      </c>
      <c r="E12" s="32" t="s">
        <v>1091</v>
      </c>
    </row>
    <row r="13" spans="5:5" ht="76.5" customHeight="1">
      <c r="E13" s="31" t="s">
        <v>1092</v>
      </c>
    </row>
    <row r="14" spans="1:16" ht="12.75" customHeight="1">
      <c r="A14" t="s">
        <v>51</v>
      </c>
      <c s="6" t="s">
        <v>80</v>
      </c>
      <c s="6" t="s">
        <v>862</v>
      </c>
      <c t="s">
        <v>5</v>
      </c>
      <c s="26" t="s">
        <v>863</v>
      </c>
      <c s="27" t="s">
        <v>55</v>
      </c>
      <c s="28">
        <v>489.98</v>
      </c>
      <c s="27">
        <v>0</v>
      </c>
      <c s="27">
        <f>ROUND(G14*H14,6)</f>
      </c>
      <c r="L14" s="29">
        <v>0</v>
      </c>
      <c s="24">
        <f>ROUND(ROUND(L14,2)*ROUND(G14,3),2)</f>
      </c>
      <c s="27" t="s">
        <v>56</v>
      </c>
      <c>
        <f>(M14*21)/100</f>
      </c>
      <c t="s">
        <v>27</v>
      </c>
    </row>
    <row r="15" spans="1:5" ht="12.75" customHeight="1">
      <c r="A15" s="30" t="s">
        <v>57</v>
      </c>
      <c r="E15" s="31" t="s">
        <v>5</v>
      </c>
    </row>
    <row r="16" spans="1:5" ht="63.75" customHeight="1">
      <c r="A16" s="30" t="s">
        <v>58</v>
      </c>
      <c r="E16" s="32" t="s">
        <v>1093</v>
      </c>
    </row>
    <row r="17" spans="5:5" ht="76.5" customHeight="1">
      <c r="E17" s="31" t="s">
        <v>1092</v>
      </c>
    </row>
    <row r="18" spans="1:16" ht="12.75" customHeight="1">
      <c r="A18" t="s">
        <v>51</v>
      </c>
      <c s="6" t="s">
        <v>226</v>
      </c>
      <c s="6" t="s">
        <v>1094</v>
      </c>
      <c t="s">
        <v>5</v>
      </c>
      <c s="26" t="s">
        <v>1095</v>
      </c>
      <c s="27" t="s">
        <v>55</v>
      </c>
      <c s="28">
        <v>11.25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1096</v>
      </c>
    </row>
    <row r="21" spans="5:5" ht="76.5" customHeight="1">
      <c r="E21" s="31" t="s">
        <v>1092</v>
      </c>
    </row>
    <row r="22" spans="1:16" ht="12.75" customHeight="1">
      <c r="A22" t="s">
        <v>51</v>
      </c>
      <c s="6" t="s">
        <v>246</v>
      </c>
      <c s="6" t="s">
        <v>1097</v>
      </c>
      <c t="s">
        <v>5</v>
      </c>
      <c s="26" t="s">
        <v>1098</v>
      </c>
      <c s="27" t="s">
        <v>55</v>
      </c>
      <c s="28">
        <v>1.204</v>
      </c>
      <c s="27">
        <v>0</v>
      </c>
      <c s="27">
        <f>ROUND(G22*H22,6)</f>
      </c>
      <c r="L22" s="29">
        <v>0</v>
      </c>
      <c s="24">
        <f>ROUND(ROUND(L22,2)*ROUND(G22,3),2)</f>
      </c>
      <c s="27" t="s">
        <v>56</v>
      </c>
      <c>
        <f>(M22*21)/100</f>
      </c>
      <c t="s">
        <v>27</v>
      </c>
    </row>
    <row r="23" spans="1:5" ht="12.75" customHeight="1">
      <c r="A23" s="30" t="s">
        <v>57</v>
      </c>
      <c r="E23" s="31" t="s">
        <v>5</v>
      </c>
    </row>
    <row r="24" spans="1:5" ht="63.75" customHeight="1">
      <c r="A24" s="30" t="s">
        <v>58</v>
      </c>
      <c r="E24" s="32" t="s">
        <v>1099</v>
      </c>
    </row>
    <row r="25" spans="5:5" ht="76.5" customHeight="1">
      <c r="E25" s="31" t="s">
        <v>1092</v>
      </c>
    </row>
    <row r="26" spans="1:16" ht="12.75" customHeight="1">
      <c r="A26" t="s">
        <v>51</v>
      </c>
      <c s="6" t="s">
        <v>343</v>
      </c>
      <c s="6" t="s">
        <v>1100</v>
      </c>
      <c t="s">
        <v>5</v>
      </c>
      <c s="26" t="s">
        <v>1101</v>
      </c>
      <c s="27" t="s">
        <v>55</v>
      </c>
      <c s="28">
        <v>13.425</v>
      </c>
      <c s="27">
        <v>0</v>
      </c>
      <c s="27">
        <f>ROUND(G26*H26,6)</f>
      </c>
      <c r="L26" s="29">
        <v>0</v>
      </c>
      <c s="24">
        <f>ROUND(ROUND(L26,2)*ROUND(G26,3),2)</f>
      </c>
      <c s="27" t="s">
        <v>56</v>
      </c>
      <c>
        <f>(M26*21)/100</f>
      </c>
      <c t="s">
        <v>27</v>
      </c>
    </row>
    <row r="27" spans="1:5" ht="12.75" customHeight="1">
      <c r="A27" s="30" t="s">
        <v>57</v>
      </c>
      <c r="E27" s="31" t="s">
        <v>5</v>
      </c>
    </row>
    <row r="28" spans="1:5" ht="25.5" customHeight="1">
      <c r="A28" s="30" t="s">
        <v>58</v>
      </c>
      <c r="E28" s="32" t="s">
        <v>1102</v>
      </c>
    </row>
    <row r="29" spans="5:5" ht="76.5" customHeight="1">
      <c r="E29" s="31" t="s">
        <v>1092</v>
      </c>
    </row>
    <row r="30" spans="1:13" ht="12.75" customHeight="1">
      <c r="A30" t="s">
        <v>48</v>
      </c>
      <c r="C30" s="7" t="s">
        <v>52</v>
      </c>
      <c r="E30" s="25" t="s">
        <v>72</v>
      </c>
      <c r="J30" s="24">
        <f>0</f>
      </c>
      <c s="24">
        <f>0</f>
      </c>
      <c s="24">
        <f>0+L31+L35+L39+L43+L47+L51+L55+L59+L63+L67+L71+L75+L79+L83+L87+L91+L95+L99+L103+L107+L111+L115</f>
      </c>
      <c s="24">
        <f>0+M31+M35+M39+M43+M47+M51+M55+M59+M63+M67+M71+M75+M79+M83+M87+M91+M95+M99+M103+M107+M111+M115</f>
      </c>
    </row>
    <row r="31" spans="1:16" ht="12.75" customHeight="1">
      <c r="A31" t="s">
        <v>51</v>
      </c>
      <c s="6" t="s">
        <v>52</v>
      </c>
      <c s="6" t="s">
        <v>1103</v>
      </c>
      <c t="s">
        <v>5</v>
      </c>
      <c s="26" t="s">
        <v>1104</v>
      </c>
      <c s="27" t="s">
        <v>76</v>
      </c>
      <c s="28">
        <v>3092.72</v>
      </c>
      <c s="27">
        <v>0</v>
      </c>
      <c s="27">
        <f>ROUND(G31*H31,6)</f>
      </c>
      <c r="L31" s="29">
        <v>0</v>
      </c>
      <c s="24">
        <f>ROUND(ROUND(L31,2)*ROUND(G31,3),2)</f>
      </c>
      <c s="27" t="s">
        <v>56</v>
      </c>
      <c>
        <f>(M31*21)/100</f>
      </c>
      <c t="s">
        <v>27</v>
      </c>
    </row>
    <row r="32" spans="1:5" ht="12.75" customHeight="1">
      <c r="A32" s="30" t="s">
        <v>57</v>
      </c>
      <c r="E32" s="31" t="s">
        <v>5</v>
      </c>
    </row>
    <row r="33" spans="1:5" ht="38.25" customHeight="1">
      <c r="A33" s="30" t="s">
        <v>58</v>
      </c>
      <c r="E33" s="32" t="s">
        <v>1105</v>
      </c>
    </row>
    <row r="34" spans="5:5" ht="293.25" customHeight="1">
      <c r="E34" s="31" t="s">
        <v>1106</v>
      </c>
    </row>
    <row r="35" spans="1:16" ht="12.75" customHeight="1">
      <c r="A35" t="s">
        <v>51</v>
      </c>
      <c s="6" t="s">
        <v>27</v>
      </c>
      <c s="6" t="s">
        <v>1107</v>
      </c>
      <c t="s">
        <v>5</v>
      </c>
      <c s="26" t="s">
        <v>1108</v>
      </c>
      <c s="27" t="s">
        <v>1018</v>
      </c>
      <c s="28">
        <v>71316</v>
      </c>
      <c s="27">
        <v>0</v>
      </c>
      <c s="27">
        <f>ROUND(G35*H35,6)</f>
      </c>
      <c r="L35" s="29">
        <v>0</v>
      </c>
      <c s="24">
        <f>ROUND(ROUND(L35,2)*ROUND(G35,3),2)</f>
      </c>
      <c s="27" t="s">
        <v>56</v>
      </c>
      <c>
        <f>(M35*21)/100</f>
      </c>
      <c t="s">
        <v>27</v>
      </c>
    </row>
    <row r="36" spans="1:5" ht="12.75" customHeight="1">
      <c r="A36" s="30" t="s">
        <v>57</v>
      </c>
      <c r="E36" s="31" t="s">
        <v>5</v>
      </c>
    </row>
    <row r="37" spans="1:5" ht="51" customHeight="1">
      <c r="A37" s="30" t="s">
        <v>58</v>
      </c>
      <c r="E37" s="32" t="s">
        <v>1109</v>
      </c>
    </row>
    <row r="38" spans="5:5" ht="12.75" customHeight="1">
      <c r="E38" s="31" t="s">
        <v>1110</v>
      </c>
    </row>
    <row r="39" spans="1:16" ht="12.75" customHeight="1">
      <c r="A39" t="s">
        <v>51</v>
      </c>
      <c s="6" t="s">
        <v>26</v>
      </c>
      <c s="6" t="s">
        <v>1111</v>
      </c>
      <c t="s">
        <v>5</v>
      </c>
      <c s="26" t="s">
        <v>1112</v>
      </c>
      <c s="27" t="s">
        <v>76</v>
      </c>
      <c s="28">
        <v>294.29</v>
      </c>
      <c s="27">
        <v>0</v>
      </c>
      <c s="27">
        <f>ROUND(G39*H39,6)</f>
      </c>
      <c r="L39" s="29">
        <v>0</v>
      </c>
      <c s="24">
        <f>ROUND(ROUND(L39,2)*ROUND(G39,3),2)</f>
      </c>
      <c s="27" t="s">
        <v>56</v>
      </c>
      <c>
        <f>(M39*21)/100</f>
      </c>
      <c t="s">
        <v>27</v>
      </c>
    </row>
    <row r="40" spans="1:5" ht="12.75" customHeight="1">
      <c r="A40" s="30" t="s">
        <v>57</v>
      </c>
      <c r="E40" s="31" t="s">
        <v>5</v>
      </c>
    </row>
    <row r="41" spans="1:5" ht="38.25" customHeight="1">
      <c r="A41" s="30" t="s">
        <v>58</v>
      </c>
      <c r="E41" s="32" t="s">
        <v>1113</v>
      </c>
    </row>
    <row r="42" spans="5:5" ht="255" customHeight="1">
      <c r="E42" s="31" t="s">
        <v>1114</v>
      </c>
    </row>
    <row r="43" spans="1:16" ht="12.75" customHeight="1">
      <c r="A43" t="s">
        <v>51</v>
      </c>
      <c s="6" t="s">
        <v>67</v>
      </c>
      <c s="6" t="s">
        <v>1115</v>
      </c>
      <c t="s">
        <v>5</v>
      </c>
      <c s="26" t="s">
        <v>1116</v>
      </c>
      <c s="27" t="s">
        <v>1018</v>
      </c>
      <c s="28">
        <v>17188.25</v>
      </c>
      <c s="27">
        <v>0</v>
      </c>
      <c s="27">
        <f>ROUND(G43*H43,6)</f>
      </c>
      <c r="L43" s="29">
        <v>0</v>
      </c>
      <c s="24">
        <f>ROUND(ROUND(L43,2)*ROUND(G43,3),2)</f>
      </c>
      <c s="27" t="s">
        <v>56</v>
      </c>
      <c>
        <f>(M43*21)/100</f>
      </c>
      <c t="s">
        <v>27</v>
      </c>
    </row>
    <row r="44" spans="1:5" ht="12.75" customHeight="1">
      <c r="A44" s="30" t="s">
        <v>57</v>
      </c>
      <c r="E44" s="31" t="s">
        <v>5</v>
      </c>
    </row>
    <row r="45" spans="1:5" ht="63.75" customHeight="1">
      <c r="A45" s="30" t="s">
        <v>58</v>
      </c>
      <c r="E45" s="32" t="s">
        <v>1117</v>
      </c>
    </row>
    <row r="46" spans="5:5" ht="12.75" customHeight="1">
      <c r="E46" s="31" t="s">
        <v>1110</v>
      </c>
    </row>
    <row r="47" spans="1:16" ht="12.75" customHeight="1">
      <c r="A47" t="s">
        <v>51</v>
      </c>
      <c s="6" t="s">
        <v>136</v>
      </c>
      <c s="6" t="s">
        <v>91</v>
      </c>
      <c t="s">
        <v>5</v>
      </c>
      <c s="26" t="s">
        <v>92</v>
      </c>
      <c s="27" t="s">
        <v>76</v>
      </c>
      <c s="28">
        <v>282.4</v>
      </c>
      <c s="27">
        <v>0</v>
      </c>
      <c s="27">
        <f>ROUND(G47*H47,6)</f>
      </c>
      <c r="L47" s="29">
        <v>0</v>
      </c>
      <c s="24">
        <f>ROUND(ROUND(L47,2)*ROUND(G47,3),2)</f>
      </c>
      <c s="27" t="s">
        <v>56</v>
      </c>
      <c>
        <f>(M47*21)/100</f>
      </c>
      <c t="s">
        <v>27</v>
      </c>
    </row>
    <row r="48" spans="1:5" ht="12.75" customHeight="1">
      <c r="A48" s="30" t="s">
        <v>57</v>
      </c>
      <c r="E48" s="31" t="s">
        <v>5</v>
      </c>
    </row>
    <row r="49" spans="1:5" ht="38.25" customHeight="1">
      <c r="A49" s="30" t="s">
        <v>58</v>
      </c>
      <c r="E49" s="32" t="s">
        <v>1118</v>
      </c>
    </row>
    <row r="50" spans="5:5" ht="191.25" customHeight="1">
      <c r="E50" s="31" t="s">
        <v>1119</v>
      </c>
    </row>
    <row r="51" spans="1:16" ht="12.75" customHeight="1">
      <c r="A51" t="s">
        <v>51</v>
      </c>
      <c s="6" t="s">
        <v>140</v>
      </c>
      <c s="6" t="s">
        <v>1120</v>
      </c>
      <c t="s">
        <v>5</v>
      </c>
      <c s="26" t="s">
        <v>1121</v>
      </c>
      <c s="27" t="s">
        <v>76</v>
      </c>
      <c s="28">
        <v>80</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1122</v>
      </c>
    </row>
    <row r="54" spans="5:5" ht="165.75" customHeight="1">
      <c r="E54" s="31" t="s">
        <v>1123</v>
      </c>
    </row>
    <row r="55" spans="1:16" ht="12.75" customHeight="1">
      <c r="A55" t="s">
        <v>51</v>
      </c>
      <c s="6" t="s">
        <v>172</v>
      </c>
      <c s="6" t="s">
        <v>1124</v>
      </c>
      <c t="s">
        <v>5</v>
      </c>
      <c s="26" t="s">
        <v>1125</v>
      </c>
      <c s="27" t="s">
        <v>76</v>
      </c>
      <c s="28">
        <v>842.5</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1126</v>
      </c>
    </row>
    <row r="58" spans="5:5" ht="229.5" customHeight="1">
      <c r="E58" s="31" t="s">
        <v>1127</v>
      </c>
    </row>
    <row r="59" spans="1:16" ht="12.75" customHeight="1">
      <c r="A59" t="s">
        <v>51</v>
      </c>
      <c s="6" t="s">
        <v>198</v>
      </c>
      <c s="6" t="s">
        <v>1128</v>
      </c>
      <c t="s">
        <v>5</v>
      </c>
      <c s="26" t="s">
        <v>1129</v>
      </c>
      <c s="27" t="s">
        <v>460</v>
      </c>
      <c s="28">
        <v>5188.8</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1130</v>
      </c>
    </row>
    <row r="62" spans="5:5" ht="12.75" customHeight="1">
      <c r="E62" s="31" t="s">
        <v>1131</v>
      </c>
    </row>
    <row r="63" spans="1:16" ht="12.75" customHeight="1">
      <c r="A63" t="s">
        <v>51</v>
      </c>
      <c s="6" t="s">
        <v>202</v>
      </c>
      <c s="6" t="s">
        <v>1132</v>
      </c>
      <c t="s">
        <v>5</v>
      </c>
      <c s="26" t="s">
        <v>1133</v>
      </c>
      <c s="27" t="s">
        <v>460</v>
      </c>
      <c s="28">
        <v>523.2</v>
      </c>
      <c s="27">
        <v>0</v>
      </c>
      <c s="27">
        <f>ROUND(G63*H63,6)</f>
      </c>
      <c r="L63" s="29">
        <v>0</v>
      </c>
      <c s="24">
        <f>ROUND(ROUND(L63,2)*ROUND(G63,3),2)</f>
      </c>
      <c s="27" t="s">
        <v>56</v>
      </c>
      <c>
        <f>(M63*21)/100</f>
      </c>
      <c t="s">
        <v>27</v>
      </c>
    </row>
    <row r="64" spans="1:5" ht="12.75" customHeight="1">
      <c r="A64" s="30" t="s">
        <v>57</v>
      </c>
      <c r="E64" s="31" t="s">
        <v>5</v>
      </c>
    </row>
    <row r="65" spans="1:5" ht="25.5" customHeight="1">
      <c r="A65" s="30" t="s">
        <v>58</v>
      </c>
      <c r="E65" s="32" t="s">
        <v>1134</v>
      </c>
    </row>
    <row r="66" spans="5:5" ht="38.25" customHeight="1">
      <c r="E66" s="31" t="s">
        <v>1135</v>
      </c>
    </row>
    <row r="67" spans="1:16" ht="12.75" customHeight="1">
      <c r="A67" t="s">
        <v>51</v>
      </c>
      <c s="6" t="s">
        <v>206</v>
      </c>
      <c s="6" t="s">
        <v>1136</v>
      </c>
      <c t="s">
        <v>5</v>
      </c>
      <c s="26" t="s">
        <v>1137</v>
      </c>
      <c s="27" t="s">
        <v>460</v>
      </c>
      <c s="28">
        <v>523.2</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1138</v>
      </c>
    </row>
    <row r="70" spans="5:5" ht="12.75" customHeight="1">
      <c r="E70" s="31" t="s">
        <v>1139</v>
      </c>
    </row>
    <row r="71" spans="1:16" ht="12.75" customHeight="1">
      <c r="A71" t="s">
        <v>51</v>
      </c>
      <c s="6" t="s">
        <v>210</v>
      </c>
      <c s="6" t="s">
        <v>1140</v>
      </c>
      <c t="s">
        <v>5</v>
      </c>
      <c s="26" t="s">
        <v>1141</v>
      </c>
      <c s="27" t="s">
        <v>460</v>
      </c>
      <c s="28">
        <v>523.2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1142</v>
      </c>
    </row>
    <row r="74" spans="5:5" ht="12.75" customHeight="1">
      <c r="E74" s="31" t="s">
        <v>1143</v>
      </c>
    </row>
    <row r="75" spans="1:16" ht="12.75" customHeight="1">
      <c r="A75" t="s">
        <v>51</v>
      </c>
      <c s="6" t="s">
        <v>218</v>
      </c>
      <c s="6" t="s">
        <v>1144</v>
      </c>
      <c t="s">
        <v>5</v>
      </c>
      <c s="26" t="s">
        <v>1145</v>
      </c>
      <c s="27" t="s">
        <v>76</v>
      </c>
      <c s="28">
        <v>5.623</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1146</v>
      </c>
    </row>
    <row r="78" spans="5:5" ht="12.75" customHeight="1">
      <c r="E78" s="31" t="s">
        <v>1147</v>
      </c>
    </row>
    <row r="79" spans="1:16" ht="12.75" customHeight="1">
      <c r="A79" t="s">
        <v>51</v>
      </c>
      <c s="6" t="s">
        <v>222</v>
      </c>
      <c s="6" t="s">
        <v>1148</v>
      </c>
      <c t="s">
        <v>5</v>
      </c>
      <c s="26" t="s">
        <v>1149</v>
      </c>
      <c s="27" t="s">
        <v>464</v>
      </c>
      <c s="28">
        <v>281.15</v>
      </c>
      <c s="27">
        <v>0</v>
      </c>
      <c s="27">
        <f>ROUND(G79*H79,6)</f>
      </c>
      <c r="L79" s="29">
        <v>0</v>
      </c>
      <c s="24">
        <f>ROUND(ROUND(L79,2)*ROUND(G79,3),2)</f>
      </c>
      <c s="27" t="s">
        <v>56</v>
      </c>
      <c>
        <f>(M79*21)/100</f>
      </c>
      <c t="s">
        <v>27</v>
      </c>
    </row>
    <row r="80" spans="1:5" ht="12.75" customHeight="1">
      <c r="A80" s="30" t="s">
        <v>57</v>
      </c>
      <c r="E80" s="31" t="s">
        <v>5</v>
      </c>
    </row>
    <row r="81" spans="1:5" ht="38.25" customHeight="1">
      <c r="A81" s="30" t="s">
        <v>58</v>
      </c>
      <c r="E81" s="32" t="s">
        <v>1150</v>
      </c>
    </row>
    <row r="82" spans="5:5" ht="12.75" customHeight="1">
      <c r="E82" s="31" t="s">
        <v>1151</v>
      </c>
    </row>
    <row r="83" spans="1:16" ht="12.75" customHeight="1">
      <c r="A83" t="s">
        <v>51</v>
      </c>
      <c s="6" t="s">
        <v>230</v>
      </c>
      <c s="6" t="s">
        <v>1152</v>
      </c>
      <c t="s">
        <v>5</v>
      </c>
      <c s="26" t="s">
        <v>1153</v>
      </c>
      <c s="27" t="s">
        <v>464</v>
      </c>
      <c s="28">
        <v>124.175</v>
      </c>
      <c s="27">
        <v>0</v>
      </c>
      <c s="27">
        <f>ROUND(G83*H83,6)</f>
      </c>
      <c r="L83" s="29">
        <v>0</v>
      </c>
      <c s="24">
        <f>ROUND(ROUND(L83,2)*ROUND(G83,3),2)</f>
      </c>
      <c s="27" t="s">
        <v>56</v>
      </c>
      <c>
        <f>(M83*21)/100</f>
      </c>
      <c t="s">
        <v>27</v>
      </c>
    </row>
    <row r="84" spans="1:5" ht="12.75" customHeight="1">
      <c r="A84" s="30" t="s">
        <v>57</v>
      </c>
      <c r="E84" s="31" t="s">
        <v>5</v>
      </c>
    </row>
    <row r="85" spans="1:5" ht="63.75" customHeight="1">
      <c r="A85" s="30" t="s">
        <v>58</v>
      </c>
      <c r="E85" s="32" t="s">
        <v>1154</v>
      </c>
    </row>
    <row r="86" spans="5:5" ht="12.75" customHeight="1">
      <c r="E86" s="31" t="s">
        <v>1151</v>
      </c>
    </row>
    <row r="87" spans="1:16" ht="12.75" customHeight="1">
      <c r="A87" t="s">
        <v>51</v>
      </c>
      <c s="6" t="s">
        <v>234</v>
      </c>
      <c s="6" t="s">
        <v>1155</v>
      </c>
      <c t="s">
        <v>5</v>
      </c>
      <c s="26" t="s">
        <v>1156</v>
      </c>
      <c s="27" t="s">
        <v>88</v>
      </c>
      <c s="28">
        <v>53</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1157</v>
      </c>
    </row>
    <row r="90" spans="5:5" ht="12.75" customHeight="1">
      <c r="E90" s="31" t="s">
        <v>1147</v>
      </c>
    </row>
    <row r="91" spans="1:16" ht="12.75" customHeight="1">
      <c r="A91" t="s">
        <v>51</v>
      </c>
      <c s="6" t="s">
        <v>274</v>
      </c>
      <c s="6" t="s">
        <v>1158</v>
      </c>
      <c t="s">
        <v>5</v>
      </c>
      <c s="26" t="s">
        <v>1159</v>
      </c>
      <c s="27" t="s">
        <v>88</v>
      </c>
      <c s="28">
        <v>24</v>
      </c>
      <c s="27">
        <v>0</v>
      </c>
      <c s="27">
        <f>ROUND(G91*H91,6)</f>
      </c>
      <c r="L91" s="29">
        <v>0</v>
      </c>
      <c s="24">
        <f>ROUND(ROUND(L91,2)*ROUND(G91,3),2)</f>
      </c>
      <c s="27" t="s">
        <v>56</v>
      </c>
      <c>
        <f>(M91*21)/100</f>
      </c>
      <c t="s">
        <v>27</v>
      </c>
    </row>
    <row r="92" spans="1:5" ht="12.75" customHeight="1">
      <c r="A92" s="30" t="s">
        <v>57</v>
      </c>
      <c r="E92" s="31" t="s">
        <v>5</v>
      </c>
    </row>
    <row r="93" spans="1:5" ht="25.5" customHeight="1">
      <c r="A93" s="30" t="s">
        <v>58</v>
      </c>
      <c r="E93" s="32" t="s">
        <v>1160</v>
      </c>
    </row>
    <row r="94" spans="5:5" ht="12.75" customHeight="1">
      <c r="E94" s="31" t="s">
        <v>89</v>
      </c>
    </row>
    <row r="95" spans="1:16" ht="12.75" customHeight="1">
      <c r="A95" t="s">
        <v>51</v>
      </c>
      <c s="6" t="s">
        <v>282</v>
      </c>
      <c s="6" t="s">
        <v>1161</v>
      </c>
      <c t="s">
        <v>5</v>
      </c>
      <c s="26" t="s">
        <v>1162</v>
      </c>
      <c s="27" t="s">
        <v>460</v>
      </c>
      <c s="28">
        <v>1200</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5</v>
      </c>
    </row>
    <row r="98" spans="5:5" ht="38.25" customHeight="1">
      <c r="E98" s="31" t="s">
        <v>1163</v>
      </c>
    </row>
    <row r="99" spans="1:16" ht="12.75" customHeight="1">
      <c r="A99" t="s">
        <v>51</v>
      </c>
      <c s="6" t="s">
        <v>286</v>
      </c>
      <c s="6" t="s">
        <v>1164</v>
      </c>
      <c t="s">
        <v>5</v>
      </c>
      <c s="26" t="s">
        <v>1165</v>
      </c>
      <c s="27" t="s">
        <v>99</v>
      </c>
      <c s="28">
        <v>152</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114.75" customHeight="1">
      <c r="E102" s="31" t="s">
        <v>1166</v>
      </c>
    </row>
    <row r="103" spans="1:16" ht="12.75" customHeight="1">
      <c r="A103" t="s">
        <v>51</v>
      </c>
      <c s="6" t="s">
        <v>290</v>
      </c>
      <c s="6" t="s">
        <v>1167</v>
      </c>
      <c t="s">
        <v>5</v>
      </c>
      <c s="26" t="s">
        <v>1168</v>
      </c>
      <c s="27" t="s">
        <v>99</v>
      </c>
      <c s="28">
        <v>15</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14.75" customHeight="1">
      <c r="E106" s="31" t="s">
        <v>1166</v>
      </c>
    </row>
    <row r="107" spans="1:16" ht="12.75" customHeight="1">
      <c r="A107" t="s">
        <v>51</v>
      </c>
      <c s="6" t="s">
        <v>294</v>
      </c>
      <c s="6" t="s">
        <v>1169</v>
      </c>
      <c t="s">
        <v>5</v>
      </c>
      <c s="26" t="s">
        <v>1170</v>
      </c>
      <c s="27" t="s">
        <v>99</v>
      </c>
      <c s="28">
        <v>1</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14.75" customHeight="1">
      <c r="E110" s="31" t="s">
        <v>1166</v>
      </c>
    </row>
    <row r="111" spans="1:16" ht="12.75" customHeight="1">
      <c r="A111" t="s">
        <v>51</v>
      </c>
      <c s="6" t="s">
        <v>355</v>
      </c>
      <c s="6" t="s">
        <v>1171</v>
      </c>
      <c t="s">
        <v>5</v>
      </c>
      <c s="26" t="s">
        <v>1172</v>
      </c>
      <c s="27" t="s">
        <v>99</v>
      </c>
      <c s="28">
        <v>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38.25" customHeight="1">
      <c r="E114" s="31" t="s">
        <v>1173</v>
      </c>
    </row>
    <row r="115" spans="1:16" ht="12.75" customHeight="1">
      <c r="A115" t="s">
        <v>51</v>
      </c>
      <c s="6" t="s">
        <v>1174</v>
      </c>
      <c s="6" t="s">
        <v>1175</v>
      </c>
      <c t="s">
        <v>5</v>
      </c>
      <c s="26" t="s">
        <v>1176</v>
      </c>
      <c s="27" t="s">
        <v>99</v>
      </c>
      <c s="28">
        <v>10</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1177</v>
      </c>
    </row>
    <row r="118" spans="5:5" ht="12.75" customHeight="1">
      <c r="E118" s="31" t="s">
        <v>1178</v>
      </c>
    </row>
    <row r="119" spans="1:13" ht="12.75" customHeight="1">
      <c r="A119" t="s">
        <v>48</v>
      </c>
      <c r="C119" s="7" t="s">
        <v>27</v>
      </c>
      <c r="E119" s="25" t="s">
        <v>1179</v>
      </c>
      <c r="J119" s="24">
        <f>0</f>
      </c>
      <c s="24">
        <f>0</f>
      </c>
      <c s="24">
        <f>0+L120+L124</f>
      </c>
      <c s="24">
        <f>0+M120+M124</f>
      </c>
    </row>
    <row r="120" spans="1:16" ht="12.75" customHeight="1">
      <c r="A120" t="s">
        <v>51</v>
      </c>
      <c s="6" t="s">
        <v>148</v>
      </c>
      <c s="6" t="s">
        <v>1180</v>
      </c>
      <c t="s">
        <v>5</v>
      </c>
      <c s="26" t="s">
        <v>1181</v>
      </c>
      <c s="27" t="s">
        <v>88</v>
      </c>
      <c s="28">
        <v>560.2</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1182</v>
      </c>
    </row>
    <row r="123" spans="5:5" ht="114.75" customHeight="1">
      <c r="E123" s="31" t="s">
        <v>1183</v>
      </c>
    </row>
    <row r="124" spans="1:16" ht="12.75" customHeight="1">
      <c r="A124" t="s">
        <v>51</v>
      </c>
      <c s="6" t="s">
        <v>152</v>
      </c>
      <c s="6" t="s">
        <v>1184</v>
      </c>
      <c t="s">
        <v>5</v>
      </c>
      <c s="26" t="s">
        <v>1185</v>
      </c>
      <c s="27" t="s">
        <v>460</v>
      </c>
      <c s="28">
        <v>1981.11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1186</v>
      </c>
    </row>
    <row r="127" spans="5:5" ht="102" customHeight="1">
      <c r="E127" s="31" t="s">
        <v>1187</v>
      </c>
    </row>
    <row r="128" spans="1:13" ht="12.75" customHeight="1">
      <c r="A128" t="s">
        <v>48</v>
      </c>
      <c r="C128" s="7" t="s">
        <v>67</v>
      </c>
      <c r="E128" s="25" t="s">
        <v>1188</v>
      </c>
      <c r="J128" s="24">
        <f>0</f>
      </c>
      <c s="24">
        <f>0</f>
      </c>
      <c s="24">
        <f>0+L129+L133</f>
      </c>
      <c s="24">
        <f>0+M129+M133</f>
      </c>
    </row>
    <row r="129" spans="1:16" ht="12.75" customHeight="1">
      <c r="A129" t="s">
        <v>51</v>
      </c>
      <c s="6" t="s">
        <v>126</v>
      </c>
      <c s="6" t="s">
        <v>1189</v>
      </c>
      <c t="s">
        <v>5</v>
      </c>
      <c s="26" t="s">
        <v>1190</v>
      </c>
      <c s="27" t="s">
        <v>76</v>
      </c>
      <c s="28">
        <v>29.74</v>
      </c>
      <c s="27">
        <v>0</v>
      </c>
      <c s="27">
        <f>ROUND(G129*H129,6)</f>
      </c>
      <c r="L129" s="29">
        <v>0</v>
      </c>
      <c s="24">
        <f>ROUND(ROUND(L129,2)*ROUND(G129,3),2)</f>
      </c>
      <c s="27" t="s">
        <v>56</v>
      </c>
      <c>
        <f>(M129*21)/100</f>
      </c>
      <c t="s">
        <v>27</v>
      </c>
    </row>
    <row r="130" spans="1:5" ht="12.75" customHeight="1">
      <c r="A130" s="30" t="s">
        <v>57</v>
      </c>
      <c r="E130" s="31" t="s">
        <v>5</v>
      </c>
    </row>
    <row r="131" spans="1:5" ht="51" customHeight="1">
      <c r="A131" s="30" t="s">
        <v>58</v>
      </c>
      <c r="E131" s="32" t="s">
        <v>1191</v>
      </c>
    </row>
    <row r="132" spans="5:5" ht="216.75" customHeight="1">
      <c r="E132" s="31" t="s">
        <v>1192</v>
      </c>
    </row>
    <row r="133" spans="1:16" ht="12.75" customHeight="1">
      <c r="A133" t="s">
        <v>51</v>
      </c>
      <c s="6" t="s">
        <v>132</v>
      </c>
      <c s="6" t="s">
        <v>1193</v>
      </c>
      <c t="s">
        <v>5</v>
      </c>
      <c s="26" t="s">
        <v>1194</v>
      </c>
      <c s="27" t="s">
        <v>76</v>
      </c>
      <c s="28">
        <v>11.21</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1195</v>
      </c>
    </row>
    <row r="136" spans="5:5" ht="25.5" customHeight="1">
      <c r="E136" s="31" t="s">
        <v>1196</v>
      </c>
    </row>
    <row r="137" spans="1:13" ht="12.75" customHeight="1">
      <c r="A137" t="s">
        <v>48</v>
      </c>
      <c r="C137" s="7" t="s">
        <v>73</v>
      </c>
      <c r="E137" s="25" t="s">
        <v>874</v>
      </c>
      <c r="J137" s="24">
        <f>0</f>
      </c>
      <c s="24">
        <f>0</f>
      </c>
      <c s="24">
        <f>0+L138+L142+L146+L150</f>
      </c>
      <c s="24">
        <f>0+M138+M142+M146+M150</f>
      </c>
    </row>
    <row r="138" spans="1:16" ht="12.75" customHeight="1">
      <c r="A138" t="s">
        <v>51</v>
      </c>
      <c s="6" t="s">
        <v>156</v>
      </c>
      <c s="6" t="s">
        <v>1197</v>
      </c>
      <c t="s">
        <v>5</v>
      </c>
      <c s="26" t="s">
        <v>1198</v>
      </c>
      <c s="27" t="s">
        <v>76</v>
      </c>
      <c s="28">
        <v>551.7</v>
      </c>
      <c s="27">
        <v>0</v>
      </c>
      <c s="27">
        <f>ROUND(G138*H138,6)</f>
      </c>
      <c r="L138" s="29">
        <v>0</v>
      </c>
      <c s="24">
        <f>ROUND(ROUND(L138,2)*ROUND(G138,3),2)</f>
      </c>
      <c s="27" t="s">
        <v>56</v>
      </c>
      <c>
        <f>(M138*21)/100</f>
      </c>
      <c t="s">
        <v>27</v>
      </c>
    </row>
    <row r="139" spans="1:5" ht="12.75" customHeight="1">
      <c r="A139" s="30" t="s">
        <v>57</v>
      </c>
      <c r="E139" s="31" t="s">
        <v>5</v>
      </c>
    </row>
    <row r="140" spans="1:5" ht="12.75" customHeight="1">
      <c r="A140" s="30" t="s">
        <v>58</v>
      </c>
      <c r="E140" s="32" t="s">
        <v>1199</v>
      </c>
    </row>
    <row r="141" spans="5:5" ht="216.75" customHeight="1">
      <c r="E141" s="31" t="s">
        <v>1200</v>
      </c>
    </row>
    <row r="142" spans="1:16" ht="12.75" customHeight="1">
      <c r="A142" t="s">
        <v>51</v>
      </c>
      <c s="6" t="s">
        <v>160</v>
      </c>
      <c s="6" t="s">
        <v>1201</v>
      </c>
      <c t="s">
        <v>5</v>
      </c>
      <c s="26" t="s">
        <v>1202</v>
      </c>
      <c s="27" t="s">
        <v>76</v>
      </c>
      <c s="28">
        <v>1231.1</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1203</v>
      </c>
    </row>
    <row r="145" spans="5:5" ht="216.75" customHeight="1">
      <c r="E145" s="31" t="s">
        <v>1204</v>
      </c>
    </row>
    <row r="146" spans="1:16" ht="12.75" customHeight="1">
      <c r="A146" t="s">
        <v>51</v>
      </c>
      <c s="6" t="s">
        <v>164</v>
      </c>
      <c s="6" t="s">
        <v>1205</v>
      </c>
      <c t="s">
        <v>5</v>
      </c>
      <c s="26" t="s">
        <v>1206</v>
      </c>
      <c s="27" t="s">
        <v>76</v>
      </c>
      <c s="28">
        <v>161.2</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1207</v>
      </c>
    </row>
    <row r="149" spans="5:5" ht="216.75" customHeight="1">
      <c r="E149" s="31" t="s">
        <v>1208</v>
      </c>
    </row>
    <row r="150" spans="1:16" ht="12.75" customHeight="1">
      <c r="A150" t="s">
        <v>51</v>
      </c>
      <c s="6" t="s">
        <v>168</v>
      </c>
      <c s="6" t="s">
        <v>1209</v>
      </c>
      <c t="s">
        <v>5</v>
      </c>
      <c s="26" t="s">
        <v>1210</v>
      </c>
      <c s="27" t="s">
        <v>460</v>
      </c>
      <c s="28">
        <v>2484.2</v>
      </c>
      <c s="27">
        <v>0</v>
      </c>
      <c s="27">
        <f>ROUND(G150*H150,6)</f>
      </c>
      <c r="L150" s="29">
        <v>0</v>
      </c>
      <c s="24">
        <f>ROUND(ROUND(L150,2)*ROUND(G150,3),2)</f>
      </c>
      <c s="27" t="s">
        <v>56</v>
      </c>
      <c>
        <f>(M150*21)/100</f>
      </c>
      <c t="s">
        <v>27</v>
      </c>
    </row>
    <row r="151" spans="1:5" ht="12.75" customHeight="1">
      <c r="A151" s="30" t="s">
        <v>57</v>
      </c>
      <c r="E151" s="31" t="s">
        <v>5</v>
      </c>
    </row>
    <row r="152" spans="1:5" ht="38.25" customHeight="1">
      <c r="A152" s="30" t="s">
        <v>58</v>
      </c>
      <c r="E152" s="32" t="s">
        <v>1211</v>
      </c>
    </row>
    <row r="153" spans="5:5" ht="153" customHeight="1">
      <c r="E153" s="31" t="s">
        <v>1212</v>
      </c>
    </row>
    <row r="154" spans="1:13" ht="12.75" customHeight="1">
      <c r="A154" t="s">
        <v>48</v>
      </c>
      <c r="C154" s="7" t="s">
        <v>85</v>
      </c>
      <c r="E154" s="25" t="s">
        <v>95</v>
      </c>
      <c r="J154" s="24">
        <f>0</f>
      </c>
      <c s="24">
        <f>0</f>
      </c>
      <c s="24">
        <f>0+L155+L159+L163+L167+L171</f>
      </c>
      <c s="24">
        <f>0+M155+M159+M163+M167+M171</f>
      </c>
    </row>
    <row r="155" spans="1:16" ht="12.75" customHeight="1">
      <c r="A155" t="s">
        <v>51</v>
      </c>
      <c s="6" t="s">
        <v>214</v>
      </c>
      <c s="6" t="s">
        <v>1213</v>
      </c>
      <c t="s">
        <v>5</v>
      </c>
      <c s="26" t="s">
        <v>1214</v>
      </c>
      <c s="27" t="s">
        <v>99</v>
      </c>
      <c s="28">
        <v>1</v>
      </c>
      <c s="27">
        <v>0</v>
      </c>
      <c s="27">
        <f>ROUND(G155*H155,6)</f>
      </c>
      <c r="L155" s="29">
        <v>0</v>
      </c>
      <c s="24">
        <f>ROUND(ROUND(L155,2)*ROUND(G155,3),2)</f>
      </c>
      <c s="27" t="s">
        <v>56</v>
      </c>
      <c>
        <f>(M155*21)/100</f>
      </c>
      <c t="s">
        <v>27</v>
      </c>
    </row>
    <row r="156" spans="1:5" ht="12.75" customHeight="1">
      <c r="A156" s="30" t="s">
        <v>57</v>
      </c>
      <c r="E156" s="31" t="s">
        <v>5</v>
      </c>
    </row>
    <row r="157" spans="1:5" ht="12.75" customHeight="1">
      <c r="A157" s="30" t="s">
        <v>58</v>
      </c>
      <c r="E157" s="32" t="s">
        <v>1215</v>
      </c>
    </row>
    <row r="158" spans="5:5" ht="102" customHeight="1">
      <c r="E158" s="31" t="s">
        <v>1216</v>
      </c>
    </row>
    <row r="159" spans="1:16" ht="12.75" customHeight="1">
      <c r="A159" t="s">
        <v>51</v>
      </c>
      <c s="6" t="s">
        <v>322</v>
      </c>
      <c s="6" t="s">
        <v>1217</v>
      </c>
      <c t="s">
        <v>5</v>
      </c>
      <c s="26" t="s">
        <v>1218</v>
      </c>
      <c s="27" t="s">
        <v>88</v>
      </c>
      <c s="28">
        <v>6</v>
      </c>
      <c s="27">
        <v>0</v>
      </c>
      <c s="27">
        <f>ROUND(G159*H159,6)</f>
      </c>
      <c r="L159" s="29">
        <v>0</v>
      </c>
      <c s="24">
        <f>ROUND(ROUND(L159,2)*ROUND(G159,3),2)</f>
      </c>
      <c s="27" t="s">
        <v>56</v>
      </c>
      <c>
        <f>(M159*21)/100</f>
      </c>
      <c t="s">
        <v>27</v>
      </c>
    </row>
    <row r="160" spans="1:5" ht="12.75" customHeight="1">
      <c r="A160" s="30" t="s">
        <v>57</v>
      </c>
      <c r="E160" s="31" t="s">
        <v>5</v>
      </c>
    </row>
    <row r="161" spans="1:5" ht="12.75" customHeight="1">
      <c r="A161" s="30" t="s">
        <v>58</v>
      </c>
      <c r="E161" s="32" t="s">
        <v>1219</v>
      </c>
    </row>
    <row r="162" spans="5:5" ht="102" customHeight="1">
      <c r="E162" s="31" t="s">
        <v>1220</v>
      </c>
    </row>
    <row r="163" spans="1:16" ht="12.75" customHeight="1">
      <c r="A163" t="s">
        <v>51</v>
      </c>
      <c s="6" t="s">
        <v>326</v>
      </c>
      <c s="6" t="s">
        <v>1221</v>
      </c>
      <c t="s">
        <v>5</v>
      </c>
      <c s="26" t="s">
        <v>1222</v>
      </c>
      <c s="27" t="s">
        <v>88</v>
      </c>
      <c s="28">
        <v>8</v>
      </c>
      <c s="27">
        <v>0</v>
      </c>
      <c s="27">
        <f>ROUND(G163*H163,6)</f>
      </c>
      <c r="L163" s="29">
        <v>0</v>
      </c>
      <c s="24">
        <f>ROUND(ROUND(L163,2)*ROUND(G163,3),2)</f>
      </c>
      <c s="27" t="s">
        <v>56</v>
      </c>
      <c>
        <f>(M163*21)/100</f>
      </c>
      <c t="s">
        <v>27</v>
      </c>
    </row>
    <row r="164" spans="1:5" ht="12.75" customHeight="1">
      <c r="A164" s="30" t="s">
        <v>57</v>
      </c>
      <c r="E164" s="31" t="s">
        <v>5</v>
      </c>
    </row>
    <row r="165" spans="1:5" ht="12.75" customHeight="1">
      <c r="A165" s="30" t="s">
        <v>58</v>
      </c>
      <c r="E165" s="32" t="s">
        <v>1223</v>
      </c>
    </row>
    <row r="166" spans="5:5" ht="102" customHeight="1">
      <c r="E166" s="31" t="s">
        <v>1220</v>
      </c>
    </row>
    <row r="167" spans="1:16" ht="12.75" customHeight="1">
      <c r="A167" t="s">
        <v>51</v>
      </c>
      <c s="6" t="s">
        <v>331</v>
      </c>
      <c s="6" t="s">
        <v>106</v>
      </c>
      <c t="s">
        <v>5</v>
      </c>
      <c s="26" t="s">
        <v>107</v>
      </c>
      <c s="27" t="s">
        <v>88</v>
      </c>
      <c s="28">
        <v>76.5</v>
      </c>
      <c s="27">
        <v>0</v>
      </c>
      <c s="27">
        <f>ROUND(G167*H167,6)</f>
      </c>
      <c r="L167" s="29">
        <v>0</v>
      </c>
      <c s="24">
        <f>ROUND(ROUND(L167,2)*ROUND(G167,3),2)</f>
      </c>
      <c s="27" t="s">
        <v>56</v>
      </c>
      <c>
        <f>(M167*21)/100</f>
      </c>
      <c t="s">
        <v>27</v>
      </c>
    </row>
    <row r="168" spans="1:5" ht="12.75" customHeight="1">
      <c r="A168" s="30" t="s">
        <v>57</v>
      </c>
      <c r="E168" s="31" t="s">
        <v>5</v>
      </c>
    </row>
    <row r="169" spans="1:5" ht="12.75" customHeight="1">
      <c r="A169" s="30" t="s">
        <v>58</v>
      </c>
      <c r="E169" s="32" t="s">
        <v>1224</v>
      </c>
    </row>
    <row r="170" spans="5:5" ht="102" customHeight="1">
      <c r="E170" s="31" t="s">
        <v>1220</v>
      </c>
    </row>
    <row r="171" spans="1:16" ht="12.75" customHeight="1">
      <c r="A171" t="s">
        <v>51</v>
      </c>
      <c s="6" t="s">
        <v>335</v>
      </c>
      <c s="6" t="s">
        <v>1225</v>
      </c>
      <c t="s">
        <v>5</v>
      </c>
      <c s="26" t="s">
        <v>1226</v>
      </c>
      <c s="27" t="s">
        <v>88</v>
      </c>
      <c s="28">
        <v>54</v>
      </c>
      <c s="27">
        <v>0</v>
      </c>
      <c s="27">
        <f>ROUND(G171*H171,6)</f>
      </c>
      <c r="L171" s="29">
        <v>0</v>
      </c>
      <c s="24">
        <f>ROUND(ROUND(L171,2)*ROUND(G171,3),2)</f>
      </c>
      <c s="27" t="s">
        <v>56</v>
      </c>
      <c>
        <f>(M171*21)/100</f>
      </c>
      <c t="s">
        <v>27</v>
      </c>
    </row>
    <row r="172" spans="1:5" ht="12.75" customHeight="1">
      <c r="A172" s="30" t="s">
        <v>57</v>
      </c>
      <c r="E172" s="31" t="s">
        <v>5</v>
      </c>
    </row>
    <row r="173" spans="1:5" ht="12.75" customHeight="1">
      <c r="A173" s="30" t="s">
        <v>58</v>
      </c>
      <c r="E173" s="32" t="s">
        <v>1227</v>
      </c>
    </row>
    <row r="174" spans="5:5" ht="102" customHeight="1">
      <c r="E174" s="31" t="s">
        <v>1220</v>
      </c>
    </row>
    <row r="175" spans="1:13" ht="12.75" customHeight="1">
      <c r="A175" t="s">
        <v>48</v>
      </c>
      <c r="C175" s="7" t="s">
        <v>90</v>
      </c>
      <c r="E175" s="25" t="s">
        <v>1228</v>
      </c>
      <c r="J175" s="24">
        <f>0</f>
      </c>
      <c s="24">
        <f>0</f>
      </c>
      <c s="24">
        <f>0+L176+L180+L184+L188+L192+L196+L200+L204+L208+L212+L216+L220</f>
      </c>
      <c s="24">
        <f>0+M176+M180+M184+M188+M192+M196+M200+M204+M208+M212+M216+M220</f>
      </c>
    </row>
    <row r="176" spans="1:16" ht="12.75" customHeight="1">
      <c r="A176" t="s">
        <v>51</v>
      </c>
      <c s="6" t="s">
        <v>105</v>
      </c>
      <c s="6" t="s">
        <v>1229</v>
      </c>
      <c t="s">
        <v>5</v>
      </c>
      <c s="26" t="s">
        <v>1230</v>
      </c>
      <c s="27" t="s">
        <v>88</v>
      </c>
      <c s="28">
        <v>236.5</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1231</v>
      </c>
    </row>
    <row r="179" spans="5:5" ht="165.75" customHeight="1">
      <c r="E179" s="31" t="s">
        <v>1232</v>
      </c>
    </row>
    <row r="180" spans="1:16" ht="12.75" customHeight="1">
      <c r="A180" t="s">
        <v>51</v>
      </c>
      <c s="6" t="s">
        <v>117</v>
      </c>
      <c s="6" t="s">
        <v>1233</v>
      </c>
      <c t="s">
        <v>5</v>
      </c>
      <c s="26" t="s">
        <v>1234</v>
      </c>
      <c s="27" t="s">
        <v>88</v>
      </c>
      <c s="28">
        <v>9</v>
      </c>
      <c s="27">
        <v>0</v>
      </c>
      <c s="27">
        <f>ROUND(G180*H180,6)</f>
      </c>
      <c r="L180" s="29">
        <v>0</v>
      </c>
      <c s="24">
        <f>ROUND(ROUND(L180,2)*ROUND(G180,3),2)</f>
      </c>
      <c s="27" t="s">
        <v>56</v>
      </c>
      <c>
        <f>(M180*21)/100</f>
      </c>
      <c t="s">
        <v>27</v>
      </c>
    </row>
    <row r="181" spans="1:5" ht="12.75" customHeight="1">
      <c r="A181" s="30" t="s">
        <v>57</v>
      </c>
      <c r="E181" s="31" t="s">
        <v>5</v>
      </c>
    </row>
    <row r="182" spans="1:5" ht="25.5" customHeight="1">
      <c r="A182" s="30" t="s">
        <v>58</v>
      </c>
      <c r="E182" s="32" t="s">
        <v>1235</v>
      </c>
    </row>
    <row r="183" spans="5:5" ht="165.75" customHeight="1">
      <c r="E183" s="31" t="s">
        <v>1232</v>
      </c>
    </row>
    <row r="184" spans="1:16" ht="12.75" customHeight="1">
      <c r="A184" t="s">
        <v>51</v>
      </c>
      <c s="6" t="s">
        <v>122</v>
      </c>
      <c s="6" t="s">
        <v>1236</v>
      </c>
      <c t="s">
        <v>5</v>
      </c>
      <c s="26" t="s">
        <v>1237</v>
      </c>
      <c s="27" t="s">
        <v>76</v>
      </c>
      <c s="28">
        <v>29.556</v>
      </c>
      <c s="27">
        <v>0</v>
      </c>
      <c s="27">
        <f>ROUND(G184*H184,6)</f>
      </c>
      <c r="L184" s="29">
        <v>0</v>
      </c>
      <c s="24">
        <f>ROUND(ROUND(L184,2)*ROUND(G184,3),2)</f>
      </c>
      <c s="27" t="s">
        <v>56</v>
      </c>
      <c>
        <f>(M184*21)/100</f>
      </c>
      <c t="s">
        <v>27</v>
      </c>
    </row>
    <row r="185" spans="1:5" ht="12.75" customHeight="1">
      <c r="A185" s="30" t="s">
        <v>57</v>
      </c>
      <c r="E185" s="31" t="s">
        <v>5</v>
      </c>
    </row>
    <row r="186" spans="1:5" ht="51" customHeight="1">
      <c r="A186" s="30" t="s">
        <v>58</v>
      </c>
      <c r="E186" s="32" t="s">
        <v>1238</v>
      </c>
    </row>
    <row r="187" spans="5:5" ht="216.75" customHeight="1">
      <c r="E187" s="31" t="s">
        <v>1192</v>
      </c>
    </row>
    <row r="188" spans="1:16" ht="12.75" customHeight="1">
      <c r="A188" t="s">
        <v>51</v>
      </c>
      <c s="6" t="s">
        <v>176</v>
      </c>
      <c s="6" t="s">
        <v>1239</v>
      </c>
      <c t="s">
        <v>5</v>
      </c>
      <c s="26" t="s">
        <v>1240</v>
      </c>
      <c s="27" t="s">
        <v>99</v>
      </c>
      <c s="28">
        <v>17</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1241</v>
      </c>
    </row>
    <row r="191" spans="5:5" ht="76.5" customHeight="1">
      <c r="E191" s="31" t="s">
        <v>1242</v>
      </c>
    </row>
    <row r="192" spans="1:16" ht="12.75" customHeight="1">
      <c r="A192" t="s">
        <v>51</v>
      </c>
      <c s="6" t="s">
        <v>181</v>
      </c>
      <c s="6" t="s">
        <v>1243</v>
      </c>
      <c t="s">
        <v>5</v>
      </c>
      <c s="26" t="s">
        <v>1244</v>
      </c>
      <c s="27" t="s">
        <v>99</v>
      </c>
      <c s="28">
        <v>8</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1245</v>
      </c>
    </row>
    <row r="195" spans="5:5" ht="191.25" customHeight="1">
      <c r="E195" s="31" t="s">
        <v>1246</v>
      </c>
    </row>
    <row r="196" spans="1:16" ht="12.75" customHeight="1">
      <c r="A196" t="s">
        <v>51</v>
      </c>
      <c s="6" t="s">
        <v>185</v>
      </c>
      <c s="6" t="s">
        <v>1247</v>
      </c>
      <c t="s">
        <v>5</v>
      </c>
      <c s="26" t="s">
        <v>1248</v>
      </c>
      <c s="27" t="s">
        <v>99</v>
      </c>
      <c s="28">
        <v>5</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1249</v>
      </c>
    </row>
    <row r="199" spans="5:5" ht="191.25" customHeight="1">
      <c r="E199" s="31" t="s">
        <v>1246</v>
      </c>
    </row>
    <row r="200" spans="1:16" ht="12.75" customHeight="1">
      <c r="A200" t="s">
        <v>51</v>
      </c>
      <c s="6" t="s">
        <v>190</v>
      </c>
      <c s="6" t="s">
        <v>1250</v>
      </c>
      <c t="s">
        <v>5</v>
      </c>
      <c s="26" t="s">
        <v>1251</v>
      </c>
      <c s="27" t="s">
        <v>99</v>
      </c>
      <c s="28">
        <v>1</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1252</v>
      </c>
    </row>
    <row r="203" spans="5:5" ht="191.25" customHeight="1">
      <c r="E203" s="31" t="s">
        <v>1246</v>
      </c>
    </row>
    <row r="204" spans="1:16" ht="12.75" customHeight="1">
      <c r="A204" t="s">
        <v>51</v>
      </c>
      <c s="6" t="s">
        <v>250</v>
      </c>
      <c s="6" t="s">
        <v>1253</v>
      </c>
      <c t="s">
        <v>5</v>
      </c>
      <c s="26" t="s">
        <v>1254</v>
      </c>
      <c s="27" t="s">
        <v>99</v>
      </c>
      <c s="28">
        <v>1</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1255</v>
      </c>
    </row>
    <row r="207" spans="5:5" ht="306" customHeight="1">
      <c r="E207" s="31" t="s">
        <v>1256</v>
      </c>
    </row>
    <row r="208" spans="1:16" ht="12.75" customHeight="1">
      <c r="A208" t="s">
        <v>51</v>
      </c>
      <c s="6" t="s">
        <v>278</v>
      </c>
      <c s="6" t="s">
        <v>1257</v>
      </c>
      <c t="s">
        <v>5</v>
      </c>
      <c s="26" t="s">
        <v>1258</v>
      </c>
      <c s="27" t="s">
        <v>88</v>
      </c>
      <c s="28">
        <v>24</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1259</v>
      </c>
    </row>
    <row r="211" spans="5:5" ht="51" customHeight="1">
      <c r="E211" s="31" t="s">
        <v>1260</v>
      </c>
    </row>
    <row r="212" spans="1:16" ht="12.75" customHeight="1">
      <c r="A212" t="s">
        <v>51</v>
      </c>
      <c s="6" t="s">
        <v>298</v>
      </c>
      <c s="6" t="s">
        <v>1261</v>
      </c>
      <c t="s">
        <v>5</v>
      </c>
      <c s="26" t="s">
        <v>1262</v>
      </c>
      <c s="27" t="s">
        <v>88</v>
      </c>
      <c s="28">
        <v>22</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1263</v>
      </c>
    </row>
    <row r="215" spans="5:5" ht="165.75" customHeight="1">
      <c r="E215" s="31" t="s">
        <v>1232</v>
      </c>
    </row>
    <row r="216" spans="1:16" ht="12.75" customHeight="1">
      <c r="A216" t="s">
        <v>51</v>
      </c>
      <c s="6" t="s">
        <v>347</v>
      </c>
      <c s="6" t="s">
        <v>1264</v>
      </c>
      <c t="s">
        <v>5</v>
      </c>
      <c s="26" t="s">
        <v>1265</v>
      </c>
      <c s="27" t="s">
        <v>99</v>
      </c>
      <c s="28">
        <v>9</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1266</v>
      </c>
    </row>
    <row r="219" spans="5:5" ht="12.75" customHeight="1">
      <c r="E219" s="31" t="s">
        <v>1267</v>
      </c>
    </row>
    <row r="220" spans="1:16" ht="12.75" customHeight="1">
      <c r="A220" t="s">
        <v>51</v>
      </c>
      <c s="6" t="s">
        <v>351</v>
      </c>
      <c s="6" t="s">
        <v>1268</v>
      </c>
      <c t="s">
        <v>5</v>
      </c>
      <c s="26" t="s">
        <v>1269</v>
      </c>
      <c s="27" t="s">
        <v>99</v>
      </c>
      <c s="28">
        <v>1</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1270</v>
      </c>
    </row>
    <row r="223" spans="5:5" ht="191.25" customHeight="1">
      <c r="E223" s="31" t="s">
        <v>1246</v>
      </c>
    </row>
    <row r="224" spans="1:13" ht="12.75" customHeight="1">
      <c r="A224" t="s">
        <v>48</v>
      </c>
      <c r="C224" s="7" t="s">
        <v>96</v>
      </c>
      <c r="E224" s="25" t="s">
        <v>454</v>
      </c>
      <c r="J224" s="24">
        <f>0</f>
      </c>
      <c s="24">
        <f>0</f>
      </c>
      <c s="24">
        <f>0+L225+L229+L233+L237+L241+L245+L249+L253</f>
      </c>
      <c s="24">
        <f>0+M225+M229+M233+M237+M241+M245+M249+M253</f>
      </c>
    </row>
    <row r="225" spans="1:16" ht="12.75" customHeight="1">
      <c r="A225" t="s">
        <v>51</v>
      </c>
      <c s="6" t="s">
        <v>85</v>
      </c>
      <c s="6" t="s">
        <v>1271</v>
      </c>
      <c t="s">
        <v>5</v>
      </c>
      <c s="26" t="s">
        <v>1272</v>
      </c>
      <c s="27" t="s">
        <v>76</v>
      </c>
      <c s="28">
        <v>3.2</v>
      </c>
      <c s="27">
        <v>0</v>
      </c>
      <c s="27">
        <f>ROUND(G225*H225,6)</f>
      </c>
      <c r="L225" s="29">
        <v>0</v>
      </c>
      <c s="24">
        <f>ROUND(ROUND(L225,2)*ROUND(G225,3),2)</f>
      </c>
      <c s="27" t="s">
        <v>56</v>
      </c>
      <c>
        <f>(M225*21)/100</f>
      </c>
      <c t="s">
        <v>27</v>
      </c>
    </row>
    <row r="226" spans="1:5" ht="12.75" customHeight="1">
      <c r="A226" s="30" t="s">
        <v>57</v>
      </c>
      <c r="E226" s="31" t="s">
        <v>5</v>
      </c>
    </row>
    <row r="227" spans="1:5" ht="25.5" customHeight="1">
      <c r="A227" s="30" t="s">
        <v>58</v>
      </c>
      <c r="E227" s="32" t="s">
        <v>1273</v>
      </c>
    </row>
    <row r="228" spans="5:5" ht="63.75" customHeight="1">
      <c r="E228" s="31" t="s">
        <v>1274</v>
      </c>
    </row>
    <row r="229" spans="1:16" ht="12.75" customHeight="1">
      <c r="A229" t="s">
        <v>51</v>
      </c>
      <c s="6" t="s">
        <v>90</v>
      </c>
      <c s="6" t="s">
        <v>1275</v>
      </c>
      <c t="s">
        <v>5</v>
      </c>
      <c s="26" t="s">
        <v>1276</v>
      </c>
      <c s="27" t="s">
        <v>464</v>
      </c>
      <c s="28">
        <v>184</v>
      </c>
      <c s="27">
        <v>0</v>
      </c>
      <c s="27">
        <f>ROUND(G229*H229,6)</f>
      </c>
      <c r="L229" s="29">
        <v>0</v>
      </c>
      <c s="24">
        <f>ROUND(ROUND(L229,2)*ROUND(G229,3),2)</f>
      </c>
      <c s="27" t="s">
        <v>56</v>
      </c>
      <c>
        <f>(M229*21)/100</f>
      </c>
      <c t="s">
        <v>27</v>
      </c>
    </row>
    <row r="230" spans="1:5" ht="12.75" customHeight="1">
      <c r="A230" s="30" t="s">
        <v>57</v>
      </c>
      <c r="E230" s="31" t="s">
        <v>5</v>
      </c>
    </row>
    <row r="231" spans="1:5" ht="38.25" customHeight="1">
      <c r="A231" s="30" t="s">
        <v>58</v>
      </c>
      <c r="E231" s="32" t="s">
        <v>1277</v>
      </c>
    </row>
    <row r="232" spans="5:5" ht="12.75" customHeight="1">
      <c r="E232" s="31" t="s">
        <v>1151</v>
      </c>
    </row>
    <row r="233" spans="1:16" ht="12.75" customHeight="1">
      <c r="A233" t="s">
        <v>51</v>
      </c>
      <c s="6" t="s">
        <v>96</v>
      </c>
      <c s="6" t="s">
        <v>1278</v>
      </c>
      <c t="s">
        <v>5</v>
      </c>
      <c s="26" t="s">
        <v>1279</v>
      </c>
      <c s="27" t="s">
        <v>76</v>
      </c>
      <c s="28">
        <v>182.24</v>
      </c>
      <c s="27">
        <v>0</v>
      </c>
      <c s="27">
        <f>ROUND(G233*H233,6)</f>
      </c>
      <c r="L233" s="29">
        <v>0</v>
      </c>
      <c s="24">
        <f>ROUND(ROUND(L233,2)*ROUND(G233,3),2)</f>
      </c>
      <c s="27" t="s">
        <v>56</v>
      </c>
      <c>
        <f>(M233*21)/100</f>
      </c>
      <c t="s">
        <v>27</v>
      </c>
    </row>
    <row r="234" spans="1:5" ht="12.75" customHeight="1">
      <c r="A234" s="30" t="s">
        <v>57</v>
      </c>
      <c r="E234" s="31" t="s">
        <v>5</v>
      </c>
    </row>
    <row r="235" spans="1:5" ht="63.75" customHeight="1">
      <c r="A235" s="30" t="s">
        <v>58</v>
      </c>
      <c r="E235" s="32" t="s">
        <v>1280</v>
      </c>
    </row>
    <row r="236" spans="5:5" ht="63.75" customHeight="1">
      <c r="E236" s="31" t="s">
        <v>1274</v>
      </c>
    </row>
    <row r="237" spans="1:16" ht="12.75" customHeight="1">
      <c r="A237" t="s">
        <v>51</v>
      </c>
      <c s="6" t="s">
        <v>101</v>
      </c>
      <c s="6" t="s">
        <v>1281</v>
      </c>
      <c t="s">
        <v>5</v>
      </c>
      <c s="26" t="s">
        <v>1282</v>
      </c>
      <c s="27" t="s">
        <v>464</v>
      </c>
      <c s="28">
        <v>10478.8</v>
      </c>
      <c s="27">
        <v>0</v>
      </c>
      <c s="27">
        <f>ROUND(G237*H237,6)</f>
      </c>
      <c r="L237" s="29">
        <v>0</v>
      </c>
      <c s="24">
        <f>ROUND(ROUND(L237,2)*ROUND(G237,3),2)</f>
      </c>
      <c s="27" t="s">
        <v>56</v>
      </c>
      <c>
        <f>(M237*21)/100</f>
      </c>
      <c t="s">
        <v>27</v>
      </c>
    </row>
    <row r="238" spans="1:5" ht="12.75" customHeight="1">
      <c r="A238" s="30" t="s">
        <v>57</v>
      </c>
      <c r="E238" s="31" t="s">
        <v>5</v>
      </c>
    </row>
    <row r="239" spans="1:5" ht="25.5" customHeight="1">
      <c r="A239" s="30" t="s">
        <v>58</v>
      </c>
      <c r="E239" s="32" t="s">
        <v>1283</v>
      </c>
    </row>
    <row r="240" spans="5:5" ht="12.75" customHeight="1">
      <c r="E240" s="31" t="s">
        <v>1151</v>
      </c>
    </row>
    <row r="241" spans="1:16" ht="12.75" customHeight="1">
      <c r="A241" t="s">
        <v>51</v>
      </c>
      <c s="6" t="s">
        <v>109</v>
      </c>
      <c s="6" t="s">
        <v>1284</v>
      </c>
      <c t="s">
        <v>5</v>
      </c>
      <c s="26" t="s">
        <v>1285</v>
      </c>
      <c s="27" t="s">
        <v>88</v>
      </c>
      <c s="28">
        <v>457</v>
      </c>
      <c s="27">
        <v>0</v>
      </c>
      <c s="27">
        <f>ROUND(G241*H241,6)</f>
      </c>
      <c r="L241" s="29">
        <v>0</v>
      </c>
      <c s="24">
        <f>ROUND(ROUND(L241,2)*ROUND(G241,3),2)</f>
      </c>
      <c s="27" t="s">
        <v>56</v>
      </c>
      <c>
        <f>(M241*21)/100</f>
      </c>
      <c t="s">
        <v>27</v>
      </c>
    </row>
    <row r="242" spans="1:5" ht="12.75" customHeight="1">
      <c r="A242" s="30" t="s">
        <v>57</v>
      </c>
      <c r="E242" s="31" t="s">
        <v>5</v>
      </c>
    </row>
    <row r="243" spans="1:5" ht="76.5" customHeight="1">
      <c r="A243" s="30" t="s">
        <v>58</v>
      </c>
      <c r="E243" s="32" t="s">
        <v>1286</v>
      </c>
    </row>
    <row r="244" spans="5:5" ht="25.5" customHeight="1">
      <c r="E244" s="31" t="s">
        <v>1287</v>
      </c>
    </row>
    <row r="245" spans="1:16" ht="12.75" customHeight="1">
      <c r="A245" t="s">
        <v>51</v>
      </c>
      <c s="6" t="s">
        <v>113</v>
      </c>
      <c s="6" t="s">
        <v>1288</v>
      </c>
      <c t="s">
        <v>5</v>
      </c>
      <c s="26" t="s">
        <v>1289</v>
      </c>
      <c s="27" t="s">
        <v>99</v>
      </c>
      <c s="28">
        <v>13</v>
      </c>
      <c s="27">
        <v>0</v>
      </c>
      <c s="27">
        <f>ROUND(G245*H245,6)</f>
      </c>
      <c r="L245" s="29">
        <v>0</v>
      </c>
      <c s="24">
        <f>ROUND(ROUND(L245,2)*ROUND(G245,3),2)</f>
      </c>
      <c s="27" t="s">
        <v>56</v>
      </c>
      <c>
        <f>(M245*21)/100</f>
      </c>
      <c t="s">
        <v>27</v>
      </c>
    </row>
    <row r="246" spans="1:5" ht="12.75" customHeight="1">
      <c r="A246" s="30" t="s">
        <v>57</v>
      </c>
      <c r="E246" s="31" t="s">
        <v>5</v>
      </c>
    </row>
    <row r="247" spans="1:5" ht="12.75" customHeight="1">
      <c r="A247" s="30" t="s">
        <v>58</v>
      </c>
      <c r="E247" s="32" t="s">
        <v>1290</v>
      </c>
    </row>
    <row r="248" spans="5:5" ht="63.75" customHeight="1">
      <c r="E248" s="31" t="s">
        <v>1291</v>
      </c>
    </row>
    <row r="249" spans="1:16" ht="12.75" customHeight="1">
      <c r="A249" t="s">
        <v>51</v>
      </c>
      <c s="6" t="s">
        <v>238</v>
      </c>
      <c s="6" t="s">
        <v>1292</v>
      </c>
      <c t="s">
        <v>5</v>
      </c>
      <c s="26" t="s">
        <v>1293</v>
      </c>
      <c s="27" t="s">
        <v>88</v>
      </c>
      <c s="28">
        <v>44</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1294</v>
      </c>
    </row>
    <row r="252" spans="5:5" ht="38.25" customHeight="1">
      <c r="E252" s="31" t="s">
        <v>1295</v>
      </c>
    </row>
    <row r="253" spans="1:16" ht="12.75" customHeight="1">
      <c r="A253" t="s">
        <v>51</v>
      </c>
      <c s="6" t="s">
        <v>242</v>
      </c>
      <c s="6" t="s">
        <v>1296</v>
      </c>
      <c t="s">
        <v>5</v>
      </c>
      <c s="26" t="s">
        <v>1297</v>
      </c>
      <c s="27" t="s">
        <v>88</v>
      </c>
      <c s="28">
        <v>44</v>
      </c>
      <c s="27">
        <v>0</v>
      </c>
      <c s="27">
        <f>ROUND(G253*H253,6)</f>
      </c>
      <c r="L253" s="29">
        <v>0</v>
      </c>
      <c s="24">
        <f>ROUND(ROUND(L253,2)*ROUND(G253,3),2)</f>
      </c>
      <c s="27" t="s">
        <v>56</v>
      </c>
      <c>
        <f>(M253*21)/100</f>
      </c>
      <c t="s">
        <v>27</v>
      </c>
    </row>
    <row r="254" spans="1:5" ht="12.75" customHeight="1">
      <c r="A254" s="30" t="s">
        <v>57</v>
      </c>
      <c r="E254" s="31" t="s">
        <v>5</v>
      </c>
    </row>
    <row r="255" spans="1:5" ht="12.75" customHeight="1">
      <c r="A255" s="30" t="s">
        <v>58</v>
      </c>
      <c r="E255" s="32" t="s">
        <v>1298</v>
      </c>
    </row>
    <row r="256" spans="5:5" ht="25.5" customHeight="1">
      <c r="E256" s="31" t="s">
        <v>1299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1300</v>
      </c>
      <c s="33">
        <f>Rekapitulace!C26</f>
      </c>
      <c s="15" t="s">
        <v>15</v>
      </c>
      <c t="s">
        <v>23</v>
      </c>
      <c t="s">
        <v>27</v>
      </c>
    </row>
    <row r="4" spans="1:16" ht="15" customHeight="1">
      <c r="A4" s="18" t="s">
        <v>20</v>
      </c>
      <c s="19" t="s">
        <v>28</v>
      </c>
      <c s="20" t="s">
        <v>1300</v>
      </c>
      <c r="E4" s="19" t="s">
        <v>1301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COUNTIFS(L8:L294,"=0",A8:A294,"P")+COUNTIFS(L8:L294,"",A8:A294,"P")+SUM(Q8:Q294)</f>
      </c>
    </row>
    <row r="8" spans="1:13" ht="12.75" customHeight="1">
      <c r="A8" t="s">
        <v>45</v>
      </c>
      <c r="C8" s="21" t="s">
        <v>1304</v>
      </c>
      <c r="E8" s="23" t="s">
        <v>1305</v>
      </c>
      <c r="J8" s="22">
        <f>0+J9+J26+J75+J88+J113+J134+J143+J156+J197</f>
      </c>
      <c s="22">
        <f>0+K9+K26+K75+K88+K113+K134+K143+K156+K197</f>
      </c>
      <c s="22">
        <f>0+L9+L26+L75+L88+L113+L134+L143+L156+L197</f>
      </c>
      <c s="22">
        <f>0+M9+M26+M75+M88+M113+M134+M143+M156+M197</f>
      </c>
    </row>
    <row r="9" spans="1:13" ht="12.75" customHeight="1">
      <c r="A9" t="s">
        <v>48</v>
      </c>
      <c r="C9" s="7" t="s">
        <v>49</v>
      </c>
      <c r="E9" s="25" t="s">
        <v>50</v>
      </c>
      <c r="J9" s="24">
        <f>0</f>
      </c>
      <c s="24">
        <f>0</f>
      </c>
      <c s="24">
        <f>0+L10+L14+L18+L22</f>
      </c>
      <c s="24">
        <f>0+M10+M14+M18+M22</f>
      </c>
    </row>
    <row r="10" spans="1:16" ht="12.75" customHeight="1">
      <c r="A10" t="s">
        <v>51</v>
      </c>
      <c s="6" t="s">
        <v>172</v>
      </c>
      <c s="6" t="s">
        <v>1306</v>
      </c>
      <c t="s">
        <v>5</v>
      </c>
      <c s="26" t="s">
        <v>1307</v>
      </c>
      <c s="27" t="s">
        <v>55</v>
      </c>
      <c s="28">
        <v>199.71</v>
      </c>
      <c s="27">
        <v>0</v>
      </c>
      <c s="27">
        <f>ROUND(G10*H10,6)</f>
      </c>
      <c r="L10" s="29">
        <v>0</v>
      </c>
      <c s="24">
        <f>ROUND(ROUND(L10,2)*ROUND(G10,3),2)</f>
      </c>
      <c s="27" t="s">
        <v>56</v>
      </c>
      <c>
        <f>(M10*21)/100</f>
      </c>
      <c t="s">
        <v>27</v>
      </c>
    </row>
    <row r="11" spans="1:5" ht="12.75" customHeight="1">
      <c r="A11" s="30" t="s">
        <v>57</v>
      </c>
      <c r="E11" s="31" t="s">
        <v>1308</v>
      </c>
    </row>
    <row r="12" spans="1:5" ht="12.75" customHeight="1">
      <c r="A12" s="30" t="s">
        <v>58</v>
      </c>
      <c r="E12" s="32" t="s">
        <v>1309</v>
      </c>
    </row>
    <row r="13" spans="5:5" ht="12.75" customHeight="1">
      <c r="E13" s="31" t="s">
        <v>1310</v>
      </c>
    </row>
    <row r="14" spans="1:16" ht="12.75" customHeight="1">
      <c r="A14" t="s">
        <v>51</v>
      </c>
      <c s="6" t="s">
        <v>176</v>
      </c>
      <c s="6" t="s">
        <v>1311</v>
      </c>
      <c t="s">
        <v>5</v>
      </c>
      <c s="26" t="s">
        <v>1307</v>
      </c>
      <c s="27" t="s">
        <v>55</v>
      </c>
      <c s="28">
        <v>27.087</v>
      </c>
      <c s="27">
        <v>0</v>
      </c>
      <c s="27">
        <f>ROUND(G14*H14,6)</f>
      </c>
      <c r="L14" s="29">
        <v>0</v>
      </c>
      <c s="24">
        <f>ROUND(ROUND(L14,2)*ROUND(G14,3),2)</f>
      </c>
      <c s="27" t="s">
        <v>56</v>
      </c>
      <c>
        <f>(M14*21)/100</f>
      </c>
      <c t="s">
        <v>27</v>
      </c>
    </row>
    <row r="15" spans="1:5" ht="12.75" customHeight="1">
      <c r="A15" s="30" t="s">
        <v>57</v>
      </c>
      <c r="E15" s="31" t="s">
        <v>1312</v>
      </c>
    </row>
    <row r="16" spans="1:5" ht="38.25" customHeight="1">
      <c r="A16" s="30" t="s">
        <v>58</v>
      </c>
      <c r="E16" s="32" t="s">
        <v>1313</v>
      </c>
    </row>
    <row r="17" spans="5:5" ht="12.75" customHeight="1">
      <c r="E17" s="31" t="s">
        <v>1310</v>
      </c>
    </row>
    <row r="18" spans="1:16" ht="12.75" customHeight="1">
      <c r="A18" t="s">
        <v>51</v>
      </c>
      <c s="6" t="s">
        <v>181</v>
      </c>
      <c s="6" t="s">
        <v>1314</v>
      </c>
      <c t="s">
        <v>5</v>
      </c>
      <c s="26" t="s">
        <v>1307</v>
      </c>
      <c s="27" t="s">
        <v>55</v>
      </c>
      <c s="28">
        <v>1188</v>
      </c>
      <c s="27">
        <v>0</v>
      </c>
      <c s="27">
        <f>ROUND(G18*H18,6)</f>
      </c>
      <c r="L18" s="29">
        <v>0</v>
      </c>
      <c s="24">
        <f>ROUND(ROUND(L18,2)*ROUND(G18,3),2)</f>
      </c>
      <c s="27" t="s">
        <v>56</v>
      </c>
      <c>
        <f>(M18*21)/100</f>
      </c>
      <c t="s">
        <v>27</v>
      </c>
    </row>
    <row r="19" spans="1:5" ht="12.75" customHeight="1">
      <c r="A19" s="30" t="s">
        <v>57</v>
      </c>
      <c r="E19" s="31" t="s">
        <v>1315</v>
      </c>
    </row>
    <row r="20" spans="1:5" ht="12.75" customHeight="1">
      <c r="A20" s="30" t="s">
        <v>58</v>
      </c>
      <c r="E20" s="32" t="s">
        <v>1316</v>
      </c>
    </row>
    <row r="21" spans="5:5" ht="12.75" customHeight="1">
      <c r="E21" s="31" t="s">
        <v>1310</v>
      </c>
    </row>
    <row r="22" spans="1:16" ht="12.75" customHeight="1">
      <c r="A22" t="s">
        <v>51</v>
      </c>
      <c s="6" t="s">
        <v>1317</v>
      </c>
      <c s="6" t="s">
        <v>1318</v>
      </c>
      <c t="s">
        <v>5</v>
      </c>
      <c s="26" t="s">
        <v>1307</v>
      </c>
      <c s="27" t="s">
        <v>55</v>
      </c>
      <c s="28">
        <v>0.928</v>
      </c>
      <c s="27">
        <v>0</v>
      </c>
      <c s="27">
        <f>ROUND(G22*H22,6)</f>
      </c>
      <c r="L22" s="29">
        <v>0</v>
      </c>
      <c s="24">
        <f>ROUND(ROUND(L22,2)*ROUND(G22,3),2)</f>
      </c>
      <c s="27" t="s">
        <v>56</v>
      </c>
      <c>
        <f>(M22*21)/100</f>
      </c>
      <c t="s">
        <v>27</v>
      </c>
    </row>
    <row r="23" spans="1:5" ht="12.75" customHeight="1">
      <c r="A23" s="30" t="s">
        <v>57</v>
      </c>
      <c r="E23" s="31" t="s">
        <v>1319</v>
      </c>
    </row>
    <row r="24" spans="1:5" ht="12.75" customHeight="1">
      <c r="A24" s="30" t="s">
        <v>58</v>
      </c>
      <c r="E24" s="32" t="s">
        <v>1320</v>
      </c>
    </row>
    <row r="25" spans="5:5" ht="12.75" customHeight="1">
      <c r="E25" s="31" t="s">
        <v>1310</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185</v>
      </c>
      <c s="6" t="s">
        <v>1321</v>
      </c>
      <c t="s">
        <v>5</v>
      </c>
      <c s="26" t="s">
        <v>1322</v>
      </c>
      <c s="27" t="s">
        <v>76</v>
      </c>
      <c s="28">
        <v>494.3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1323</v>
      </c>
    </row>
    <row r="30" spans="5:5" ht="293.25" customHeight="1">
      <c r="E30" s="31" t="s">
        <v>1324</v>
      </c>
    </row>
    <row r="31" spans="1:16" ht="12.75" customHeight="1">
      <c r="A31" t="s">
        <v>51</v>
      </c>
      <c s="6" t="s">
        <v>190</v>
      </c>
      <c s="6" t="s">
        <v>81</v>
      </c>
      <c t="s">
        <v>5</v>
      </c>
      <c s="26" t="s">
        <v>82</v>
      </c>
      <c s="27" t="s">
        <v>76</v>
      </c>
      <c s="28">
        <v>65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1325</v>
      </c>
    </row>
    <row r="34" spans="5:5" ht="255" customHeight="1">
      <c r="E34" s="31" t="s">
        <v>1326</v>
      </c>
    </row>
    <row r="35" spans="1:16" ht="12.75" customHeight="1">
      <c r="A35" t="s">
        <v>51</v>
      </c>
      <c s="6" t="s">
        <v>194</v>
      </c>
      <c s="6" t="s">
        <v>1124</v>
      </c>
      <c t="s">
        <v>5</v>
      </c>
      <c s="26" t="s">
        <v>1125</v>
      </c>
      <c s="27" t="s">
        <v>76</v>
      </c>
      <c s="28">
        <v>76.8</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1327</v>
      </c>
    </row>
    <row r="38" spans="5:5" ht="229.5" customHeight="1">
      <c r="E38" s="31" t="s">
        <v>1328</v>
      </c>
    </row>
    <row r="39" spans="1:16" ht="12.75" customHeight="1">
      <c r="A39" t="s">
        <v>51</v>
      </c>
      <c s="6" t="s">
        <v>198</v>
      </c>
      <c s="6" t="s">
        <v>1329</v>
      </c>
      <c t="s">
        <v>5</v>
      </c>
      <c s="26" t="s">
        <v>1330</v>
      </c>
      <c s="27" t="s">
        <v>88</v>
      </c>
      <c s="28">
        <v>114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1331</v>
      </c>
    </row>
    <row r="42" spans="5:5" ht="12.75" customHeight="1">
      <c r="E42" s="31" t="s">
        <v>1332</v>
      </c>
    </row>
    <row r="43" spans="1:16" ht="12.75" customHeight="1">
      <c r="A43" t="s">
        <v>51</v>
      </c>
      <c s="6" t="s">
        <v>242</v>
      </c>
      <c s="6" t="s">
        <v>1333</v>
      </c>
      <c t="s">
        <v>5</v>
      </c>
      <c s="26" t="s">
        <v>1334</v>
      </c>
      <c s="27" t="s">
        <v>76</v>
      </c>
      <c s="28">
        <v>417.3</v>
      </c>
      <c s="27">
        <v>0</v>
      </c>
      <c s="27">
        <f>ROUND(G43*H43,6)</f>
      </c>
      <c r="L43" s="29">
        <v>0</v>
      </c>
      <c s="24">
        <f>ROUND(ROUND(L43,2)*ROUND(G43,3),2)</f>
      </c>
      <c s="27" t="s">
        <v>56</v>
      </c>
      <c>
        <f>(M43*21)/100</f>
      </c>
      <c t="s">
        <v>27</v>
      </c>
    </row>
    <row r="44" spans="1:5" ht="12.75" customHeight="1">
      <c r="A44" s="30" t="s">
        <v>57</v>
      </c>
      <c r="E44" s="31" t="s">
        <v>1335</v>
      </c>
    </row>
    <row r="45" spans="1:5" ht="12.75" customHeight="1">
      <c r="A45" s="30" t="s">
        <v>58</v>
      </c>
      <c r="E45" s="32" t="s">
        <v>1336</v>
      </c>
    </row>
    <row r="46" spans="5:5" ht="229.5" customHeight="1">
      <c r="E46" s="31" t="s">
        <v>1337</v>
      </c>
    </row>
    <row r="47" spans="1:16" ht="12.75" customHeight="1">
      <c r="A47" t="s">
        <v>51</v>
      </c>
      <c s="6" t="s">
        <v>266</v>
      </c>
      <c s="6" t="s">
        <v>1338</v>
      </c>
      <c t="s">
        <v>5</v>
      </c>
      <c s="26" t="s">
        <v>1339</v>
      </c>
      <c s="27" t="s">
        <v>76</v>
      </c>
      <c s="28">
        <v>3.68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1340</v>
      </c>
    </row>
    <row r="50" spans="5:5" ht="12.75" customHeight="1">
      <c r="E50" s="31" t="s">
        <v>1332</v>
      </c>
    </row>
    <row r="51" spans="1:16" ht="12.75" customHeight="1">
      <c r="A51" t="s">
        <v>51</v>
      </c>
      <c s="6" t="s">
        <v>270</v>
      </c>
      <c s="6" t="s">
        <v>1341</v>
      </c>
      <c t="s">
        <v>5</v>
      </c>
      <c s="26" t="s">
        <v>1342</v>
      </c>
      <c s="27" t="s">
        <v>76</v>
      </c>
      <c s="28">
        <v>26.16</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1343</v>
      </c>
    </row>
    <row r="54" spans="5:5" ht="12.75" customHeight="1">
      <c r="E54" s="31" t="s">
        <v>1332</v>
      </c>
    </row>
    <row r="55" spans="1:16" ht="12.75" customHeight="1">
      <c r="A55" t="s">
        <v>51</v>
      </c>
      <c s="6" t="s">
        <v>274</v>
      </c>
      <c s="6" t="s">
        <v>1152</v>
      </c>
      <c t="s">
        <v>5</v>
      </c>
      <c s="26" t="s">
        <v>1153</v>
      </c>
      <c s="27" t="s">
        <v>464</v>
      </c>
      <c s="28">
        <v>285</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1344</v>
      </c>
    </row>
    <row r="58" spans="5:5" ht="12.75" customHeight="1">
      <c r="E58" s="31" t="s">
        <v>1151</v>
      </c>
    </row>
    <row r="59" spans="1:16" ht="12.75" customHeight="1">
      <c r="A59" t="s">
        <v>51</v>
      </c>
      <c s="6" t="s">
        <v>343</v>
      </c>
      <c s="6" t="s">
        <v>1345</v>
      </c>
      <c t="s">
        <v>5</v>
      </c>
      <c s="26" t="s">
        <v>1346</v>
      </c>
      <c s="27" t="s">
        <v>1018</v>
      </c>
      <c s="28">
        <v>12357.5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1347</v>
      </c>
    </row>
    <row r="62" spans="5:5" ht="12.75" customHeight="1">
      <c r="E62" s="31" t="s">
        <v>1110</v>
      </c>
    </row>
    <row r="63" spans="1:16" ht="12.75" customHeight="1">
      <c r="A63" t="s">
        <v>51</v>
      </c>
      <c s="6" t="s">
        <v>347</v>
      </c>
      <c s="6" t="s">
        <v>1115</v>
      </c>
      <c t="s">
        <v>5</v>
      </c>
      <c s="26" t="s">
        <v>1116</v>
      </c>
      <c s="27" t="s">
        <v>1018</v>
      </c>
      <c s="28">
        <v>1625</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1348</v>
      </c>
    </row>
    <row r="66" spans="5:5" ht="12.75" customHeight="1">
      <c r="E66" s="31" t="s">
        <v>1110</v>
      </c>
    </row>
    <row r="67" spans="1:16" ht="12.75" customHeight="1">
      <c r="A67" t="s">
        <v>51</v>
      </c>
      <c s="6" t="s">
        <v>351</v>
      </c>
      <c s="6" t="s">
        <v>1349</v>
      </c>
      <c t="s">
        <v>5</v>
      </c>
      <c s="26" t="s">
        <v>1350</v>
      </c>
      <c s="27" t="s">
        <v>464</v>
      </c>
      <c s="28">
        <v>230</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1351</v>
      </c>
    </row>
    <row r="70" spans="5:5" ht="12.75" customHeight="1">
      <c r="E70" s="31" t="s">
        <v>1151</v>
      </c>
    </row>
    <row r="71" spans="1:16" ht="12.75" customHeight="1">
      <c r="A71" t="s">
        <v>51</v>
      </c>
      <c s="6" t="s">
        <v>355</v>
      </c>
      <c s="6" t="s">
        <v>1352</v>
      </c>
      <c t="s">
        <v>5</v>
      </c>
      <c s="26" t="s">
        <v>1353</v>
      </c>
      <c s="27" t="s">
        <v>464</v>
      </c>
      <c s="28">
        <v>1635</v>
      </c>
      <c s="27">
        <v>0</v>
      </c>
      <c s="27">
        <f>ROUND(G71*H71,6)</f>
      </c>
      <c r="L71" s="29">
        <v>0</v>
      </c>
      <c s="24">
        <f>ROUND(ROUND(L71,2)*ROUND(G71,3),2)</f>
      </c>
      <c s="27" t="s">
        <v>56</v>
      </c>
      <c>
        <f>(M71*21)/100</f>
      </c>
      <c t="s">
        <v>27</v>
      </c>
    </row>
    <row r="72" spans="1:5" ht="12.75" customHeight="1">
      <c r="A72" s="30" t="s">
        <v>57</v>
      </c>
      <c r="E72" s="31" t="s">
        <v>1354</v>
      </c>
    </row>
    <row r="73" spans="1:5" ht="25.5" customHeight="1">
      <c r="A73" s="30" t="s">
        <v>58</v>
      </c>
      <c r="E73" s="32" t="s">
        <v>1355</v>
      </c>
    </row>
    <row r="74" spans="5:5" ht="12.75" customHeight="1">
      <c r="E74" s="31" t="s">
        <v>1151</v>
      </c>
    </row>
    <row r="75" spans="1:13" ht="12.75" customHeight="1">
      <c r="A75" t="s">
        <v>48</v>
      </c>
      <c r="C75" s="7" t="s">
        <v>27</v>
      </c>
      <c r="E75" s="25" t="s">
        <v>1179</v>
      </c>
      <c r="J75" s="24">
        <f>0</f>
      </c>
      <c s="24">
        <f>0</f>
      </c>
      <c s="24">
        <f>0+L76+L80+L84</f>
      </c>
      <c s="24">
        <f>0+M76+M80+M84</f>
      </c>
    </row>
    <row r="76" spans="1:16" ht="12.75" customHeight="1">
      <c r="A76" t="s">
        <v>51</v>
      </c>
      <c s="6" t="s">
        <v>310</v>
      </c>
      <c s="6" t="s">
        <v>1356</v>
      </c>
      <c t="s">
        <v>5</v>
      </c>
      <c s="26" t="s">
        <v>1357</v>
      </c>
      <c s="27" t="s">
        <v>460</v>
      </c>
      <c s="28">
        <v>285.2</v>
      </c>
      <c s="27">
        <v>0</v>
      </c>
      <c s="27">
        <f>ROUND(G76*H76,6)</f>
      </c>
      <c r="L76" s="29">
        <v>0</v>
      </c>
      <c s="24">
        <f>ROUND(ROUND(L76,2)*ROUND(G76,3),2)</f>
      </c>
      <c s="27" t="s">
        <v>56</v>
      </c>
      <c>
        <f>(M76*21)/100</f>
      </c>
      <c t="s">
        <v>27</v>
      </c>
    </row>
    <row r="77" spans="1:5" ht="12.75" customHeight="1">
      <c r="A77" s="30" t="s">
        <v>57</v>
      </c>
      <c r="E77" s="31" t="s">
        <v>1358</v>
      </c>
    </row>
    <row r="78" spans="1:5" ht="12.75" customHeight="1">
      <c r="A78" s="30" t="s">
        <v>58</v>
      </c>
      <c r="E78" s="32" t="s">
        <v>1359</v>
      </c>
    </row>
    <row r="79" spans="5:5" ht="102" customHeight="1">
      <c r="E79" s="31" t="s">
        <v>1360</v>
      </c>
    </row>
    <row r="80" spans="1:16" ht="12.75" customHeight="1">
      <c r="A80" t="s">
        <v>51</v>
      </c>
      <c s="6" t="s">
        <v>322</v>
      </c>
      <c s="6" t="s">
        <v>1361</v>
      </c>
      <c t="s">
        <v>5</v>
      </c>
      <c s="26" t="s">
        <v>1362</v>
      </c>
      <c s="27" t="s">
        <v>76</v>
      </c>
      <c s="28">
        <v>0.193</v>
      </c>
      <c s="27">
        <v>0</v>
      </c>
      <c s="27">
        <f>ROUND(G80*H80,6)</f>
      </c>
      <c r="L80" s="29">
        <v>0</v>
      </c>
      <c s="24">
        <f>ROUND(ROUND(L80,2)*ROUND(G80,3),2)</f>
      </c>
      <c s="27" t="s">
        <v>56</v>
      </c>
      <c>
        <f>(M80*21)/100</f>
      </c>
      <c t="s">
        <v>27</v>
      </c>
    </row>
    <row r="81" spans="1:5" ht="12.75" customHeight="1">
      <c r="A81" s="30" t="s">
        <v>57</v>
      </c>
      <c r="E81" s="31" t="s">
        <v>1363</v>
      </c>
    </row>
    <row r="82" spans="1:5" ht="12.75" customHeight="1">
      <c r="A82" s="30" t="s">
        <v>58</v>
      </c>
      <c r="E82" s="32" t="s">
        <v>1364</v>
      </c>
    </row>
    <row r="83" spans="5:5" ht="153" customHeight="1">
      <c r="E83" s="31" t="s">
        <v>1365</v>
      </c>
    </row>
    <row r="84" spans="1:16" ht="12.75" customHeight="1">
      <c r="A84" t="s">
        <v>51</v>
      </c>
      <c s="6" t="s">
        <v>331</v>
      </c>
      <c s="6" t="s">
        <v>1366</v>
      </c>
      <c t="s">
        <v>5</v>
      </c>
      <c s="26" t="s">
        <v>1367</v>
      </c>
      <c s="27" t="s">
        <v>76</v>
      </c>
      <c s="28">
        <v>0.345</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1368</v>
      </c>
    </row>
    <row r="87" spans="5:5" ht="153" customHeight="1">
      <c r="E87" s="31" t="s">
        <v>1365</v>
      </c>
    </row>
    <row r="88" spans="1:13" ht="12.75" customHeight="1">
      <c r="A88" t="s">
        <v>48</v>
      </c>
      <c r="C88" s="7" t="s">
        <v>26</v>
      </c>
      <c r="E88" s="25" t="s">
        <v>476</v>
      </c>
      <c r="J88" s="24">
        <f>0</f>
      </c>
      <c s="24">
        <f>0</f>
      </c>
      <c s="24">
        <f>0+L89+L93+L97+L101+L105+L109</f>
      </c>
      <c s="24">
        <f>0+M89+M93+M97+M101+M105+M109</f>
      </c>
    </row>
    <row r="89" spans="1:16" ht="12.75" customHeight="1">
      <c r="A89" t="s">
        <v>51</v>
      </c>
      <c s="6" t="s">
        <v>132</v>
      </c>
      <c s="6" t="s">
        <v>1369</v>
      </c>
      <c t="s">
        <v>5</v>
      </c>
      <c s="26" t="s">
        <v>1370</v>
      </c>
      <c s="27" t="s">
        <v>76</v>
      </c>
      <c s="28">
        <v>0.74</v>
      </c>
      <c s="27">
        <v>0</v>
      </c>
      <c s="27">
        <f>ROUND(G89*H89,6)</f>
      </c>
      <c r="L89" s="29">
        <v>0</v>
      </c>
      <c s="24">
        <f>ROUND(ROUND(L89,2)*ROUND(G89,3),2)</f>
      </c>
      <c s="27" t="s">
        <v>56</v>
      </c>
      <c>
        <f>(M89*21)/100</f>
      </c>
      <c t="s">
        <v>27</v>
      </c>
    </row>
    <row r="90" spans="1:5" ht="12.75" customHeight="1">
      <c r="A90" s="30" t="s">
        <v>57</v>
      </c>
      <c r="E90" s="31" t="s">
        <v>1371</v>
      </c>
    </row>
    <row r="91" spans="1:5" ht="12.75" customHeight="1">
      <c r="A91" s="30" t="s">
        <v>58</v>
      </c>
      <c r="E91" s="32" t="s">
        <v>1372</v>
      </c>
    </row>
    <row r="92" spans="5:5" ht="153" customHeight="1">
      <c r="E92" s="31" t="s">
        <v>1373</v>
      </c>
    </row>
    <row r="93" spans="1:16" ht="12.75" customHeight="1">
      <c r="A93" t="s">
        <v>51</v>
      </c>
      <c s="6" t="s">
        <v>144</v>
      </c>
      <c s="6" t="s">
        <v>1374</v>
      </c>
      <c t="s">
        <v>5</v>
      </c>
      <c s="26" t="s">
        <v>1375</v>
      </c>
      <c s="27" t="s">
        <v>388</v>
      </c>
      <c s="28">
        <v>716.3</v>
      </c>
      <c s="27">
        <v>0</v>
      </c>
      <c s="27">
        <f>ROUND(G93*H93,6)</f>
      </c>
      <c r="L93" s="29">
        <v>0</v>
      </c>
      <c s="24">
        <f>ROUND(ROUND(L93,2)*ROUND(G93,3),2)</f>
      </c>
      <c s="27" t="s">
        <v>56</v>
      </c>
      <c>
        <f>(M93*21)/100</f>
      </c>
      <c t="s">
        <v>27</v>
      </c>
    </row>
    <row r="94" spans="1:5" ht="12.75" customHeight="1">
      <c r="A94" s="30" t="s">
        <v>57</v>
      </c>
      <c r="E94" s="31" t="s">
        <v>5</v>
      </c>
    </row>
    <row r="95" spans="1:5" ht="12.75" customHeight="1">
      <c r="A95" s="30" t="s">
        <v>58</v>
      </c>
      <c r="E95" s="32" t="s">
        <v>1376</v>
      </c>
    </row>
    <row r="96" spans="5:5" ht="204" customHeight="1">
      <c r="E96" s="31" t="s">
        <v>1377</v>
      </c>
    </row>
    <row r="97" spans="1:16" ht="12.75" customHeight="1">
      <c r="A97" t="s">
        <v>51</v>
      </c>
      <c s="6" t="s">
        <v>148</v>
      </c>
      <c s="6" t="s">
        <v>1378</v>
      </c>
      <c t="s">
        <v>5</v>
      </c>
      <c s="26" t="s">
        <v>1379</v>
      </c>
      <c s="27" t="s">
        <v>76</v>
      </c>
      <c s="28">
        <v>1.176</v>
      </c>
      <c s="27">
        <v>0</v>
      </c>
      <c s="27">
        <f>ROUND(G97*H97,6)</f>
      </c>
      <c r="L97" s="29">
        <v>0</v>
      </c>
      <c s="24">
        <f>ROUND(ROUND(L97,2)*ROUND(G97,3),2)</f>
      </c>
      <c s="27" t="s">
        <v>56</v>
      </c>
      <c>
        <f>(M97*21)/100</f>
      </c>
      <c t="s">
        <v>27</v>
      </c>
    </row>
    <row r="98" spans="1:5" ht="12.75" customHeight="1">
      <c r="A98" s="30" t="s">
        <v>57</v>
      </c>
      <c r="E98" s="31" t="s">
        <v>1380</v>
      </c>
    </row>
    <row r="99" spans="1:5" ht="12.75" customHeight="1">
      <c r="A99" s="30" t="s">
        <v>58</v>
      </c>
      <c r="E99" s="32" t="s">
        <v>1381</v>
      </c>
    </row>
    <row r="100" spans="5:5" ht="229.5" customHeight="1">
      <c r="E100" s="31" t="s">
        <v>1382</v>
      </c>
    </row>
    <row r="101" spans="1:16" ht="12.75" customHeight="1">
      <c r="A101" t="s">
        <v>51</v>
      </c>
      <c s="6" t="s">
        <v>314</v>
      </c>
      <c s="6" t="s">
        <v>1383</v>
      </c>
      <c t="s">
        <v>5</v>
      </c>
      <c s="26" t="s">
        <v>1384</v>
      </c>
      <c s="27" t="s">
        <v>88</v>
      </c>
      <c s="28">
        <v>629.2</v>
      </c>
      <c s="27">
        <v>0</v>
      </c>
      <c s="27">
        <f>ROUND(G101*H101,6)</f>
      </c>
      <c r="L101" s="29">
        <v>0</v>
      </c>
      <c s="24">
        <f>ROUND(ROUND(L101,2)*ROUND(G101,3),2)</f>
      </c>
      <c s="27" t="s">
        <v>56</v>
      </c>
      <c>
        <f>(M101*21)/100</f>
      </c>
      <c t="s">
        <v>27</v>
      </c>
    </row>
    <row r="102" spans="1:5" ht="12.75" customHeight="1">
      <c r="A102" s="30" t="s">
        <v>57</v>
      </c>
      <c r="E102" s="31" t="s">
        <v>1385</v>
      </c>
    </row>
    <row r="103" spans="1:5" ht="12.75" customHeight="1">
      <c r="A103" s="30" t="s">
        <v>58</v>
      </c>
      <c r="E103" s="32" t="s">
        <v>1386</v>
      </c>
    </row>
    <row r="104" spans="5:5" ht="12.75" customHeight="1">
      <c r="E104" s="31" t="s">
        <v>1387</v>
      </c>
    </row>
    <row r="105" spans="1:16" ht="12.75" customHeight="1">
      <c r="A105" t="s">
        <v>51</v>
      </c>
      <c s="6" t="s">
        <v>1388</v>
      </c>
      <c s="6" t="s">
        <v>1389</v>
      </c>
      <c t="s">
        <v>5</v>
      </c>
      <c s="26" t="s">
        <v>1390</v>
      </c>
      <c s="27" t="s">
        <v>55</v>
      </c>
      <c s="28">
        <v>0.143</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1391</v>
      </c>
    </row>
    <row r="108" spans="5:5" ht="178.5" customHeight="1">
      <c r="E108" s="31" t="s">
        <v>1392</v>
      </c>
    </row>
    <row r="109" spans="1:16" ht="12.75" customHeight="1">
      <c r="A109" t="s">
        <v>51</v>
      </c>
      <c s="6" t="s">
        <v>1393</v>
      </c>
      <c s="6" t="s">
        <v>1394</v>
      </c>
      <c t="s">
        <v>5</v>
      </c>
      <c s="26" t="s">
        <v>1395</v>
      </c>
      <c s="27" t="s">
        <v>55</v>
      </c>
      <c s="28">
        <v>0.072</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1396</v>
      </c>
    </row>
    <row r="112" spans="5:5" ht="178.5" customHeight="1">
      <c r="E112" s="31" t="s">
        <v>1397</v>
      </c>
    </row>
    <row r="113" spans="1:13" ht="12.75" customHeight="1">
      <c r="A113" t="s">
        <v>48</v>
      </c>
      <c r="C113" s="7" t="s">
        <v>67</v>
      </c>
      <c r="E113" s="25" t="s">
        <v>1188</v>
      </c>
      <c r="J113" s="24">
        <f>0</f>
      </c>
      <c s="24">
        <f>0</f>
      </c>
      <c s="24">
        <f>0+L114+L118+L122+L126+L130</f>
      </c>
      <c s="24">
        <f>0+M114+M118+M122+M126+M130</f>
      </c>
    </row>
    <row r="114" spans="1:16" ht="12.75" customHeight="1">
      <c r="A114" t="s">
        <v>51</v>
      </c>
      <c s="6" t="s">
        <v>101</v>
      </c>
      <c s="6" t="s">
        <v>1398</v>
      </c>
      <c t="s">
        <v>5</v>
      </c>
      <c s="26" t="s">
        <v>1399</v>
      </c>
      <c s="27" t="s">
        <v>460</v>
      </c>
      <c s="28">
        <v>952.2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1400</v>
      </c>
    </row>
    <row r="117" spans="5:5" ht="89.25" customHeight="1">
      <c r="E117" s="31" t="s">
        <v>1401</v>
      </c>
    </row>
    <row r="118" spans="1:16" ht="12.75" customHeight="1">
      <c r="A118" t="s">
        <v>51</v>
      </c>
      <c s="6" t="s">
        <v>109</v>
      </c>
      <c s="6" t="s">
        <v>1189</v>
      </c>
      <c t="s">
        <v>5</v>
      </c>
      <c s="26" t="s">
        <v>1190</v>
      </c>
      <c s="27" t="s">
        <v>76</v>
      </c>
      <c s="28">
        <v>32.297</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1402</v>
      </c>
    </row>
    <row r="121" spans="5:5" ht="216.75" customHeight="1">
      <c r="E121" s="31" t="s">
        <v>1403</v>
      </c>
    </row>
    <row r="122" spans="1:16" ht="12.75" customHeight="1">
      <c r="A122" t="s">
        <v>51</v>
      </c>
      <c s="6" t="s">
        <v>136</v>
      </c>
      <c s="6" t="s">
        <v>1404</v>
      </c>
      <c t="s">
        <v>5</v>
      </c>
      <c s="26" t="s">
        <v>1405</v>
      </c>
      <c s="27" t="s">
        <v>460</v>
      </c>
      <c s="28">
        <v>12.032</v>
      </c>
      <c s="27">
        <v>0</v>
      </c>
      <c s="27">
        <f>ROUND(G122*H122,6)</f>
      </c>
      <c r="L122" s="29">
        <v>0</v>
      </c>
      <c s="24">
        <f>ROUND(ROUND(L122,2)*ROUND(G122,3),2)</f>
      </c>
      <c s="27" t="s">
        <v>56</v>
      </c>
      <c>
        <f>(M122*21)/100</f>
      </c>
      <c t="s">
        <v>27</v>
      </c>
    </row>
    <row r="123" spans="1:5" ht="12.75" customHeight="1">
      <c r="A123" s="30" t="s">
        <v>57</v>
      </c>
      <c r="E123" s="31" t="s">
        <v>5</v>
      </c>
    </row>
    <row r="124" spans="1:5" ht="25.5" customHeight="1">
      <c r="A124" s="30" t="s">
        <v>58</v>
      </c>
      <c r="E124" s="32" t="s">
        <v>1406</v>
      </c>
    </row>
    <row r="125" spans="5:5" ht="127.5" customHeight="1">
      <c r="E125" s="31" t="s">
        <v>1407</v>
      </c>
    </row>
    <row r="126" spans="1:16" ht="12.75" customHeight="1">
      <c r="A126" t="s">
        <v>51</v>
      </c>
      <c s="6" t="s">
        <v>262</v>
      </c>
      <c s="6" t="s">
        <v>1408</v>
      </c>
      <c t="s">
        <v>5</v>
      </c>
      <c s="26" t="s">
        <v>1409</v>
      </c>
      <c s="27" t="s">
        <v>76</v>
      </c>
      <c s="28">
        <v>47.61</v>
      </c>
      <c s="27">
        <v>0</v>
      </c>
      <c s="27">
        <f>ROUND(G126*H126,6)</f>
      </c>
      <c r="L126" s="29">
        <v>0</v>
      </c>
      <c s="24">
        <f>ROUND(ROUND(L126,2)*ROUND(G126,3),2)</f>
      </c>
      <c s="27" t="s">
        <v>56</v>
      </c>
      <c>
        <f>(M126*21)/100</f>
      </c>
      <c t="s">
        <v>27</v>
      </c>
    </row>
    <row r="127" spans="1:5" ht="12.75" customHeight="1">
      <c r="A127" s="30" t="s">
        <v>57</v>
      </c>
      <c r="E127" s="31" t="s">
        <v>5</v>
      </c>
    </row>
    <row r="128" spans="1:5" ht="25.5" customHeight="1">
      <c r="A128" s="30" t="s">
        <v>58</v>
      </c>
      <c r="E128" s="32" t="s">
        <v>1410</v>
      </c>
    </row>
    <row r="129" spans="5:5" ht="25.5" customHeight="1">
      <c r="E129" s="31" t="s">
        <v>1411</v>
      </c>
    </row>
    <row r="130" spans="1:16" ht="12.75" customHeight="1">
      <c r="A130" t="s">
        <v>51</v>
      </c>
      <c s="6" t="s">
        <v>1174</v>
      </c>
      <c s="6" t="s">
        <v>1412</v>
      </c>
      <c t="s">
        <v>5</v>
      </c>
      <c s="26" t="s">
        <v>1413</v>
      </c>
      <c s="27" t="s">
        <v>76</v>
      </c>
      <c s="28">
        <v>142.83</v>
      </c>
      <c s="27">
        <v>0</v>
      </c>
      <c s="27">
        <f>ROUND(G130*H130,6)</f>
      </c>
      <c r="L130" s="29">
        <v>0</v>
      </c>
      <c s="24">
        <f>ROUND(ROUND(L130,2)*ROUND(G130,3),2)</f>
      </c>
      <c s="27" t="s">
        <v>56</v>
      </c>
      <c>
        <f>(M130*21)/100</f>
      </c>
      <c t="s">
        <v>27</v>
      </c>
    </row>
    <row r="131" spans="1:5" ht="12.75" customHeight="1">
      <c r="A131" s="30" t="s">
        <v>57</v>
      </c>
      <c r="E131" s="31" t="s">
        <v>1414</v>
      </c>
    </row>
    <row r="132" spans="1:5" ht="25.5" customHeight="1">
      <c r="A132" s="30" t="s">
        <v>58</v>
      </c>
      <c r="E132" s="32" t="s">
        <v>1415</v>
      </c>
    </row>
    <row r="133" spans="5:5" ht="25.5" customHeight="1">
      <c r="E133" s="31" t="s">
        <v>1411</v>
      </c>
    </row>
    <row r="134" spans="1:13" ht="12.75" customHeight="1">
      <c r="A134" t="s">
        <v>48</v>
      </c>
      <c r="C134" s="7" t="s">
        <v>80</v>
      </c>
      <c r="E134" s="25" t="s">
        <v>1416</v>
      </c>
      <c r="J134" s="24">
        <f>0</f>
      </c>
      <c s="24">
        <f>0</f>
      </c>
      <c s="24">
        <f>0+L135+L139</f>
      </c>
      <c s="24">
        <f>0+M135+M139</f>
      </c>
    </row>
    <row r="135" spans="1:16" ht="12.75" customHeight="1">
      <c r="A135" t="s">
        <v>51</v>
      </c>
      <c s="6" t="s">
        <v>1417</v>
      </c>
      <c s="6" t="s">
        <v>1418</v>
      </c>
      <c t="s">
        <v>5</v>
      </c>
      <c s="26" t="s">
        <v>1419</v>
      </c>
      <c s="27" t="s">
        <v>460</v>
      </c>
      <c s="28">
        <v>14.5</v>
      </c>
      <c s="27">
        <v>0</v>
      </c>
      <c s="27">
        <f>ROUND(G135*H135,6)</f>
      </c>
      <c r="L135" s="29">
        <v>0</v>
      </c>
      <c s="24">
        <f>ROUND(ROUND(L135,2)*ROUND(G135,3),2)</f>
      </c>
      <c s="27" t="s">
        <v>56</v>
      </c>
      <c>
        <f>(M135*21)/100</f>
      </c>
      <c t="s">
        <v>27</v>
      </c>
    </row>
    <row r="136" spans="1:5" ht="12.75" customHeight="1">
      <c r="A136" s="30" t="s">
        <v>57</v>
      </c>
      <c r="E136" s="31" t="s">
        <v>1420</v>
      </c>
    </row>
    <row r="137" spans="1:5" ht="12.75" customHeight="1">
      <c r="A137" s="30" t="s">
        <v>58</v>
      </c>
      <c r="E137" s="32" t="s">
        <v>1421</v>
      </c>
    </row>
    <row r="138" spans="5:5" ht="63.75" customHeight="1">
      <c r="E138" s="31" t="s">
        <v>1422</v>
      </c>
    </row>
    <row r="139" spans="1:16" ht="12.75" customHeight="1">
      <c r="A139" t="s">
        <v>51</v>
      </c>
      <c s="6" t="s">
        <v>1423</v>
      </c>
      <c s="6" t="s">
        <v>1424</v>
      </c>
      <c t="s">
        <v>5</v>
      </c>
      <c s="26" t="s">
        <v>1425</v>
      </c>
      <c s="27" t="s">
        <v>460</v>
      </c>
      <c s="28">
        <v>14.5</v>
      </c>
      <c s="27">
        <v>0</v>
      </c>
      <c s="27">
        <f>ROUND(G139*H139,6)</f>
      </c>
      <c r="L139" s="29">
        <v>0</v>
      </c>
      <c s="24">
        <f>ROUND(ROUND(L139,2)*ROUND(G139,3),2)</f>
      </c>
      <c s="27" t="s">
        <v>56</v>
      </c>
      <c>
        <f>(M139*21)/100</f>
      </c>
      <c t="s">
        <v>27</v>
      </c>
    </row>
    <row r="140" spans="1:5" ht="12.75" customHeight="1">
      <c r="A140" s="30" t="s">
        <v>57</v>
      </c>
      <c r="E140" s="31" t="s">
        <v>1426</v>
      </c>
    </row>
    <row r="141" spans="1:5" ht="12.75" customHeight="1">
      <c r="A141" s="30" t="s">
        <v>58</v>
      </c>
      <c r="E141" s="32" t="s">
        <v>1421</v>
      </c>
    </row>
    <row r="142" spans="5:5" ht="63.75" customHeight="1">
      <c r="E142" s="31" t="s">
        <v>1422</v>
      </c>
    </row>
    <row r="143" spans="1:13" ht="12.75" customHeight="1">
      <c r="A143" t="s">
        <v>48</v>
      </c>
      <c r="C143" s="7" t="s">
        <v>85</v>
      </c>
      <c r="E143" s="25" t="s">
        <v>95</v>
      </c>
      <c r="J143" s="24">
        <f>0</f>
      </c>
      <c s="24">
        <f>0</f>
      </c>
      <c s="24">
        <f>0+L144+L148+L152</f>
      </c>
      <c s="24">
        <f>0+M144+M148+M152</f>
      </c>
    </row>
    <row r="144" spans="1:16" ht="12.75" customHeight="1">
      <c r="A144" t="s">
        <v>51</v>
      </c>
      <c s="6" t="s">
        <v>164</v>
      </c>
      <c s="6" t="s">
        <v>1427</v>
      </c>
      <c t="s">
        <v>5</v>
      </c>
      <c s="26" t="s">
        <v>1428</v>
      </c>
      <c s="27" t="s">
        <v>99</v>
      </c>
      <c s="28">
        <v>7</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1429</v>
      </c>
    </row>
    <row r="147" spans="5:5" ht="102" customHeight="1">
      <c r="E147" s="31" t="s">
        <v>1430</v>
      </c>
    </row>
    <row r="148" spans="1:16" ht="12.75" customHeight="1">
      <c r="A148" t="s">
        <v>51</v>
      </c>
      <c s="6" t="s">
        <v>1431</v>
      </c>
      <c s="6" t="s">
        <v>1432</v>
      </c>
      <c t="s">
        <v>5</v>
      </c>
      <c s="26" t="s">
        <v>1433</v>
      </c>
      <c s="27" t="s">
        <v>460</v>
      </c>
      <c s="28">
        <v>34.22</v>
      </c>
      <c s="27">
        <v>0</v>
      </c>
      <c s="27">
        <f>ROUND(G148*H148,6)</f>
      </c>
      <c r="L148" s="29">
        <v>0</v>
      </c>
      <c s="24">
        <f>ROUND(ROUND(L148,2)*ROUND(G148,3),2)</f>
      </c>
      <c s="27" t="s">
        <v>56</v>
      </c>
      <c>
        <f>(M148*21)/100</f>
      </c>
      <c t="s">
        <v>27</v>
      </c>
    </row>
    <row r="149" spans="1:5" ht="12.75" customHeight="1">
      <c r="A149" s="30" t="s">
        <v>57</v>
      </c>
      <c r="E149" s="31" t="s">
        <v>1434</v>
      </c>
    </row>
    <row r="150" spans="1:5" ht="12.75" customHeight="1">
      <c r="A150" s="30" t="s">
        <v>58</v>
      </c>
      <c r="E150" s="32" t="s">
        <v>1435</v>
      </c>
    </row>
    <row r="151" spans="5:5" ht="140.25" customHeight="1">
      <c r="E151" s="31" t="s">
        <v>1436</v>
      </c>
    </row>
    <row r="152" spans="1:16" ht="12.75" customHeight="1">
      <c r="A152" t="s">
        <v>51</v>
      </c>
      <c s="6" t="s">
        <v>1437</v>
      </c>
      <c s="6" t="s">
        <v>1438</v>
      </c>
      <c t="s">
        <v>5</v>
      </c>
      <c s="26" t="s">
        <v>1439</v>
      </c>
      <c s="27" t="s">
        <v>460</v>
      </c>
      <c s="28">
        <v>11.6</v>
      </c>
      <c s="27">
        <v>0</v>
      </c>
      <c s="27">
        <f>ROUND(G152*H152,6)</f>
      </c>
      <c r="L152" s="29">
        <v>0</v>
      </c>
      <c s="24">
        <f>ROUND(ROUND(L152,2)*ROUND(G152,3),2)</f>
      </c>
      <c s="27" t="s">
        <v>56</v>
      </c>
      <c>
        <f>(M152*21)/100</f>
      </c>
      <c t="s">
        <v>27</v>
      </c>
    </row>
    <row r="153" spans="1:5" ht="12.75" customHeight="1">
      <c r="A153" s="30" t="s">
        <v>57</v>
      </c>
      <c r="E153" s="31" t="s">
        <v>1440</v>
      </c>
    </row>
    <row r="154" spans="1:5" ht="12.75" customHeight="1">
      <c r="A154" s="30" t="s">
        <v>58</v>
      </c>
      <c r="E154" s="32" t="s">
        <v>1441</v>
      </c>
    </row>
    <row r="155" spans="5:5" ht="12.75" customHeight="1">
      <c r="E155" s="31" t="s">
        <v>1442</v>
      </c>
    </row>
    <row r="156" spans="1:13" ht="12.75" customHeight="1">
      <c r="A156" t="s">
        <v>48</v>
      </c>
      <c r="C156" s="7" t="s">
        <v>90</v>
      </c>
      <c r="E156" s="25" t="s">
        <v>1228</v>
      </c>
      <c r="J156" s="24">
        <f>0</f>
      </c>
      <c s="24">
        <f>0</f>
      </c>
      <c s="24">
        <f>0+L157+L161+L165+L169+L173+L177+L181+L185+L189+L193</f>
      </c>
      <c s="24">
        <f>0+M157+M161+M165+M169+M173+M177+M181+M185+M189+M193</f>
      </c>
    </row>
    <row r="157" spans="1:16" ht="12.75" customHeight="1">
      <c r="A157" t="s">
        <v>51</v>
      </c>
      <c s="6" t="s">
        <v>122</v>
      </c>
      <c s="6" t="s">
        <v>1261</v>
      </c>
      <c t="s">
        <v>5</v>
      </c>
      <c s="26" t="s">
        <v>1262</v>
      </c>
      <c s="27" t="s">
        <v>88</v>
      </c>
      <c s="28">
        <v>128</v>
      </c>
      <c s="27">
        <v>0</v>
      </c>
      <c s="27">
        <f>ROUND(G157*H157,6)</f>
      </c>
      <c r="L157" s="29">
        <v>0</v>
      </c>
      <c s="24">
        <f>ROUND(ROUND(L157,2)*ROUND(G157,3),2)</f>
      </c>
      <c s="27" t="s">
        <v>56</v>
      </c>
      <c>
        <f>(M157*21)/100</f>
      </c>
      <c t="s">
        <v>27</v>
      </c>
    </row>
    <row r="158" spans="1:5" ht="12.75" customHeight="1">
      <c r="A158" s="30" t="s">
        <v>57</v>
      </c>
      <c r="E158" s="31" t="s">
        <v>1443</v>
      </c>
    </row>
    <row r="159" spans="1:5" ht="12.75" customHeight="1">
      <c r="A159" s="30" t="s">
        <v>58</v>
      </c>
      <c r="E159" s="32" t="s">
        <v>1444</v>
      </c>
    </row>
    <row r="160" spans="5:5" ht="165.75" customHeight="1">
      <c r="E160" s="31" t="s">
        <v>1445</v>
      </c>
    </row>
    <row r="161" spans="1:16" ht="12.75" customHeight="1">
      <c r="A161" t="s">
        <v>51</v>
      </c>
      <c s="6" t="s">
        <v>160</v>
      </c>
      <c s="6" t="s">
        <v>1446</v>
      </c>
      <c t="s">
        <v>5</v>
      </c>
      <c s="26" t="s">
        <v>1447</v>
      </c>
      <c s="27" t="s">
        <v>99</v>
      </c>
      <c s="28">
        <v>13</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1448</v>
      </c>
    </row>
    <row r="164" spans="5:5" ht="25.5" customHeight="1">
      <c r="E164" s="31" t="s">
        <v>1449</v>
      </c>
    </row>
    <row r="165" spans="1:16" ht="12.75" customHeight="1">
      <c r="A165" t="s">
        <v>51</v>
      </c>
      <c s="6" t="s">
        <v>210</v>
      </c>
      <c s="6" t="s">
        <v>1239</v>
      </c>
      <c t="s">
        <v>5</v>
      </c>
      <c s="26" t="s">
        <v>1240</v>
      </c>
      <c s="27" t="s">
        <v>99</v>
      </c>
      <c s="28">
        <v>11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1450</v>
      </c>
    </row>
    <row r="168" spans="5:5" ht="76.5" customHeight="1">
      <c r="E168" s="31" t="s">
        <v>1451</v>
      </c>
    </row>
    <row r="169" spans="1:16" ht="12.75" customHeight="1">
      <c r="A169" t="s">
        <v>51</v>
      </c>
      <c s="6" t="s">
        <v>282</v>
      </c>
      <c s="6" t="s">
        <v>1236</v>
      </c>
      <c t="s">
        <v>5</v>
      </c>
      <c s="26" t="s">
        <v>1237</v>
      </c>
      <c s="27" t="s">
        <v>76</v>
      </c>
      <c s="28">
        <v>2.132</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1452</v>
      </c>
    </row>
    <row r="172" spans="5:5" ht="216.75" customHeight="1">
      <c r="E172" s="31" t="s">
        <v>1403</v>
      </c>
    </row>
    <row r="173" spans="1:16" ht="12.75" customHeight="1">
      <c r="A173" t="s">
        <v>51</v>
      </c>
      <c s="6" t="s">
        <v>318</v>
      </c>
      <c s="6" t="s">
        <v>1453</v>
      </c>
      <c t="s">
        <v>5</v>
      </c>
      <c s="26" t="s">
        <v>1454</v>
      </c>
      <c s="27" t="s">
        <v>99</v>
      </c>
      <c s="28">
        <v>4</v>
      </c>
      <c s="27">
        <v>0</v>
      </c>
      <c s="27">
        <f>ROUND(G173*H173,6)</f>
      </c>
      <c r="L173" s="29">
        <v>0</v>
      </c>
      <c s="24">
        <f>ROUND(ROUND(L173,2)*ROUND(G173,3),2)</f>
      </c>
      <c s="27" t="s">
        <v>56</v>
      </c>
      <c>
        <f>(M173*21)/100</f>
      </c>
      <c t="s">
        <v>27</v>
      </c>
    </row>
    <row r="174" spans="1:5" ht="12.75" customHeight="1">
      <c r="A174" s="30" t="s">
        <v>57</v>
      </c>
      <c r="E174" s="31" t="s">
        <v>1455</v>
      </c>
    </row>
    <row r="175" spans="1:5" ht="12.75" customHeight="1">
      <c r="A175" s="30" t="s">
        <v>58</v>
      </c>
      <c r="E175" s="32" t="s">
        <v>1456</v>
      </c>
    </row>
    <row r="176" spans="5:5" ht="12.75" customHeight="1">
      <c r="E176" s="31" t="s">
        <v>1457</v>
      </c>
    </row>
    <row r="177" spans="1:16" ht="12.75" customHeight="1">
      <c r="A177" t="s">
        <v>51</v>
      </c>
      <c s="6" t="s">
        <v>1458</v>
      </c>
      <c s="6" t="s">
        <v>1459</v>
      </c>
      <c t="s">
        <v>5</v>
      </c>
      <c s="26" t="s">
        <v>1460</v>
      </c>
      <c s="27" t="s">
        <v>99</v>
      </c>
      <c s="28">
        <v>7</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1461</v>
      </c>
    </row>
    <row r="180" spans="5:5" ht="12.75" customHeight="1">
      <c r="E180" s="31" t="s">
        <v>1462</v>
      </c>
    </row>
    <row r="181" spans="1:16" ht="12.75" customHeight="1">
      <c r="A181" t="s">
        <v>51</v>
      </c>
      <c s="6" t="s">
        <v>1463</v>
      </c>
      <c s="6" t="s">
        <v>1464</v>
      </c>
      <c t="s">
        <v>5</v>
      </c>
      <c s="26" t="s">
        <v>1465</v>
      </c>
      <c s="27" t="s">
        <v>88</v>
      </c>
      <c s="28">
        <v>9</v>
      </c>
      <c s="27">
        <v>0</v>
      </c>
      <c s="27">
        <f>ROUND(G181*H181,6)</f>
      </c>
      <c r="L181" s="29">
        <v>0</v>
      </c>
      <c s="24">
        <f>ROUND(ROUND(L181,2)*ROUND(G181,3),2)</f>
      </c>
      <c s="27" t="s">
        <v>56</v>
      </c>
      <c>
        <f>(M181*21)/100</f>
      </c>
      <c t="s">
        <v>27</v>
      </c>
    </row>
    <row r="182" spans="1:5" ht="12.75" customHeight="1">
      <c r="A182" s="30" t="s">
        <v>57</v>
      </c>
      <c r="E182" s="31" t="s">
        <v>1466</v>
      </c>
    </row>
    <row r="183" spans="1:5" ht="12.75" customHeight="1">
      <c r="A183" s="30" t="s">
        <v>58</v>
      </c>
      <c r="E183" s="32" t="s">
        <v>1467</v>
      </c>
    </row>
    <row r="184" spans="5:5" ht="165.75" customHeight="1">
      <c r="E184" s="31" t="s">
        <v>1468</v>
      </c>
    </row>
    <row r="185" spans="1:16" ht="12.75" customHeight="1">
      <c r="A185" t="s">
        <v>51</v>
      </c>
      <c s="6" t="s">
        <v>1469</v>
      </c>
      <c s="6" t="s">
        <v>1470</v>
      </c>
      <c t="s">
        <v>5</v>
      </c>
      <c s="26" t="s">
        <v>1471</v>
      </c>
      <c s="27" t="s">
        <v>88</v>
      </c>
      <c s="28">
        <v>0.5</v>
      </c>
      <c s="27">
        <v>0</v>
      </c>
      <c s="27">
        <f>ROUND(G185*H185,6)</f>
      </c>
      <c r="L185" s="29">
        <v>0</v>
      </c>
      <c s="24">
        <f>ROUND(ROUND(L185,2)*ROUND(G185,3),2)</f>
      </c>
      <c s="27" t="s">
        <v>56</v>
      </c>
      <c>
        <f>(M185*21)/100</f>
      </c>
      <c t="s">
        <v>27</v>
      </c>
    </row>
    <row r="186" spans="1:5" ht="12.75" customHeight="1">
      <c r="A186" s="30" t="s">
        <v>57</v>
      </c>
      <c r="E186" s="31" t="s">
        <v>1472</v>
      </c>
    </row>
    <row r="187" spans="1:5" ht="12.75" customHeight="1">
      <c r="A187" s="30" t="s">
        <v>58</v>
      </c>
      <c r="E187" s="32" t="s">
        <v>1473</v>
      </c>
    </row>
    <row r="188" spans="5:5" ht="178.5" customHeight="1">
      <c r="E188" s="31" t="s">
        <v>1474</v>
      </c>
    </row>
    <row r="189" spans="1:16" ht="12.75" customHeight="1">
      <c r="A189" t="s">
        <v>51</v>
      </c>
      <c s="6" t="s">
        <v>1475</v>
      </c>
      <c s="6" t="s">
        <v>1476</v>
      </c>
      <c t="s">
        <v>5</v>
      </c>
      <c s="26" t="s">
        <v>1477</v>
      </c>
      <c s="27" t="s">
        <v>88</v>
      </c>
      <c s="28">
        <v>29</v>
      </c>
      <c s="27">
        <v>0</v>
      </c>
      <c s="27">
        <f>ROUND(G189*H189,6)</f>
      </c>
      <c r="L189" s="29">
        <v>0</v>
      </c>
      <c s="24">
        <f>ROUND(ROUND(L189,2)*ROUND(G189,3),2)</f>
      </c>
      <c s="27" t="s">
        <v>56</v>
      </c>
      <c>
        <f>(M189*21)/100</f>
      </c>
      <c t="s">
        <v>27</v>
      </c>
    </row>
    <row r="190" spans="1:5" ht="12.75" customHeight="1">
      <c r="A190" s="30" t="s">
        <v>57</v>
      </c>
      <c r="E190" s="31" t="s">
        <v>1478</v>
      </c>
    </row>
    <row r="191" spans="1:5" ht="12.75" customHeight="1">
      <c r="A191" s="30" t="s">
        <v>58</v>
      </c>
      <c r="E191" s="32" t="s">
        <v>1479</v>
      </c>
    </row>
    <row r="192" spans="5:5" ht="153" customHeight="1">
      <c r="E192" s="31" t="s">
        <v>1480</v>
      </c>
    </row>
    <row r="193" spans="1:16" ht="12.75" customHeight="1">
      <c r="A193" t="s">
        <v>51</v>
      </c>
      <c s="6" t="s">
        <v>1481</v>
      </c>
      <c s="6" t="s">
        <v>1482</v>
      </c>
      <c t="s">
        <v>5</v>
      </c>
      <c s="26" t="s">
        <v>1483</v>
      </c>
      <c s="27" t="s">
        <v>88</v>
      </c>
      <c s="28">
        <v>22.1</v>
      </c>
      <c s="27">
        <v>0</v>
      </c>
      <c s="27">
        <f>ROUND(G193*H193,6)</f>
      </c>
      <c r="L193" s="29">
        <v>0</v>
      </c>
      <c s="24">
        <f>ROUND(ROUND(L193,2)*ROUND(G193,3),2)</f>
      </c>
      <c s="27" t="s">
        <v>56</v>
      </c>
      <c>
        <f>(M193*21)/100</f>
      </c>
      <c t="s">
        <v>27</v>
      </c>
    </row>
    <row r="194" spans="1:5" ht="12.75" customHeight="1">
      <c r="A194" s="30" t="s">
        <v>57</v>
      </c>
      <c r="E194" s="31" t="s">
        <v>1484</v>
      </c>
    </row>
    <row r="195" spans="1:5" ht="12.75" customHeight="1">
      <c r="A195" s="30" t="s">
        <v>58</v>
      </c>
      <c r="E195" s="32" t="s">
        <v>1485</v>
      </c>
    </row>
    <row r="196" spans="5:5" ht="165.75" customHeight="1">
      <c r="E196" s="31" t="s">
        <v>1445</v>
      </c>
    </row>
    <row r="197" spans="1:13" ht="12.75" customHeight="1">
      <c r="A197" t="s">
        <v>48</v>
      </c>
      <c r="C197" s="7" t="s">
        <v>96</v>
      </c>
      <c r="E197" s="25" t="s">
        <v>454</v>
      </c>
      <c r="J197" s="24">
        <f>0</f>
      </c>
      <c s="24">
        <f>0</f>
      </c>
      <c s="24">
        <f>0+L198+L202+L206+L210+L214+L218+L222+L226+L230+L234+L238+L242+L246+L250+L254+L258+L262+L266+L270+L274+L278+L282+L286+L290+L294</f>
      </c>
      <c s="24">
        <f>0+M198+M202+M206+M210+M214+M218+M222+M226+M230+M234+M238+M242+M246+M250+M254+M258+M262+M266+M270+M274+M278+M282+M286+M290+M294</f>
      </c>
    </row>
    <row r="198" spans="1:16" ht="12.75" customHeight="1">
      <c r="A198" t="s">
        <v>51</v>
      </c>
      <c s="6" t="s">
        <v>27</v>
      </c>
      <c s="6" t="s">
        <v>1486</v>
      </c>
      <c t="s">
        <v>5</v>
      </c>
      <c s="26" t="s">
        <v>1487</v>
      </c>
      <c s="27" t="s">
        <v>88</v>
      </c>
      <c s="28">
        <v>110</v>
      </c>
      <c s="27">
        <v>0</v>
      </c>
      <c s="27">
        <f>ROUND(G198*H198,6)</f>
      </c>
      <c r="L198" s="29">
        <v>0</v>
      </c>
      <c s="24">
        <f>ROUND(ROUND(L198,2)*ROUND(G198,3),2)</f>
      </c>
      <c s="27" t="s">
        <v>56</v>
      </c>
      <c>
        <f>(M198*21)/100</f>
      </c>
      <c t="s">
        <v>27</v>
      </c>
    </row>
    <row r="199" spans="1:5" ht="12.75" customHeight="1">
      <c r="A199" s="30" t="s">
        <v>57</v>
      </c>
      <c r="E199" s="31" t="s">
        <v>1488</v>
      </c>
    </row>
    <row r="200" spans="1:5" ht="12.75" customHeight="1">
      <c r="A200" s="30" t="s">
        <v>58</v>
      </c>
      <c r="E200" s="32" t="s">
        <v>1489</v>
      </c>
    </row>
    <row r="201" spans="5:5" ht="140.25" customHeight="1">
      <c r="E201" s="31" t="s">
        <v>1490</v>
      </c>
    </row>
    <row r="202" spans="1:16" ht="12.75" customHeight="1">
      <c r="A202" t="s">
        <v>51</v>
      </c>
      <c s="6" t="s">
        <v>67</v>
      </c>
      <c s="6" t="s">
        <v>1491</v>
      </c>
      <c t="s">
        <v>5</v>
      </c>
      <c s="26" t="s">
        <v>1492</v>
      </c>
      <c s="27" t="s">
        <v>88</v>
      </c>
      <c s="28">
        <v>142</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1493</v>
      </c>
    </row>
    <row r="205" spans="5:5" ht="25.5" customHeight="1">
      <c r="E205" s="31" t="s">
        <v>1494</v>
      </c>
    </row>
    <row r="206" spans="1:16" ht="12.75" customHeight="1">
      <c r="A206" t="s">
        <v>51</v>
      </c>
      <c s="6" t="s">
        <v>105</v>
      </c>
      <c s="6" t="s">
        <v>1495</v>
      </c>
      <c t="s">
        <v>5</v>
      </c>
      <c s="26" t="s">
        <v>1496</v>
      </c>
      <c s="27" t="s">
        <v>88</v>
      </c>
      <c s="28">
        <v>202</v>
      </c>
      <c s="27">
        <v>0</v>
      </c>
      <c s="27">
        <f>ROUND(G206*H206,6)</f>
      </c>
      <c r="L206" s="29">
        <v>0</v>
      </c>
      <c s="24">
        <f>ROUND(ROUND(L206,2)*ROUND(G206,3),2)</f>
      </c>
      <c s="27" t="s">
        <v>56</v>
      </c>
      <c>
        <f>(M206*21)/100</f>
      </c>
      <c t="s">
        <v>27</v>
      </c>
    </row>
    <row r="207" spans="1:5" ht="12.75" customHeight="1">
      <c r="A207" s="30" t="s">
        <v>57</v>
      </c>
      <c r="E207" s="31" t="s">
        <v>5</v>
      </c>
    </row>
    <row r="208" spans="1:5" ht="12.75" customHeight="1">
      <c r="A208" s="30" t="s">
        <v>58</v>
      </c>
      <c r="E208" s="32" t="s">
        <v>1497</v>
      </c>
    </row>
    <row r="209" spans="5:5" ht="153" customHeight="1">
      <c r="E209" s="31" t="s">
        <v>1498</v>
      </c>
    </row>
    <row r="210" spans="1:16" ht="12.75" customHeight="1">
      <c r="A210" t="s">
        <v>51</v>
      </c>
      <c s="6" t="s">
        <v>113</v>
      </c>
      <c s="6" t="s">
        <v>1499</v>
      </c>
      <c t="s">
        <v>5</v>
      </c>
      <c s="26" t="s">
        <v>1500</v>
      </c>
      <c s="27" t="s">
        <v>88</v>
      </c>
      <c s="28">
        <v>16</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1501</v>
      </c>
    </row>
    <row r="213" spans="5:5" ht="12.75" customHeight="1">
      <c r="E213" s="31" t="s">
        <v>1502</v>
      </c>
    </row>
    <row r="214" spans="1:16" ht="12.75" customHeight="1">
      <c r="A214" t="s">
        <v>51</v>
      </c>
      <c s="6" t="s">
        <v>117</v>
      </c>
      <c s="6" t="s">
        <v>1503</v>
      </c>
      <c t="s">
        <v>5</v>
      </c>
      <c s="26" t="s">
        <v>1504</v>
      </c>
      <c s="27" t="s">
        <v>88</v>
      </c>
      <c s="28">
        <v>179</v>
      </c>
      <c s="27">
        <v>0</v>
      </c>
      <c s="27">
        <f>ROUND(G214*H214,6)</f>
      </c>
      <c r="L214" s="29">
        <v>0</v>
      </c>
      <c s="24">
        <f>ROUND(ROUND(L214,2)*ROUND(G214,3),2)</f>
      </c>
      <c s="27" t="s">
        <v>56</v>
      </c>
      <c>
        <f>(M214*21)/100</f>
      </c>
      <c t="s">
        <v>27</v>
      </c>
    </row>
    <row r="215" spans="1:5" ht="12.75" customHeight="1">
      <c r="A215" s="30" t="s">
        <v>57</v>
      </c>
      <c r="E215" s="31" t="s">
        <v>5</v>
      </c>
    </row>
    <row r="216" spans="1:5" ht="12.75" customHeight="1">
      <c r="A216" s="30" t="s">
        <v>58</v>
      </c>
      <c r="E216" s="32" t="s">
        <v>1505</v>
      </c>
    </row>
    <row r="217" spans="5:5" ht="63.75" customHeight="1">
      <c r="E217" s="31" t="s">
        <v>1506</v>
      </c>
    </row>
    <row r="218" spans="1:16" ht="12.75" customHeight="1">
      <c r="A218" t="s">
        <v>51</v>
      </c>
      <c s="6" t="s">
        <v>126</v>
      </c>
      <c s="6" t="s">
        <v>1507</v>
      </c>
      <c t="s">
        <v>5</v>
      </c>
      <c s="26" t="s">
        <v>1508</v>
      </c>
      <c s="27" t="s">
        <v>88</v>
      </c>
      <c s="28">
        <v>111.2</v>
      </c>
      <c s="27">
        <v>0</v>
      </c>
      <c s="27">
        <f>ROUND(G218*H218,6)</f>
      </c>
      <c r="L218" s="29">
        <v>0</v>
      </c>
      <c s="24">
        <f>ROUND(ROUND(L218,2)*ROUND(G218,3),2)</f>
      </c>
      <c s="27" t="s">
        <v>56</v>
      </c>
      <c>
        <f>(M218*21)/100</f>
      </c>
      <c t="s">
        <v>27</v>
      </c>
    </row>
    <row r="219" spans="1:5" ht="12.75" customHeight="1">
      <c r="A219" s="30" t="s">
        <v>57</v>
      </c>
      <c r="E219" s="31" t="s">
        <v>5</v>
      </c>
    </row>
    <row r="220" spans="1:5" ht="12.75" customHeight="1">
      <c r="A220" s="30" t="s">
        <v>58</v>
      </c>
      <c r="E220" s="32" t="s">
        <v>1509</v>
      </c>
    </row>
    <row r="221" spans="5:5" ht="38.25" customHeight="1">
      <c r="E221" s="31" t="s">
        <v>1510</v>
      </c>
    </row>
    <row r="222" spans="1:16" ht="12.75" customHeight="1">
      <c r="A222" t="s">
        <v>51</v>
      </c>
      <c s="6" t="s">
        <v>206</v>
      </c>
      <c s="6" t="s">
        <v>1511</v>
      </c>
      <c t="s">
        <v>5</v>
      </c>
      <c s="26" t="s">
        <v>1512</v>
      </c>
      <c s="27" t="s">
        <v>76</v>
      </c>
      <c s="28">
        <v>10.53</v>
      </c>
      <c s="27">
        <v>0</v>
      </c>
      <c s="27">
        <f>ROUND(G222*H222,6)</f>
      </c>
      <c r="L222" s="29">
        <v>0</v>
      </c>
      <c s="24">
        <f>ROUND(ROUND(L222,2)*ROUND(G222,3),2)</f>
      </c>
      <c s="27" t="s">
        <v>56</v>
      </c>
      <c>
        <f>(M222*21)/100</f>
      </c>
      <c t="s">
        <v>27</v>
      </c>
    </row>
    <row r="223" spans="1:5" ht="12.75" customHeight="1">
      <c r="A223" s="30" t="s">
        <v>57</v>
      </c>
      <c r="E223" s="31" t="s">
        <v>5</v>
      </c>
    </row>
    <row r="224" spans="1:5" ht="12.75" customHeight="1">
      <c r="A224" s="30" t="s">
        <v>58</v>
      </c>
      <c r="E224" s="32" t="s">
        <v>1513</v>
      </c>
    </row>
    <row r="225" spans="5:5" ht="51" customHeight="1">
      <c r="E225" s="31" t="s">
        <v>1514</v>
      </c>
    </row>
    <row r="226" spans="1:16" ht="12.75" customHeight="1">
      <c r="A226" t="s">
        <v>51</v>
      </c>
      <c s="6" t="s">
        <v>214</v>
      </c>
      <c s="6" t="s">
        <v>1515</v>
      </c>
      <c t="s">
        <v>5</v>
      </c>
      <c s="26" t="s">
        <v>1516</v>
      </c>
      <c s="27" t="s">
        <v>88</v>
      </c>
      <c s="28">
        <v>199.6</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1517</v>
      </c>
    </row>
    <row r="229" spans="5:5" ht="178.5" customHeight="1">
      <c r="E229" s="31" t="s">
        <v>1518</v>
      </c>
    </row>
    <row r="230" spans="1:16" ht="12.75" customHeight="1">
      <c r="A230" t="s">
        <v>51</v>
      </c>
      <c s="6" t="s">
        <v>218</v>
      </c>
      <c s="6" t="s">
        <v>1519</v>
      </c>
      <c t="s">
        <v>5</v>
      </c>
      <c s="26" t="s">
        <v>1520</v>
      </c>
      <c s="27" t="s">
        <v>88</v>
      </c>
      <c s="28">
        <v>206.6</v>
      </c>
      <c s="27">
        <v>0</v>
      </c>
      <c s="27">
        <f>ROUND(G230*H230,6)</f>
      </c>
      <c r="L230" s="29">
        <v>0</v>
      </c>
      <c s="24">
        <f>ROUND(ROUND(L230,2)*ROUND(G230,3),2)</f>
      </c>
      <c s="27" t="s">
        <v>56</v>
      </c>
      <c>
        <f>(M230*21)/100</f>
      </c>
      <c t="s">
        <v>27</v>
      </c>
    </row>
    <row r="231" spans="1:5" ht="12.75" customHeight="1">
      <c r="A231" s="30" t="s">
        <v>57</v>
      </c>
      <c r="E231" s="31" t="s">
        <v>5</v>
      </c>
    </row>
    <row r="232" spans="1:5" ht="12.75" customHeight="1">
      <c r="A232" s="30" t="s">
        <v>58</v>
      </c>
      <c r="E232" s="32" t="s">
        <v>1521</v>
      </c>
    </row>
    <row r="233" spans="5:5" ht="89.25" customHeight="1">
      <c r="E233" s="31" t="s">
        <v>1522</v>
      </c>
    </row>
    <row r="234" spans="1:16" ht="12.75" customHeight="1">
      <c r="A234" t="s">
        <v>51</v>
      </c>
      <c s="6" t="s">
        <v>222</v>
      </c>
      <c s="6" t="s">
        <v>1523</v>
      </c>
      <c t="s">
        <v>5</v>
      </c>
      <c s="26" t="s">
        <v>1524</v>
      </c>
      <c s="27" t="s">
        <v>88</v>
      </c>
      <c s="28">
        <v>16.8</v>
      </c>
      <c s="27">
        <v>0</v>
      </c>
      <c s="27">
        <f>ROUND(G234*H234,6)</f>
      </c>
      <c r="L234" s="29">
        <v>0</v>
      </c>
      <c s="24">
        <f>ROUND(ROUND(L234,2)*ROUND(G234,3),2)</f>
      </c>
      <c s="27" t="s">
        <v>56</v>
      </c>
      <c>
        <f>(M234*21)/100</f>
      </c>
      <c t="s">
        <v>27</v>
      </c>
    </row>
    <row r="235" spans="1:5" ht="12.75" customHeight="1">
      <c r="A235" s="30" t="s">
        <v>57</v>
      </c>
      <c r="E235" s="31" t="s">
        <v>1525</v>
      </c>
    </row>
    <row r="236" spans="1:5" ht="12.75" customHeight="1">
      <c r="A236" s="30" t="s">
        <v>58</v>
      </c>
      <c r="E236" s="32" t="s">
        <v>1526</v>
      </c>
    </row>
    <row r="237" spans="5:5" ht="178.5" customHeight="1">
      <c r="E237" s="31" t="s">
        <v>1527</v>
      </c>
    </row>
    <row r="238" spans="1:16" ht="12.75" customHeight="1">
      <c r="A238" t="s">
        <v>51</v>
      </c>
      <c s="6" t="s">
        <v>226</v>
      </c>
      <c s="6" t="s">
        <v>1528</v>
      </c>
      <c t="s">
        <v>5</v>
      </c>
      <c s="26" t="s">
        <v>1529</v>
      </c>
      <c s="27" t="s">
        <v>460</v>
      </c>
      <c s="28">
        <v>10.3</v>
      </c>
      <c s="27">
        <v>0</v>
      </c>
      <c s="27">
        <f>ROUND(G238*H238,6)</f>
      </c>
      <c r="L238" s="29">
        <v>0</v>
      </c>
      <c s="24">
        <f>ROUND(ROUND(L238,2)*ROUND(G238,3),2)</f>
      </c>
      <c s="27" t="s">
        <v>56</v>
      </c>
      <c>
        <f>(M238*21)/100</f>
      </c>
      <c t="s">
        <v>27</v>
      </c>
    </row>
    <row r="239" spans="1:5" ht="12.75" customHeight="1">
      <c r="A239" s="30" t="s">
        <v>57</v>
      </c>
      <c r="E239" s="31" t="s">
        <v>5</v>
      </c>
    </row>
    <row r="240" spans="1:5" ht="12.75" customHeight="1">
      <c r="A240" s="30" t="s">
        <v>58</v>
      </c>
      <c r="E240" s="32" t="s">
        <v>1530</v>
      </c>
    </row>
    <row r="241" spans="5:5" ht="178.5" customHeight="1">
      <c r="E241" s="31" t="s">
        <v>1531</v>
      </c>
    </row>
    <row r="242" spans="1:16" ht="12.75" customHeight="1">
      <c r="A242" t="s">
        <v>51</v>
      </c>
      <c s="6" t="s">
        <v>230</v>
      </c>
      <c s="6" t="s">
        <v>1532</v>
      </c>
      <c t="s">
        <v>5</v>
      </c>
      <c s="26" t="s">
        <v>1533</v>
      </c>
      <c s="27" t="s">
        <v>76</v>
      </c>
      <c s="28">
        <v>5.751</v>
      </c>
      <c s="27">
        <v>0</v>
      </c>
      <c s="27">
        <f>ROUND(G242*H242,6)</f>
      </c>
      <c r="L242" s="29">
        <v>0</v>
      </c>
      <c s="24">
        <f>ROUND(ROUND(L242,2)*ROUND(G242,3),2)</f>
      </c>
      <c s="27" t="s">
        <v>56</v>
      </c>
      <c>
        <f>(M242*21)/100</f>
      </c>
      <c t="s">
        <v>27</v>
      </c>
    </row>
    <row r="243" spans="1:5" ht="12.75" customHeight="1">
      <c r="A243" s="30" t="s">
        <v>57</v>
      </c>
      <c r="E243" s="31" t="s">
        <v>1534</v>
      </c>
    </row>
    <row r="244" spans="1:5" ht="12.75" customHeight="1">
      <c r="A244" s="30" t="s">
        <v>58</v>
      </c>
      <c r="E244" s="32" t="s">
        <v>1535</v>
      </c>
    </row>
    <row r="245" spans="5:5" ht="153" customHeight="1">
      <c r="E245" s="31" t="s">
        <v>1365</v>
      </c>
    </row>
    <row r="246" spans="1:16" ht="12.75" customHeight="1">
      <c r="A246" t="s">
        <v>51</v>
      </c>
      <c s="6" t="s">
        <v>234</v>
      </c>
      <c s="6" t="s">
        <v>1536</v>
      </c>
      <c t="s">
        <v>5</v>
      </c>
      <c s="26" t="s">
        <v>1537</v>
      </c>
      <c s="27" t="s">
        <v>99</v>
      </c>
      <c s="28">
        <v>1</v>
      </c>
      <c s="27">
        <v>0</v>
      </c>
      <c s="27">
        <f>ROUND(G246*H246,6)</f>
      </c>
      <c r="L246" s="29">
        <v>0</v>
      </c>
      <c s="24">
        <f>ROUND(ROUND(L246,2)*ROUND(G246,3),2)</f>
      </c>
      <c s="27" t="s">
        <v>56</v>
      </c>
      <c>
        <f>(M246*21)/100</f>
      </c>
      <c t="s">
        <v>27</v>
      </c>
    </row>
    <row r="247" spans="1:5" ht="12.75" customHeight="1">
      <c r="A247" s="30" t="s">
        <v>57</v>
      </c>
      <c r="E247" s="31" t="s">
        <v>5</v>
      </c>
    </row>
    <row r="248" spans="1:5" ht="12.75" customHeight="1">
      <c r="A248" s="30" t="s">
        <v>58</v>
      </c>
      <c r="E248" s="32" t="s">
        <v>1538</v>
      </c>
    </row>
    <row r="249" spans="5:5" ht="76.5" customHeight="1">
      <c r="E249" s="31" t="s">
        <v>1539</v>
      </c>
    </row>
    <row r="250" spans="1:16" ht="12.75" customHeight="1">
      <c r="A250" t="s">
        <v>51</v>
      </c>
      <c s="6" t="s">
        <v>250</v>
      </c>
      <c s="6" t="s">
        <v>1010</v>
      </c>
      <c t="s">
        <v>5</v>
      </c>
      <c s="26" t="s">
        <v>1011</v>
      </c>
      <c s="27" t="s">
        <v>460</v>
      </c>
      <c s="28">
        <v>40.2</v>
      </c>
      <c s="27">
        <v>0</v>
      </c>
      <c s="27">
        <f>ROUND(G250*H250,6)</f>
      </c>
      <c r="L250" s="29">
        <v>0</v>
      </c>
      <c s="24">
        <f>ROUND(ROUND(L250,2)*ROUND(G250,3),2)</f>
      </c>
      <c s="27" t="s">
        <v>56</v>
      </c>
      <c>
        <f>(M250*21)/100</f>
      </c>
      <c t="s">
        <v>27</v>
      </c>
    </row>
    <row r="251" spans="1:5" ht="12.75" customHeight="1">
      <c r="A251" s="30" t="s">
        <v>57</v>
      </c>
      <c r="E251" s="31" t="s">
        <v>5</v>
      </c>
    </row>
    <row r="252" spans="1:5" ht="12.75" customHeight="1">
      <c r="A252" s="30" t="s">
        <v>58</v>
      </c>
      <c r="E252" s="32" t="s">
        <v>1540</v>
      </c>
    </row>
    <row r="253" spans="5:5" ht="127.5" customHeight="1">
      <c r="E253" s="31" t="s">
        <v>1541</v>
      </c>
    </row>
    <row r="254" spans="1:16" ht="12.75" customHeight="1">
      <c r="A254" t="s">
        <v>51</v>
      </c>
      <c s="6" t="s">
        <v>254</v>
      </c>
      <c s="6" t="s">
        <v>1013</v>
      </c>
      <c t="s">
        <v>5</v>
      </c>
      <c s="26" t="s">
        <v>1014</v>
      </c>
      <c s="27" t="s">
        <v>464</v>
      </c>
      <c s="28">
        <v>187.5</v>
      </c>
      <c s="27">
        <v>0</v>
      </c>
      <c s="27">
        <f>ROUND(G254*H254,6)</f>
      </c>
      <c r="L254" s="29">
        <v>0</v>
      </c>
      <c s="24">
        <f>ROUND(ROUND(L254,2)*ROUND(G254,3),2)</f>
      </c>
      <c s="27" t="s">
        <v>56</v>
      </c>
      <c>
        <f>(M254*21)/100</f>
      </c>
      <c t="s">
        <v>27</v>
      </c>
    </row>
    <row r="255" spans="1:5" ht="12.75" customHeight="1">
      <c r="A255" s="30" t="s">
        <v>57</v>
      </c>
      <c r="E255" s="31" t="s">
        <v>5</v>
      </c>
    </row>
    <row r="256" spans="1:5" ht="12.75" customHeight="1">
      <c r="A256" s="30" t="s">
        <v>58</v>
      </c>
      <c r="E256" s="32" t="s">
        <v>1542</v>
      </c>
    </row>
    <row r="257" spans="5:5" ht="102" customHeight="1">
      <c r="E257" s="31" t="s">
        <v>1543</v>
      </c>
    </row>
    <row r="258" spans="1:16" ht="12.75" customHeight="1">
      <c r="A258" t="s">
        <v>51</v>
      </c>
      <c s="6" t="s">
        <v>278</v>
      </c>
      <c s="6" t="s">
        <v>1544</v>
      </c>
      <c t="s">
        <v>5</v>
      </c>
      <c s="26" t="s">
        <v>1545</v>
      </c>
      <c s="27" t="s">
        <v>464</v>
      </c>
      <c s="28">
        <v>2175.25</v>
      </c>
      <c s="27">
        <v>0</v>
      </c>
      <c s="27">
        <f>ROUND(G258*H258,6)</f>
      </c>
      <c r="L258" s="29">
        <v>0</v>
      </c>
      <c s="24">
        <f>ROUND(ROUND(L258,2)*ROUND(G258,3),2)</f>
      </c>
      <c s="27" t="s">
        <v>56</v>
      </c>
      <c>
        <f>(M258*21)/100</f>
      </c>
      <c t="s">
        <v>27</v>
      </c>
    </row>
    <row r="259" spans="1:5" ht="12.75" customHeight="1">
      <c r="A259" s="30" t="s">
        <v>57</v>
      </c>
      <c r="E259" s="31" t="s">
        <v>1546</v>
      </c>
    </row>
    <row r="260" spans="1:5" ht="12.75" customHeight="1">
      <c r="A260" s="30" t="s">
        <v>58</v>
      </c>
      <c r="E260" s="32" t="s">
        <v>1547</v>
      </c>
    </row>
    <row r="261" spans="5:5" ht="102" customHeight="1">
      <c r="E261" s="31" t="s">
        <v>1548</v>
      </c>
    </row>
    <row r="262" spans="1:16" ht="12.75" customHeight="1">
      <c r="A262" t="s">
        <v>51</v>
      </c>
      <c s="6" t="s">
        <v>286</v>
      </c>
      <c s="6" t="s">
        <v>1549</v>
      </c>
      <c t="s">
        <v>5</v>
      </c>
      <c s="26" t="s">
        <v>1550</v>
      </c>
      <c s="27" t="s">
        <v>88</v>
      </c>
      <c s="28">
        <v>62</v>
      </c>
      <c s="27">
        <v>0</v>
      </c>
      <c s="27">
        <f>ROUND(G262*H262,6)</f>
      </c>
      <c r="L262" s="29">
        <v>0</v>
      </c>
      <c s="24">
        <f>ROUND(ROUND(L262,2)*ROUND(G262,3),2)</f>
      </c>
      <c s="27" t="s">
        <v>56</v>
      </c>
      <c>
        <f>(M262*21)/100</f>
      </c>
      <c t="s">
        <v>27</v>
      </c>
    </row>
    <row r="263" spans="1:5" ht="12.75" customHeight="1">
      <c r="A263" s="30" t="s">
        <v>57</v>
      </c>
      <c r="E263" s="31" t="s">
        <v>1551</v>
      </c>
    </row>
    <row r="264" spans="1:5" ht="12.75" customHeight="1">
      <c r="A264" s="30" t="s">
        <v>58</v>
      </c>
      <c r="E264" s="32" t="s">
        <v>1552</v>
      </c>
    </row>
    <row r="265" spans="5:5" ht="153" customHeight="1">
      <c r="E265" s="31" t="s">
        <v>1553</v>
      </c>
    </row>
    <row r="266" spans="1:16" ht="12.75" customHeight="1">
      <c r="A266" t="s">
        <v>51</v>
      </c>
      <c s="6" t="s">
        <v>290</v>
      </c>
      <c s="6" t="s">
        <v>1554</v>
      </c>
      <c t="s">
        <v>5</v>
      </c>
      <c s="26" t="s">
        <v>1555</v>
      </c>
      <c s="27" t="s">
        <v>88</v>
      </c>
      <c s="28">
        <v>62</v>
      </c>
      <c s="27">
        <v>0</v>
      </c>
      <c s="27">
        <f>ROUND(G266*H266,6)</f>
      </c>
      <c r="L266" s="29">
        <v>0</v>
      </c>
      <c s="24">
        <f>ROUND(ROUND(L266,2)*ROUND(G266,3),2)</f>
      </c>
      <c s="27" t="s">
        <v>56</v>
      </c>
      <c>
        <f>(M266*21)/100</f>
      </c>
      <c t="s">
        <v>27</v>
      </c>
    </row>
    <row r="267" spans="1:5" ht="12.75" customHeight="1">
      <c r="A267" s="30" t="s">
        <v>57</v>
      </c>
      <c r="E267" s="31" t="s">
        <v>1556</v>
      </c>
    </row>
    <row r="268" spans="1:5" ht="12.75" customHeight="1">
      <c r="A268" s="30" t="s">
        <v>58</v>
      </c>
      <c r="E268" s="32" t="s">
        <v>1552</v>
      </c>
    </row>
    <row r="269" spans="5:5" ht="140.25" customHeight="1">
      <c r="E269" s="31" t="s">
        <v>1557</v>
      </c>
    </row>
    <row r="270" spans="1:16" ht="12.75" customHeight="1">
      <c r="A270" t="s">
        <v>51</v>
      </c>
      <c s="6" t="s">
        <v>294</v>
      </c>
      <c s="6" t="s">
        <v>1558</v>
      </c>
      <c t="s">
        <v>5</v>
      </c>
      <c s="26" t="s">
        <v>1559</v>
      </c>
      <c s="27" t="s">
        <v>464</v>
      </c>
      <c s="28">
        <v>1856.9</v>
      </c>
      <c s="27">
        <v>0</v>
      </c>
      <c s="27">
        <f>ROUND(G270*H270,6)</f>
      </c>
      <c r="L270" s="29">
        <v>0</v>
      </c>
      <c s="24">
        <f>ROUND(ROUND(L270,2)*ROUND(G270,3),2)</f>
      </c>
      <c s="27" t="s">
        <v>56</v>
      </c>
      <c>
        <f>(M270*21)/100</f>
      </c>
      <c t="s">
        <v>27</v>
      </c>
    </row>
    <row r="271" spans="1:5" ht="12.75" customHeight="1">
      <c r="A271" s="30" t="s">
        <v>57</v>
      </c>
      <c r="E271" s="31" t="s">
        <v>1560</v>
      </c>
    </row>
    <row r="272" spans="1:5" ht="12.75" customHeight="1">
      <c r="A272" s="30" t="s">
        <v>58</v>
      </c>
      <c r="E272" s="32" t="s">
        <v>1561</v>
      </c>
    </row>
    <row r="273" spans="5:5" ht="102" customHeight="1">
      <c r="E273" s="31" t="s">
        <v>1548</v>
      </c>
    </row>
    <row r="274" spans="1:16" ht="12.75" customHeight="1">
      <c r="A274" t="s">
        <v>51</v>
      </c>
      <c s="6" t="s">
        <v>298</v>
      </c>
      <c s="6" t="s">
        <v>1562</v>
      </c>
      <c t="s">
        <v>5</v>
      </c>
      <c s="26" t="s">
        <v>1563</v>
      </c>
      <c s="27" t="s">
        <v>76</v>
      </c>
      <c s="28">
        <v>1.101</v>
      </c>
      <c s="27">
        <v>0</v>
      </c>
      <c s="27">
        <f>ROUND(G274*H274,6)</f>
      </c>
      <c r="L274" s="29">
        <v>0</v>
      </c>
      <c s="24">
        <f>ROUND(ROUND(L274,2)*ROUND(G274,3),2)</f>
      </c>
      <c s="27" t="s">
        <v>56</v>
      </c>
      <c>
        <f>(M274*21)/100</f>
      </c>
      <c t="s">
        <v>27</v>
      </c>
    </row>
    <row r="275" spans="1:5" ht="12.75" customHeight="1">
      <c r="A275" s="30" t="s">
        <v>57</v>
      </c>
      <c r="E275" s="31" t="s">
        <v>1564</v>
      </c>
    </row>
    <row r="276" spans="1:5" ht="12.75" customHeight="1">
      <c r="A276" s="30" t="s">
        <v>58</v>
      </c>
      <c r="E276" s="32" t="s">
        <v>1565</v>
      </c>
    </row>
    <row r="277" spans="5:5" ht="38.25" customHeight="1">
      <c r="E277" s="31" t="s">
        <v>1566</v>
      </c>
    </row>
    <row r="278" spans="1:16" ht="12.75" customHeight="1">
      <c r="A278" t="s">
        <v>51</v>
      </c>
      <c s="6" t="s">
        <v>335</v>
      </c>
      <c s="6" t="s">
        <v>1567</v>
      </c>
      <c t="s">
        <v>5</v>
      </c>
      <c s="26" t="s">
        <v>1568</v>
      </c>
      <c s="27" t="s">
        <v>76</v>
      </c>
      <c s="28">
        <v>0.276</v>
      </c>
      <c s="27">
        <v>0</v>
      </c>
      <c s="27">
        <f>ROUND(G278*H278,6)</f>
      </c>
      <c r="L278" s="29">
        <v>0</v>
      </c>
      <c s="24">
        <f>ROUND(ROUND(L278,2)*ROUND(G278,3),2)</f>
      </c>
      <c s="27" t="s">
        <v>56</v>
      </c>
      <c>
        <f>(M278*21)/100</f>
      </c>
      <c t="s">
        <v>27</v>
      </c>
    </row>
    <row r="279" spans="1:5" ht="12.75" customHeight="1">
      <c r="A279" s="30" t="s">
        <v>57</v>
      </c>
      <c r="E279" s="31" t="s">
        <v>1569</v>
      </c>
    </row>
    <row r="280" spans="1:5" ht="12.75" customHeight="1">
      <c r="A280" s="30" t="s">
        <v>58</v>
      </c>
      <c r="E280" s="32" t="s">
        <v>1570</v>
      </c>
    </row>
    <row r="281" spans="5:5" ht="51" customHeight="1">
      <c r="E281" s="31" t="s">
        <v>1571</v>
      </c>
    </row>
    <row r="282" spans="1:16" ht="12.75" customHeight="1">
      <c r="A282" t="s">
        <v>51</v>
      </c>
      <c s="6" t="s">
        <v>339</v>
      </c>
      <c s="6" t="s">
        <v>1572</v>
      </c>
      <c t="s">
        <v>5</v>
      </c>
      <c s="26" t="s">
        <v>1573</v>
      </c>
      <c s="27" t="s">
        <v>460</v>
      </c>
      <c s="28">
        <v>23.4</v>
      </c>
      <c s="27">
        <v>0</v>
      </c>
      <c s="27">
        <f>ROUND(G282*H282,6)</f>
      </c>
      <c r="L282" s="29">
        <v>0</v>
      </c>
      <c s="24">
        <f>ROUND(ROUND(L282,2)*ROUND(G282,3),2)</f>
      </c>
      <c s="27" t="s">
        <v>56</v>
      </c>
      <c>
        <f>(M282*21)/100</f>
      </c>
      <c t="s">
        <v>27</v>
      </c>
    </row>
    <row r="283" spans="1:5" ht="12.75" customHeight="1">
      <c r="A283" s="30" t="s">
        <v>57</v>
      </c>
      <c r="E283" s="31" t="s">
        <v>1574</v>
      </c>
    </row>
    <row r="284" spans="1:5" ht="12.75" customHeight="1">
      <c r="A284" s="30" t="s">
        <v>58</v>
      </c>
      <c r="E284" s="32" t="s">
        <v>1575</v>
      </c>
    </row>
    <row r="285" spans="5:5" ht="127.5" customHeight="1">
      <c r="E285" s="31" t="s">
        <v>1576</v>
      </c>
    </row>
    <row r="286" spans="1:16" ht="12.75" customHeight="1">
      <c r="A286" t="s">
        <v>51</v>
      </c>
      <c s="6" t="s">
        <v>1577</v>
      </c>
      <c s="6" t="s">
        <v>1578</v>
      </c>
      <c t="s">
        <v>5</v>
      </c>
      <c s="26" t="s">
        <v>1579</v>
      </c>
      <c s="27" t="s">
        <v>464</v>
      </c>
      <c s="28">
        <v>500.175</v>
      </c>
      <c s="27">
        <v>0</v>
      </c>
      <c s="27">
        <f>ROUND(G286*H286,6)</f>
      </c>
      <c r="L286" s="29">
        <v>0</v>
      </c>
      <c s="24">
        <f>ROUND(ROUND(L286,2)*ROUND(G286,3),2)</f>
      </c>
      <c s="27" t="s">
        <v>56</v>
      </c>
      <c>
        <f>(M286*21)/100</f>
      </c>
      <c t="s">
        <v>27</v>
      </c>
    </row>
    <row r="287" spans="1:5" ht="12.75" customHeight="1">
      <c r="A287" s="30" t="s">
        <v>57</v>
      </c>
      <c r="E287" s="31" t="s">
        <v>5</v>
      </c>
    </row>
    <row r="288" spans="1:5" ht="12.75" customHeight="1">
      <c r="A288" s="30" t="s">
        <v>58</v>
      </c>
      <c r="E288" s="32" t="s">
        <v>1580</v>
      </c>
    </row>
    <row r="289" spans="5:5" ht="12.75" customHeight="1">
      <c r="E289" s="31" t="s">
        <v>1151</v>
      </c>
    </row>
    <row r="290" spans="1:16" ht="12.75" customHeight="1">
      <c r="A290" t="s">
        <v>51</v>
      </c>
      <c s="6" t="s">
        <v>1581</v>
      </c>
      <c s="6" t="s">
        <v>1068</v>
      </c>
      <c t="s">
        <v>5</v>
      </c>
      <c s="26" t="s">
        <v>1069</v>
      </c>
      <c s="27" t="s">
        <v>99</v>
      </c>
      <c s="28">
        <v>1</v>
      </c>
      <c s="27">
        <v>0</v>
      </c>
      <c s="27">
        <f>ROUND(G290*H290,6)</f>
      </c>
      <c r="L290" s="29">
        <v>0</v>
      </c>
      <c s="24">
        <f>ROUND(ROUND(L290,2)*ROUND(G290,3),2)</f>
      </c>
      <c s="27" t="s">
        <v>56</v>
      </c>
      <c>
        <f>(M290*21)/100</f>
      </c>
      <c t="s">
        <v>27</v>
      </c>
    </row>
    <row r="291" spans="1:5" ht="12.75" customHeight="1">
      <c r="A291" s="30" t="s">
        <v>57</v>
      </c>
      <c r="E291" s="31" t="s">
        <v>1582</v>
      </c>
    </row>
    <row r="292" spans="1:5" ht="12.75" customHeight="1">
      <c r="A292" s="30" t="s">
        <v>58</v>
      </c>
      <c r="E292" s="32" t="s">
        <v>1538</v>
      </c>
    </row>
    <row r="293" spans="5:5" ht="114.75" customHeight="1">
      <c r="E293" s="31" t="s">
        <v>1583</v>
      </c>
    </row>
    <row r="294" spans="1:16" ht="12.75" customHeight="1">
      <c r="A294" t="s">
        <v>51</v>
      </c>
      <c s="6" t="s">
        <v>1584</v>
      </c>
      <c s="6" t="s">
        <v>1585</v>
      </c>
      <c t="s">
        <v>5</v>
      </c>
      <c s="26" t="s">
        <v>1586</v>
      </c>
      <c s="27" t="s">
        <v>460</v>
      </c>
      <c s="28">
        <v>11.6</v>
      </c>
      <c s="27">
        <v>0</v>
      </c>
      <c s="27">
        <f>ROUND(G294*H294,6)</f>
      </c>
      <c r="L294" s="29">
        <v>0</v>
      </c>
      <c s="24">
        <f>ROUND(ROUND(L294,2)*ROUND(G294,3),2)</f>
      </c>
      <c s="27" t="s">
        <v>56</v>
      </c>
      <c>
        <f>(M294*21)/100</f>
      </c>
      <c t="s">
        <v>27</v>
      </c>
    </row>
    <row r="295" spans="1:5" ht="12.75" customHeight="1">
      <c r="A295" s="30" t="s">
        <v>57</v>
      </c>
      <c r="E295" s="31" t="s">
        <v>1587</v>
      </c>
    </row>
    <row r="296" spans="1:5" ht="12.75" customHeight="1">
      <c r="A296" s="30" t="s">
        <v>58</v>
      </c>
      <c r="E296" s="32" t="s">
        <v>1441</v>
      </c>
    </row>
    <row r="297" spans="5:5" ht="25.5" customHeight="1">
      <c r="E297" s="31" t="s">
        <v>1494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1300</v>
      </c>
      <c s="33">
        <f>Rekapitulace!C26</f>
      </c>
      <c s="15" t="s">
        <v>15</v>
      </c>
      <c t="s">
        <v>23</v>
      </c>
      <c t="s">
        <v>27</v>
      </c>
    </row>
    <row r="4" spans="1:16" ht="15" customHeight="1">
      <c r="A4" s="18" t="s">
        <v>20</v>
      </c>
      <c s="19" t="s">
        <v>28</v>
      </c>
      <c s="20" t="s">
        <v>1300</v>
      </c>
      <c r="E4" s="19" t="s">
        <v>1301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COUNTIFS(L8:L185,"=0",A8:A185,"P")+COUNTIFS(L8:L185,"",A8:A185,"P")+SUM(Q8:Q185)</f>
      </c>
    </row>
    <row r="8" spans="1:13" ht="12.75" customHeight="1">
      <c r="A8" t="s">
        <v>45</v>
      </c>
      <c r="C8" s="21" t="s">
        <v>1590</v>
      </c>
      <c r="E8" s="23" t="s">
        <v>1591</v>
      </c>
      <c r="J8" s="22">
        <f>0+J9+J18+J35+J40+J53+J70+J79+J104</f>
      </c>
      <c s="22">
        <f>0+K9+K18+K35+K40+K53+K70+K79+K104</f>
      </c>
      <c s="22">
        <f>0+L9+L18+L35+L40+L53+L70+L79+L104</f>
      </c>
      <c s="22">
        <f>0+M9+M18+M35+M40+M53+M70+M79+M104</f>
      </c>
    </row>
    <row r="9" spans="1:13" ht="12.75" customHeight="1">
      <c r="A9" t="s">
        <v>48</v>
      </c>
      <c r="C9" s="7" t="s">
        <v>49</v>
      </c>
      <c r="E9" s="25" t="s">
        <v>50</v>
      </c>
      <c r="J9" s="24">
        <f>0</f>
      </c>
      <c s="24">
        <f>0</f>
      </c>
      <c s="24">
        <f>0+L10+L14</f>
      </c>
      <c s="24">
        <f>0+M10+M14</f>
      </c>
    </row>
    <row r="10" spans="1:16" ht="12.75" customHeight="1">
      <c r="A10" t="s">
        <v>51</v>
      </c>
      <c s="6" t="s">
        <v>172</v>
      </c>
      <c s="6" t="s">
        <v>1306</v>
      </c>
      <c t="s">
        <v>5</v>
      </c>
      <c s="26" t="s">
        <v>1307</v>
      </c>
      <c s="27" t="s">
        <v>55</v>
      </c>
      <c s="28">
        <v>340.8</v>
      </c>
      <c s="27">
        <v>0</v>
      </c>
      <c s="27">
        <f>ROUND(G10*H10,6)</f>
      </c>
      <c r="L10" s="29">
        <v>0</v>
      </c>
      <c s="24">
        <f>ROUND(ROUND(L10,2)*ROUND(G10,3),2)</f>
      </c>
      <c s="27" t="s">
        <v>56</v>
      </c>
      <c>
        <f>(M10*21)/100</f>
      </c>
      <c t="s">
        <v>27</v>
      </c>
    </row>
    <row r="11" spans="1:5" ht="12.75" customHeight="1">
      <c r="A11" s="30" t="s">
        <v>57</v>
      </c>
      <c r="E11" s="31" t="s">
        <v>1308</v>
      </c>
    </row>
    <row r="12" spans="1:5" ht="12.75" customHeight="1">
      <c r="A12" s="30" t="s">
        <v>58</v>
      </c>
      <c r="E12" s="32" t="s">
        <v>1592</v>
      </c>
    </row>
    <row r="13" spans="5:5" ht="12.75" customHeight="1">
      <c r="E13" s="31" t="s">
        <v>1310</v>
      </c>
    </row>
    <row r="14" spans="1:16" ht="12.75" customHeight="1">
      <c r="A14" t="s">
        <v>51</v>
      </c>
      <c s="6" t="s">
        <v>181</v>
      </c>
      <c s="6" t="s">
        <v>1311</v>
      </c>
      <c t="s">
        <v>5</v>
      </c>
      <c s="26" t="s">
        <v>1307</v>
      </c>
      <c s="27" t="s">
        <v>55</v>
      </c>
      <c s="28">
        <v>1050</v>
      </c>
      <c s="27">
        <v>0</v>
      </c>
      <c s="27">
        <f>ROUND(G14*H14,6)</f>
      </c>
      <c r="L14" s="29">
        <v>0</v>
      </c>
      <c s="24">
        <f>ROUND(ROUND(L14,2)*ROUND(G14,3),2)</f>
      </c>
      <c s="27" t="s">
        <v>56</v>
      </c>
      <c>
        <f>(M14*21)/100</f>
      </c>
      <c t="s">
        <v>27</v>
      </c>
    </row>
    <row r="15" spans="1:5" ht="12.75" customHeight="1">
      <c r="A15" s="30" t="s">
        <v>57</v>
      </c>
      <c r="E15" s="31" t="s">
        <v>1315</v>
      </c>
    </row>
    <row r="16" spans="1:5" ht="25.5" customHeight="1">
      <c r="A16" s="30" t="s">
        <v>58</v>
      </c>
      <c r="E16" s="32" t="s">
        <v>1593</v>
      </c>
    </row>
    <row r="17" spans="5:5" ht="12.75" customHeight="1">
      <c r="E17" s="31" t="s">
        <v>1310</v>
      </c>
    </row>
    <row r="18" spans="1:13" ht="12.75" customHeight="1">
      <c r="A18" t="s">
        <v>48</v>
      </c>
      <c r="C18" s="7" t="s">
        <v>52</v>
      </c>
      <c r="E18" s="25" t="s">
        <v>72</v>
      </c>
      <c r="J18" s="24">
        <f>0</f>
      </c>
      <c s="24">
        <f>0</f>
      </c>
      <c s="24">
        <f>0+L19+L23+L27+L31</f>
      </c>
      <c s="24">
        <f>0+M19+M23+M27+M31</f>
      </c>
    </row>
    <row r="19" spans="1:16" ht="12.75" customHeight="1">
      <c r="A19" t="s">
        <v>51</v>
      </c>
      <c s="6" t="s">
        <v>206</v>
      </c>
      <c s="6" t="s">
        <v>1321</v>
      </c>
      <c t="s">
        <v>5</v>
      </c>
      <c s="26" t="s">
        <v>1322</v>
      </c>
      <c s="27" t="s">
        <v>76</v>
      </c>
      <c s="28">
        <v>484.5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1594</v>
      </c>
    </row>
    <row r="22" spans="5:5" ht="293.25" customHeight="1">
      <c r="E22" s="31" t="s">
        <v>1324</v>
      </c>
    </row>
    <row r="23" spans="1:16" ht="12.75" customHeight="1">
      <c r="A23" t="s">
        <v>51</v>
      </c>
      <c s="6" t="s">
        <v>210</v>
      </c>
      <c s="6" t="s">
        <v>1124</v>
      </c>
      <c t="s">
        <v>5</v>
      </c>
      <c s="26" t="s">
        <v>1125</v>
      </c>
      <c s="27" t="s">
        <v>76</v>
      </c>
      <c s="28">
        <v>67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1595</v>
      </c>
    </row>
    <row r="26" spans="5:5" ht="229.5" customHeight="1">
      <c r="E26" s="31" t="s">
        <v>1328</v>
      </c>
    </row>
    <row r="27" spans="1:16" ht="12.75" customHeight="1">
      <c r="A27" t="s">
        <v>51</v>
      </c>
      <c s="6" t="s">
        <v>351</v>
      </c>
      <c s="6" t="s">
        <v>1345</v>
      </c>
      <c t="s">
        <v>5</v>
      </c>
      <c s="26" t="s">
        <v>1346</v>
      </c>
      <c s="27" t="s">
        <v>1018</v>
      </c>
      <c s="28">
        <v>12112.5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1596</v>
      </c>
    </row>
    <row r="30" spans="5:5" ht="12.75" customHeight="1">
      <c r="E30" s="31" t="s">
        <v>1110</v>
      </c>
    </row>
    <row r="31" spans="1:16" ht="12.75" customHeight="1">
      <c r="A31" t="s">
        <v>51</v>
      </c>
      <c s="6" t="s">
        <v>355</v>
      </c>
      <c s="6" t="s">
        <v>1333</v>
      </c>
      <c t="s">
        <v>5</v>
      </c>
      <c s="26" t="s">
        <v>1334</v>
      </c>
      <c s="27" t="s">
        <v>76</v>
      </c>
      <c s="28">
        <v>606.6</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1597</v>
      </c>
    </row>
    <row r="34" spans="5:5" ht="229.5" customHeight="1">
      <c r="E34" s="31" t="s">
        <v>1337</v>
      </c>
    </row>
    <row r="35" spans="1:13" ht="12.75" customHeight="1">
      <c r="A35" t="s">
        <v>48</v>
      </c>
      <c r="C35" s="7" t="s">
        <v>27</v>
      </c>
      <c r="E35" s="25" t="s">
        <v>1179</v>
      </c>
      <c r="J35" s="24">
        <f>0</f>
      </c>
      <c s="24">
        <f>0</f>
      </c>
      <c s="24">
        <f>0+L36</f>
      </c>
      <c s="24">
        <f>0+M36</f>
      </c>
    </row>
    <row r="36" spans="1:16" ht="12.75" customHeight="1">
      <c r="A36" t="s">
        <v>51</v>
      </c>
      <c s="6" t="s">
        <v>347</v>
      </c>
      <c s="6" t="s">
        <v>1356</v>
      </c>
      <c t="s">
        <v>5</v>
      </c>
      <c s="26" t="s">
        <v>1357</v>
      </c>
      <c s="27" t="s">
        <v>460</v>
      </c>
      <c s="28">
        <v>414</v>
      </c>
      <c s="27">
        <v>0</v>
      </c>
      <c s="27">
        <f>ROUND(G36*H36,6)</f>
      </c>
      <c r="L36" s="29">
        <v>0</v>
      </c>
      <c s="24">
        <f>ROUND(ROUND(L36,2)*ROUND(G36,3),2)</f>
      </c>
      <c s="27" t="s">
        <v>56</v>
      </c>
      <c>
        <f>(M36*21)/100</f>
      </c>
      <c t="s">
        <v>27</v>
      </c>
    </row>
    <row r="37" spans="1:5" ht="12.75" customHeight="1">
      <c r="A37" s="30" t="s">
        <v>57</v>
      </c>
      <c r="E37" s="31" t="s">
        <v>1358</v>
      </c>
    </row>
    <row r="38" spans="1:5" ht="12.75" customHeight="1">
      <c r="A38" s="30" t="s">
        <v>58</v>
      </c>
      <c r="E38" s="32" t="s">
        <v>1598</v>
      </c>
    </row>
    <row r="39" spans="5:5" ht="102" customHeight="1">
      <c r="E39" s="31" t="s">
        <v>1360</v>
      </c>
    </row>
    <row r="40" spans="1:13" ht="12.75" customHeight="1">
      <c r="A40" t="s">
        <v>48</v>
      </c>
      <c r="C40" s="7" t="s">
        <v>26</v>
      </c>
      <c r="E40" s="25" t="s">
        <v>476</v>
      </c>
      <c r="J40" s="24">
        <f>0</f>
      </c>
      <c s="24">
        <f>0</f>
      </c>
      <c s="24">
        <f>0+L41+L45+L49</f>
      </c>
      <c s="24">
        <f>0+M41+M45+M49</f>
      </c>
    </row>
    <row r="41" spans="1:16" ht="12.75" customHeight="1">
      <c r="A41" t="s">
        <v>51</v>
      </c>
      <c s="6" t="s">
        <v>144</v>
      </c>
      <c s="6" t="s">
        <v>1374</v>
      </c>
      <c t="s">
        <v>5</v>
      </c>
      <c s="26" t="s">
        <v>1375</v>
      </c>
      <c s="27" t="s">
        <v>388</v>
      </c>
      <c s="28">
        <v>4741.7</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1599</v>
      </c>
    </row>
    <row r="44" spans="5:5" ht="204" customHeight="1">
      <c r="E44" s="31" t="s">
        <v>1377</v>
      </c>
    </row>
    <row r="45" spans="1:16" ht="12.75" customHeight="1">
      <c r="A45" t="s">
        <v>51</v>
      </c>
      <c s="6" t="s">
        <v>230</v>
      </c>
      <c s="6" t="s">
        <v>1600</v>
      </c>
      <c t="s">
        <v>5</v>
      </c>
      <c s="26" t="s">
        <v>1601</v>
      </c>
      <c s="27" t="s">
        <v>76</v>
      </c>
      <c s="28">
        <v>129.5</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1602</v>
      </c>
    </row>
    <row r="48" spans="5:5" ht="153" customHeight="1">
      <c r="E48" s="31" t="s">
        <v>1603</v>
      </c>
    </row>
    <row r="49" spans="1:16" ht="12.75" customHeight="1">
      <c r="A49" t="s">
        <v>51</v>
      </c>
      <c s="6" t="s">
        <v>1388</v>
      </c>
      <c s="6" t="s">
        <v>1604</v>
      </c>
      <c t="s">
        <v>5</v>
      </c>
      <c s="26" t="s">
        <v>1605</v>
      </c>
      <c s="27" t="s">
        <v>55</v>
      </c>
      <c s="28">
        <v>9.384</v>
      </c>
      <c s="27">
        <v>0</v>
      </c>
      <c s="27">
        <f>ROUND(G49*H49,6)</f>
      </c>
      <c r="L49" s="29">
        <v>0</v>
      </c>
      <c s="24">
        <f>ROUND(ROUND(L49,2)*ROUND(G49,3),2)</f>
      </c>
      <c s="27" t="s">
        <v>56</v>
      </c>
      <c>
        <f>(M49*21)/100</f>
      </c>
      <c t="s">
        <v>27</v>
      </c>
    </row>
    <row r="50" spans="1:5" ht="12.75" customHeight="1">
      <c r="A50" s="30" t="s">
        <v>57</v>
      </c>
      <c r="E50" s="31" t="s">
        <v>5</v>
      </c>
    </row>
    <row r="51" spans="1:5" ht="12.75" customHeight="1">
      <c r="A51" s="30" t="s">
        <v>58</v>
      </c>
      <c r="E51" s="32" t="s">
        <v>1606</v>
      </c>
    </row>
    <row r="52" spans="5:5" ht="178.5" customHeight="1">
      <c r="E52" s="31" t="s">
        <v>1397</v>
      </c>
    </row>
    <row r="53" spans="1:13" ht="12.75" customHeight="1">
      <c r="A53" t="s">
        <v>48</v>
      </c>
      <c r="C53" s="7" t="s">
        <v>67</v>
      </c>
      <c r="E53" s="25" t="s">
        <v>1188</v>
      </c>
      <c r="J53" s="24">
        <f>0</f>
      </c>
      <c s="24">
        <f>0</f>
      </c>
      <c s="24">
        <f>0+L54+L58+L62+L66</f>
      </c>
      <c s="24">
        <f>0+M54+M58+M62+M66</f>
      </c>
    </row>
    <row r="54" spans="1:16" ht="12.75" customHeight="1">
      <c r="A54" t="s">
        <v>51</v>
      </c>
      <c s="6" t="s">
        <v>109</v>
      </c>
      <c s="6" t="s">
        <v>1189</v>
      </c>
      <c t="s">
        <v>5</v>
      </c>
      <c s="26" t="s">
        <v>1190</v>
      </c>
      <c s="27" t="s">
        <v>76</v>
      </c>
      <c s="28">
        <v>46.026</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1607</v>
      </c>
    </row>
    <row r="57" spans="5:5" ht="216.75" customHeight="1">
      <c r="E57" s="31" t="s">
        <v>1403</v>
      </c>
    </row>
    <row r="58" spans="1:16" ht="12.75" customHeight="1">
      <c r="A58" t="s">
        <v>51</v>
      </c>
      <c s="6" t="s">
        <v>214</v>
      </c>
      <c s="6" t="s">
        <v>1408</v>
      </c>
      <c t="s">
        <v>5</v>
      </c>
      <c s="26" t="s">
        <v>1409</v>
      </c>
      <c s="27" t="s">
        <v>76</v>
      </c>
      <c s="28">
        <v>15.894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1608</v>
      </c>
    </row>
    <row r="61" spans="5:5" ht="25.5" customHeight="1">
      <c r="E61" s="31" t="s">
        <v>1411</v>
      </c>
    </row>
    <row r="62" spans="1:16" ht="12.75" customHeight="1">
      <c r="A62" t="s">
        <v>51</v>
      </c>
      <c s="6" t="s">
        <v>218</v>
      </c>
      <c s="6" t="s">
        <v>1398</v>
      </c>
      <c t="s">
        <v>5</v>
      </c>
      <c s="26" t="s">
        <v>1399</v>
      </c>
      <c s="27" t="s">
        <v>460</v>
      </c>
      <c s="28">
        <v>317.9</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1609</v>
      </c>
    </row>
    <row r="65" spans="5:5" ht="89.25" customHeight="1">
      <c r="E65" s="31" t="s">
        <v>1401</v>
      </c>
    </row>
    <row r="66" spans="1:16" ht="12.75" customHeight="1">
      <c r="A66" t="s">
        <v>51</v>
      </c>
      <c s="6" t="s">
        <v>1174</v>
      </c>
      <c s="6" t="s">
        <v>1412</v>
      </c>
      <c t="s">
        <v>5</v>
      </c>
      <c s="26" t="s">
        <v>1413</v>
      </c>
      <c s="27" t="s">
        <v>76</v>
      </c>
      <c s="28">
        <v>112</v>
      </c>
      <c s="27">
        <v>0</v>
      </c>
      <c s="27">
        <f>ROUND(G66*H66,6)</f>
      </c>
      <c r="L66" s="29">
        <v>0</v>
      </c>
      <c s="24">
        <f>ROUND(ROUND(L66,2)*ROUND(G66,3),2)</f>
      </c>
      <c s="27" t="s">
        <v>56</v>
      </c>
      <c>
        <f>(M66*21)/100</f>
      </c>
      <c t="s">
        <v>27</v>
      </c>
    </row>
    <row r="67" spans="1:5" ht="12.75" customHeight="1">
      <c r="A67" s="30" t="s">
        <v>57</v>
      </c>
      <c r="E67" s="31" t="s">
        <v>1610</v>
      </c>
    </row>
    <row r="68" spans="1:5" ht="12.75" customHeight="1">
      <c r="A68" s="30" t="s">
        <v>58</v>
      </c>
      <c r="E68" s="32" t="s">
        <v>1611</v>
      </c>
    </row>
    <row r="69" spans="5:5" ht="25.5" customHeight="1">
      <c r="E69" s="31" t="s">
        <v>1411</v>
      </c>
    </row>
    <row r="70" spans="1:13" ht="12.75" customHeight="1">
      <c r="A70" t="s">
        <v>48</v>
      </c>
      <c r="C70" s="7" t="s">
        <v>85</v>
      </c>
      <c r="E70" s="25" t="s">
        <v>95</v>
      </c>
      <c r="J70" s="24">
        <f>0</f>
      </c>
      <c s="24">
        <f>0</f>
      </c>
      <c s="24">
        <f>0+L71+L75</f>
      </c>
      <c s="24">
        <f>0+M71+M75</f>
      </c>
    </row>
    <row r="71" spans="1:16" ht="12.75" customHeight="1">
      <c r="A71" t="s">
        <v>51</v>
      </c>
      <c s="6" t="s">
        <v>246</v>
      </c>
      <c s="6" t="s">
        <v>1612</v>
      </c>
      <c t="s">
        <v>5</v>
      </c>
      <c s="26" t="s">
        <v>1613</v>
      </c>
      <c s="27" t="s">
        <v>460</v>
      </c>
      <c s="28">
        <v>416.53</v>
      </c>
      <c s="27">
        <v>0</v>
      </c>
      <c s="27">
        <f>ROUND(G71*H71,6)</f>
      </c>
      <c r="L71" s="29">
        <v>0</v>
      </c>
      <c s="24">
        <f>ROUND(ROUND(L71,2)*ROUND(G71,3),2)</f>
      </c>
      <c s="27" t="s">
        <v>56</v>
      </c>
      <c>
        <f>(M71*21)/100</f>
      </c>
      <c t="s">
        <v>27</v>
      </c>
    </row>
    <row r="72" spans="1:5" ht="12.75" customHeight="1">
      <c r="A72" s="30" t="s">
        <v>57</v>
      </c>
      <c r="E72" s="31" t="s">
        <v>1614</v>
      </c>
    </row>
    <row r="73" spans="1:5" ht="12.75" customHeight="1">
      <c r="A73" s="30" t="s">
        <v>58</v>
      </c>
      <c r="E73" s="32" t="s">
        <v>1615</v>
      </c>
    </row>
    <row r="74" spans="5:5" ht="140.25" customHeight="1">
      <c r="E74" s="31" t="s">
        <v>1436</v>
      </c>
    </row>
    <row r="75" spans="1:16" ht="12.75" customHeight="1">
      <c r="A75" t="s">
        <v>51</v>
      </c>
      <c s="6" t="s">
        <v>258</v>
      </c>
      <c s="6" t="s">
        <v>1427</v>
      </c>
      <c t="s">
        <v>5</v>
      </c>
      <c s="26" t="s">
        <v>1428</v>
      </c>
      <c s="27" t="s">
        <v>99</v>
      </c>
      <c s="28">
        <v>5</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1616</v>
      </c>
    </row>
    <row r="78" spans="5:5" ht="102" customHeight="1">
      <c r="E78" s="31" t="s">
        <v>1430</v>
      </c>
    </row>
    <row r="79" spans="1:13" ht="12.75" customHeight="1">
      <c r="A79" t="s">
        <v>48</v>
      </c>
      <c r="C79" s="7" t="s">
        <v>90</v>
      </c>
      <c r="E79" s="25" t="s">
        <v>1228</v>
      </c>
      <c r="J79" s="24">
        <f>0</f>
      </c>
      <c s="24">
        <f>0</f>
      </c>
      <c s="24">
        <f>0+L80+L84+L88+L92+L96+L100</f>
      </c>
      <c s="24">
        <f>0+M80+M84+M88+M92+M96+M100</f>
      </c>
    </row>
    <row r="80" spans="1:16" ht="12.75" customHeight="1">
      <c r="A80" t="s">
        <v>51</v>
      </c>
      <c s="6" t="s">
        <v>122</v>
      </c>
      <c s="6" t="s">
        <v>1261</v>
      </c>
      <c t="s">
        <v>5</v>
      </c>
      <c s="26" t="s">
        <v>1262</v>
      </c>
      <c s="27" t="s">
        <v>88</v>
      </c>
      <c s="28">
        <v>102.4</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1617</v>
      </c>
    </row>
    <row r="83" spans="5:5" ht="165.75" customHeight="1">
      <c r="E83" s="31" t="s">
        <v>1445</v>
      </c>
    </row>
    <row r="84" spans="1:16" ht="12.75" customHeight="1">
      <c r="A84" t="s">
        <v>51</v>
      </c>
      <c s="6" t="s">
        <v>210</v>
      </c>
      <c s="6" t="s">
        <v>1239</v>
      </c>
      <c t="s">
        <v>5</v>
      </c>
      <c s="26" t="s">
        <v>1240</v>
      </c>
      <c s="27" t="s">
        <v>99</v>
      </c>
      <c s="28">
        <v>6</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1618</v>
      </c>
    </row>
    <row r="87" spans="5:5" ht="76.5" customHeight="1">
      <c r="E87" s="31" t="s">
        <v>1451</v>
      </c>
    </row>
    <row r="88" spans="1:16" ht="12.75" customHeight="1">
      <c r="A88" t="s">
        <v>51</v>
      </c>
      <c s="6" t="s">
        <v>250</v>
      </c>
      <c s="6" t="s">
        <v>1446</v>
      </c>
      <c t="s">
        <v>5</v>
      </c>
      <c s="26" t="s">
        <v>1447</v>
      </c>
      <c s="27" t="s">
        <v>99</v>
      </c>
      <c s="28">
        <v>3</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1619</v>
      </c>
    </row>
    <row r="91" spans="5:5" ht="25.5" customHeight="1">
      <c r="E91" s="31" t="s">
        <v>1449</v>
      </c>
    </row>
    <row r="92" spans="1:16" ht="12.75" customHeight="1">
      <c r="A92" t="s">
        <v>51</v>
      </c>
      <c s="6" t="s">
        <v>1577</v>
      </c>
      <c s="6" t="s">
        <v>1620</v>
      </c>
      <c t="s">
        <v>5</v>
      </c>
      <c s="26" t="s">
        <v>1621</v>
      </c>
      <c s="27" t="s">
        <v>88</v>
      </c>
      <c s="28">
        <v>2.4</v>
      </c>
      <c s="27">
        <v>0</v>
      </c>
      <c s="27">
        <f>ROUND(G92*H92,6)</f>
      </c>
      <c r="L92" s="29">
        <v>0</v>
      </c>
      <c s="24">
        <f>ROUND(ROUND(L92,2)*ROUND(G92,3),2)</f>
      </c>
      <c s="27" t="s">
        <v>56</v>
      </c>
      <c>
        <f>(M92*21)/100</f>
      </c>
      <c t="s">
        <v>27</v>
      </c>
    </row>
    <row r="93" spans="1:5" ht="12.75" customHeight="1">
      <c r="A93" s="30" t="s">
        <v>57</v>
      </c>
      <c r="E93" s="31" t="s">
        <v>1622</v>
      </c>
    </row>
    <row r="94" spans="1:5" ht="12.75" customHeight="1">
      <c r="A94" s="30" t="s">
        <v>58</v>
      </c>
      <c r="E94" s="32" t="s">
        <v>1623</v>
      </c>
    </row>
    <row r="95" spans="5:5" ht="165.75" customHeight="1">
      <c r="E95" s="31" t="s">
        <v>1445</v>
      </c>
    </row>
    <row r="96" spans="1:16" ht="12.75" customHeight="1">
      <c r="A96" t="s">
        <v>51</v>
      </c>
      <c s="6" t="s">
        <v>1458</v>
      </c>
      <c s="6" t="s">
        <v>1236</v>
      </c>
      <c t="s">
        <v>5</v>
      </c>
      <c s="26" t="s">
        <v>1237</v>
      </c>
      <c s="27" t="s">
        <v>76</v>
      </c>
      <c s="28">
        <v>3.103</v>
      </c>
      <c s="27">
        <v>0</v>
      </c>
      <c s="27">
        <f>ROUND(G96*H96,6)</f>
      </c>
      <c r="L96" s="29">
        <v>0</v>
      </c>
      <c s="24">
        <f>ROUND(ROUND(L96,2)*ROUND(G96,3),2)</f>
      </c>
      <c s="27" t="s">
        <v>56</v>
      </c>
      <c>
        <f>(M96*21)/100</f>
      </c>
      <c t="s">
        <v>27</v>
      </c>
    </row>
    <row r="97" spans="1:5" ht="12.75" customHeight="1">
      <c r="A97" s="30" t="s">
        <v>57</v>
      </c>
      <c r="E97" s="31" t="s">
        <v>1624</v>
      </c>
    </row>
    <row r="98" spans="1:5" ht="12.75" customHeight="1">
      <c r="A98" s="30" t="s">
        <v>58</v>
      </c>
      <c r="E98" s="32" t="s">
        <v>1625</v>
      </c>
    </row>
    <row r="99" spans="5:5" ht="216.75" customHeight="1">
      <c r="E99" s="31" t="s">
        <v>1403</v>
      </c>
    </row>
    <row r="100" spans="1:16" ht="12.75" customHeight="1">
      <c r="A100" t="s">
        <v>51</v>
      </c>
      <c s="6" t="s">
        <v>1393</v>
      </c>
      <c s="6" t="s">
        <v>1482</v>
      </c>
      <c t="s">
        <v>5</v>
      </c>
      <c s="26" t="s">
        <v>1483</v>
      </c>
      <c s="27" t="s">
        <v>88</v>
      </c>
      <c s="28">
        <v>17.2</v>
      </c>
      <c s="27">
        <v>0</v>
      </c>
      <c s="27">
        <f>ROUND(G100*H100,6)</f>
      </c>
      <c r="L100" s="29">
        <v>0</v>
      </c>
      <c s="24">
        <f>ROUND(ROUND(L100,2)*ROUND(G100,3),2)</f>
      </c>
      <c s="27" t="s">
        <v>56</v>
      </c>
      <c>
        <f>(M100*21)/100</f>
      </c>
      <c t="s">
        <v>27</v>
      </c>
    </row>
    <row r="101" spans="1:5" ht="12.75" customHeight="1">
      <c r="A101" s="30" t="s">
        <v>57</v>
      </c>
      <c r="E101" s="31" t="s">
        <v>1626</v>
      </c>
    </row>
    <row r="102" spans="1:5" ht="12.75" customHeight="1">
      <c r="A102" s="30" t="s">
        <v>58</v>
      </c>
      <c r="E102" s="32" t="s">
        <v>1627</v>
      </c>
    </row>
    <row r="103" spans="5:5" ht="165.75" customHeight="1">
      <c r="E103" s="31" t="s">
        <v>1445</v>
      </c>
    </row>
    <row r="104" spans="1:13" ht="12.75" customHeight="1">
      <c r="A104" t="s">
        <v>48</v>
      </c>
      <c r="C104" s="7" t="s">
        <v>96</v>
      </c>
      <c r="E104" s="25" t="s">
        <v>454</v>
      </c>
      <c r="J104" s="24">
        <f>0</f>
      </c>
      <c s="24">
        <f>0</f>
      </c>
      <c s="24">
        <f>0+L105+L109+L113+L117+L121+L125+L129+L133+L137+L141+L145+L149+L153+L157+L161+L165+L169+L173+L177+L181+L185</f>
      </c>
      <c s="24">
        <f>0+M105+M109+M113+M117+M121+M125+M129+M133+M137+M141+M145+M149+M153+M157+M161+M165+M169+M173+M177+M181+M185</f>
      </c>
    </row>
    <row r="105" spans="1:16" ht="12.75" customHeight="1">
      <c r="A105" t="s">
        <v>51</v>
      </c>
      <c s="6" t="s">
        <v>27</v>
      </c>
      <c s="6" t="s">
        <v>1486</v>
      </c>
      <c t="s">
        <v>5</v>
      </c>
      <c s="26" t="s">
        <v>1487</v>
      </c>
      <c s="27" t="s">
        <v>88</v>
      </c>
      <c s="28">
        <v>396</v>
      </c>
      <c s="27">
        <v>0</v>
      </c>
      <c s="27">
        <f>ROUND(G105*H105,6)</f>
      </c>
      <c r="L105" s="29">
        <v>0</v>
      </c>
      <c s="24">
        <f>ROUND(ROUND(L105,2)*ROUND(G105,3),2)</f>
      </c>
      <c s="27" t="s">
        <v>56</v>
      </c>
      <c>
        <f>(M105*21)/100</f>
      </c>
      <c t="s">
        <v>27</v>
      </c>
    </row>
    <row r="106" spans="1:5" ht="12.75" customHeight="1">
      <c r="A106" s="30" t="s">
        <v>57</v>
      </c>
      <c r="E106" s="31" t="s">
        <v>1488</v>
      </c>
    </row>
    <row r="107" spans="1:5" ht="12.75" customHeight="1">
      <c r="A107" s="30" t="s">
        <v>58</v>
      </c>
      <c r="E107" s="32" t="s">
        <v>1628</v>
      </c>
    </row>
    <row r="108" spans="5:5" ht="140.25" customHeight="1">
      <c r="E108" s="31" t="s">
        <v>1490</v>
      </c>
    </row>
    <row r="109" spans="1:16" ht="12.75" customHeight="1">
      <c r="A109" t="s">
        <v>51</v>
      </c>
      <c s="6" t="s">
        <v>117</v>
      </c>
      <c s="6" t="s">
        <v>1503</v>
      </c>
      <c t="s">
        <v>5</v>
      </c>
      <c s="26" t="s">
        <v>1504</v>
      </c>
      <c s="27" t="s">
        <v>88</v>
      </c>
      <c s="28">
        <v>18.4</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1629</v>
      </c>
    </row>
    <row r="112" spans="5:5" ht="63.75" customHeight="1">
      <c r="E112" s="31" t="s">
        <v>1506</v>
      </c>
    </row>
    <row r="113" spans="1:16" ht="12.75" customHeight="1">
      <c r="A113" t="s">
        <v>51</v>
      </c>
      <c s="6" t="s">
        <v>126</v>
      </c>
      <c s="6" t="s">
        <v>1507</v>
      </c>
      <c t="s">
        <v>5</v>
      </c>
      <c s="26" t="s">
        <v>1508</v>
      </c>
      <c s="27" t="s">
        <v>88</v>
      </c>
      <c s="28">
        <v>14.8</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1630</v>
      </c>
    </row>
    <row r="116" spans="5:5" ht="38.25" customHeight="1">
      <c r="E116" s="31" t="s">
        <v>1510</v>
      </c>
    </row>
    <row r="117" spans="1:16" ht="12.75" customHeight="1">
      <c r="A117" t="s">
        <v>51</v>
      </c>
      <c s="6" t="s">
        <v>140</v>
      </c>
      <c s="6" t="s">
        <v>1631</v>
      </c>
      <c t="s">
        <v>5</v>
      </c>
      <c s="26" t="s">
        <v>1632</v>
      </c>
      <c s="27" t="s">
        <v>460</v>
      </c>
      <c s="28">
        <v>15.3</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1633</v>
      </c>
    </row>
    <row r="120" spans="5:5" ht="178.5" customHeight="1">
      <c r="E120" s="31" t="s">
        <v>1634</v>
      </c>
    </row>
    <row r="121" spans="1:16" ht="12.75" customHeight="1">
      <c r="A121" t="s">
        <v>51</v>
      </c>
      <c s="6" t="s">
        <v>194</v>
      </c>
      <c s="6" t="s">
        <v>1010</v>
      </c>
      <c t="s">
        <v>5</v>
      </c>
      <c s="26" t="s">
        <v>1011</v>
      </c>
      <c s="27" t="s">
        <v>460</v>
      </c>
      <c s="28">
        <v>95.4</v>
      </c>
      <c s="27">
        <v>0</v>
      </c>
      <c s="27">
        <f>ROUND(G121*H121,6)</f>
      </c>
      <c r="L121" s="29">
        <v>0</v>
      </c>
      <c s="24">
        <f>ROUND(ROUND(L121,2)*ROUND(G121,3),2)</f>
      </c>
      <c s="27" t="s">
        <v>56</v>
      </c>
      <c>
        <f>(M121*21)/100</f>
      </c>
      <c t="s">
        <v>27</v>
      </c>
    </row>
    <row r="122" spans="1:5" ht="12.75" customHeight="1">
      <c r="A122" s="30" t="s">
        <v>57</v>
      </c>
      <c r="E122" s="31" t="s">
        <v>5</v>
      </c>
    </row>
    <row r="123" spans="1:5" ht="12.75" customHeight="1">
      <c r="A123" s="30" t="s">
        <v>58</v>
      </c>
      <c r="E123" s="32" t="s">
        <v>1635</v>
      </c>
    </row>
    <row r="124" spans="5:5" ht="127.5" customHeight="1">
      <c r="E124" s="31" t="s">
        <v>1541</v>
      </c>
    </row>
    <row r="125" spans="1:16" ht="12.75" customHeight="1">
      <c r="A125" t="s">
        <v>51</v>
      </c>
      <c s="6" t="s">
        <v>198</v>
      </c>
      <c s="6" t="s">
        <v>1013</v>
      </c>
      <c t="s">
        <v>5</v>
      </c>
      <c s="26" t="s">
        <v>1014</v>
      </c>
      <c s="27" t="s">
        <v>464</v>
      </c>
      <c s="28">
        <v>1095</v>
      </c>
      <c s="27">
        <v>0</v>
      </c>
      <c s="27">
        <f>ROUND(G125*H125,6)</f>
      </c>
      <c r="L125" s="29">
        <v>0</v>
      </c>
      <c s="24">
        <f>ROUND(ROUND(L125,2)*ROUND(G125,3),2)</f>
      </c>
      <c s="27" t="s">
        <v>56</v>
      </c>
      <c>
        <f>(M125*21)/100</f>
      </c>
      <c t="s">
        <v>27</v>
      </c>
    </row>
    <row r="126" spans="1:5" ht="12.75" customHeight="1">
      <c r="A126" s="30" t="s">
        <v>57</v>
      </c>
      <c r="E126" s="31" t="s">
        <v>5</v>
      </c>
    </row>
    <row r="127" spans="1:5" ht="38.25" customHeight="1">
      <c r="A127" s="30" t="s">
        <v>58</v>
      </c>
      <c r="E127" s="32" t="s">
        <v>1636</v>
      </c>
    </row>
    <row r="128" spans="5:5" ht="102" customHeight="1">
      <c r="E128" s="31" t="s">
        <v>1543</v>
      </c>
    </row>
    <row r="129" spans="1:16" ht="12.75" customHeight="1">
      <c r="A129" t="s">
        <v>51</v>
      </c>
      <c s="6" t="s">
        <v>218</v>
      </c>
      <c s="6" t="s">
        <v>1519</v>
      </c>
      <c t="s">
        <v>5</v>
      </c>
      <c s="26" t="s">
        <v>1520</v>
      </c>
      <c s="27" t="s">
        <v>88</v>
      </c>
      <c s="28">
        <v>187</v>
      </c>
      <c s="27">
        <v>0</v>
      </c>
      <c s="27">
        <f>ROUND(G129*H129,6)</f>
      </c>
      <c r="L129" s="29">
        <v>0</v>
      </c>
      <c s="24">
        <f>ROUND(ROUND(L129,2)*ROUND(G129,3),2)</f>
      </c>
      <c s="27" t="s">
        <v>56</v>
      </c>
      <c>
        <f>(M129*21)/100</f>
      </c>
      <c t="s">
        <v>27</v>
      </c>
    </row>
    <row r="130" spans="1:5" ht="12.75" customHeight="1">
      <c r="A130" s="30" t="s">
        <v>57</v>
      </c>
      <c r="E130" s="31" t="s">
        <v>5</v>
      </c>
    </row>
    <row r="131" spans="1:5" ht="12.75" customHeight="1">
      <c r="A131" s="30" t="s">
        <v>58</v>
      </c>
      <c r="E131" s="32" t="s">
        <v>1637</v>
      </c>
    </row>
    <row r="132" spans="5:5" ht="89.25" customHeight="1">
      <c r="E132" s="31" t="s">
        <v>1522</v>
      </c>
    </row>
    <row r="133" spans="1:16" ht="12.75" customHeight="1">
      <c r="A133" t="s">
        <v>51</v>
      </c>
      <c s="6" t="s">
        <v>222</v>
      </c>
      <c s="6" t="s">
        <v>1638</v>
      </c>
      <c t="s">
        <v>5</v>
      </c>
      <c s="26" t="s">
        <v>1639</v>
      </c>
      <c s="27" t="s">
        <v>88</v>
      </c>
      <c s="28">
        <v>168</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1640</v>
      </c>
    </row>
    <row r="136" spans="5:5" ht="153" customHeight="1">
      <c r="E136" s="31" t="s">
        <v>1641</v>
      </c>
    </row>
    <row r="137" spans="1:16" ht="12.75" customHeight="1">
      <c r="A137" t="s">
        <v>51</v>
      </c>
      <c s="6" t="s">
        <v>222</v>
      </c>
      <c s="6" t="s">
        <v>1523</v>
      </c>
      <c t="s">
        <v>5</v>
      </c>
      <c s="26" t="s">
        <v>1524</v>
      </c>
      <c s="27" t="s">
        <v>88</v>
      </c>
      <c s="28">
        <v>0.6</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1642</v>
      </c>
    </row>
    <row r="140" spans="5:5" ht="178.5" customHeight="1">
      <c r="E140" s="31" t="s">
        <v>1527</v>
      </c>
    </row>
    <row r="141" spans="1:16" ht="12.75" customHeight="1">
      <c r="A141" t="s">
        <v>51</v>
      </c>
      <c s="6" t="s">
        <v>226</v>
      </c>
      <c s="6" t="s">
        <v>1643</v>
      </c>
      <c t="s">
        <v>5</v>
      </c>
      <c s="26" t="s">
        <v>1644</v>
      </c>
      <c s="27" t="s">
        <v>88</v>
      </c>
      <c s="28">
        <v>22</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1645</v>
      </c>
    </row>
    <row r="144" spans="5:5" ht="153" customHeight="1">
      <c r="E144" s="31" t="s">
        <v>1641</v>
      </c>
    </row>
    <row r="145" spans="1:16" ht="12.75" customHeight="1">
      <c r="A145" t="s">
        <v>51</v>
      </c>
      <c s="6" t="s">
        <v>226</v>
      </c>
      <c s="6" t="s">
        <v>1528</v>
      </c>
      <c t="s">
        <v>5</v>
      </c>
      <c s="26" t="s">
        <v>1529</v>
      </c>
      <c s="27" t="s">
        <v>460</v>
      </c>
      <c s="28">
        <v>1.36</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1646</v>
      </c>
    </row>
    <row r="148" spans="5:5" ht="178.5" customHeight="1">
      <c r="E148" s="31" t="s">
        <v>1531</v>
      </c>
    </row>
    <row r="149" spans="1:16" ht="12.75" customHeight="1">
      <c r="A149" t="s">
        <v>51</v>
      </c>
      <c s="6" t="s">
        <v>234</v>
      </c>
      <c s="6" t="s">
        <v>1536</v>
      </c>
      <c t="s">
        <v>5</v>
      </c>
      <c s="26" t="s">
        <v>1537</v>
      </c>
      <c s="27" t="s">
        <v>99</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1538</v>
      </c>
    </row>
    <row r="152" spans="5:5" ht="76.5" customHeight="1">
      <c r="E152" s="31" t="s">
        <v>1539</v>
      </c>
    </row>
    <row r="153" spans="1:16" ht="12.75" customHeight="1">
      <c r="A153" t="s">
        <v>51</v>
      </c>
      <c s="6" t="s">
        <v>238</v>
      </c>
      <c s="6" t="s">
        <v>1647</v>
      </c>
      <c t="s">
        <v>5</v>
      </c>
      <c s="26" t="s">
        <v>1648</v>
      </c>
      <c s="27" t="s">
        <v>99</v>
      </c>
      <c s="28">
        <v>4</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1456</v>
      </c>
    </row>
    <row r="156" spans="5:5" ht="76.5" customHeight="1">
      <c r="E156" s="31" t="s">
        <v>1539</v>
      </c>
    </row>
    <row r="157" spans="1:16" ht="12.75" customHeight="1">
      <c r="A157" t="s">
        <v>51</v>
      </c>
      <c s="6" t="s">
        <v>242</v>
      </c>
      <c s="6" t="s">
        <v>1544</v>
      </c>
      <c t="s">
        <v>5</v>
      </c>
      <c s="26" t="s">
        <v>1545</v>
      </c>
      <c s="27" t="s">
        <v>464</v>
      </c>
      <c s="28">
        <v>6973</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1649</v>
      </c>
    </row>
    <row r="160" spans="5:5" ht="102" customHeight="1">
      <c r="E160" s="31" t="s">
        <v>1548</v>
      </c>
    </row>
    <row r="161" spans="1:16" ht="12.75" customHeight="1">
      <c r="A161" t="s">
        <v>51</v>
      </c>
      <c s="6" t="s">
        <v>246</v>
      </c>
      <c s="6" t="s">
        <v>1650</v>
      </c>
      <c t="s">
        <v>5</v>
      </c>
      <c s="26" t="s">
        <v>1651</v>
      </c>
      <c s="27" t="s">
        <v>99</v>
      </c>
      <c s="28">
        <v>4</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1652</v>
      </c>
    </row>
    <row r="164" spans="5:5" ht="76.5" customHeight="1">
      <c r="E164" s="31" t="s">
        <v>1539</v>
      </c>
    </row>
    <row r="165" spans="1:16" ht="12.75" customHeight="1">
      <c r="A165" t="s">
        <v>51</v>
      </c>
      <c s="6" t="s">
        <v>254</v>
      </c>
      <c s="6" t="s">
        <v>1653</v>
      </c>
      <c t="s">
        <v>5</v>
      </c>
      <c s="26" t="s">
        <v>1654</v>
      </c>
      <c s="27" t="s">
        <v>537</v>
      </c>
      <c s="28">
        <v>1</v>
      </c>
      <c s="27">
        <v>0</v>
      </c>
      <c s="27">
        <f>ROUND(G165*H165,6)</f>
      </c>
      <c r="L165" s="29">
        <v>0</v>
      </c>
      <c s="24">
        <f>ROUND(ROUND(L165,2)*ROUND(G165,3),2)</f>
      </c>
      <c s="27" t="s">
        <v>56</v>
      </c>
      <c>
        <f>(M165*21)/100</f>
      </c>
      <c t="s">
        <v>27</v>
      </c>
    </row>
    <row r="166" spans="1:5" ht="12.75" customHeight="1">
      <c r="A166" s="30" t="s">
        <v>57</v>
      </c>
      <c r="E166" s="31" t="s">
        <v>1655</v>
      </c>
    </row>
    <row r="167" spans="1:5" ht="12.75" customHeight="1">
      <c r="A167" s="30" t="s">
        <v>58</v>
      </c>
      <c r="E167" s="32" t="s">
        <v>1656</v>
      </c>
    </row>
    <row r="168" spans="5:5" ht="12.75" customHeight="1">
      <c r="E168" s="31" t="s">
        <v>1657</v>
      </c>
    </row>
    <row r="169" spans="1:16" ht="12.75" customHeight="1">
      <c r="A169" t="s">
        <v>51</v>
      </c>
      <c s="6" t="s">
        <v>270</v>
      </c>
      <c s="6" t="s">
        <v>1572</v>
      </c>
      <c t="s">
        <v>5</v>
      </c>
      <c s="26" t="s">
        <v>1573</v>
      </c>
      <c s="27" t="s">
        <v>460</v>
      </c>
      <c s="28">
        <v>7.8</v>
      </c>
      <c s="27">
        <v>0</v>
      </c>
      <c s="27">
        <f>ROUND(G169*H169,6)</f>
      </c>
      <c r="L169" s="29">
        <v>0</v>
      </c>
      <c s="24">
        <f>ROUND(ROUND(L169,2)*ROUND(G169,3),2)</f>
      </c>
      <c s="27" t="s">
        <v>56</v>
      </c>
      <c>
        <f>(M169*21)/100</f>
      </c>
      <c t="s">
        <v>27</v>
      </c>
    </row>
    <row r="170" spans="1:5" ht="12.75" customHeight="1">
      <c r="A170" s="30" t="s">
        <v>57</v>
      </c>
      <c r="E170" s="31" t="s">
        <v>1658</v>
      </c>
    </row>
    <row r="171" spans="1:5" ht="12.75" customHeight="1">
      <c r="A171" s="30" t="s">
        <v>58</v>
      </c>
      <c r="E171" s="32" t="s">
        <v>1659</v>
      </c>
    </row>
    <row r="172" spans="5:5" ht="127.5" customHeight="1">
      <c r="E172" s="31" t="s">
        <v>1576</v>
      </c>
    </row>
    <row r="173" spans="1:16" ht="12.75" customHeight="1">
      <c r="A173" t="s">
        <v>51</v>
      </c>
      <c s="6" t="s">
        <v>286</v>
      </c>
      <c s="6" t="s">
        <v>1549</v>
      </c>
      <c t="s">
        <v>5</v>
      </c>
      <c s="26" t="s">
        <v>1550</v>
      </c>
      <c s="27" t="s">
        <v>88</v>
      </c>
      <c s="28">
        <v>90</v>
      </c>
      <c s="27">
        <v>0</v>
      </c>
      <c s="27">
        <f>ROUND(G173*H173,6)</f>
      </c>
      <c r="L173" s="29">
        <v>0</v>
      </c>
      <c s="24">
        <f>ROUND(ROUND(L173,2)*ROUND(G173,3),2)</f>
      </c>
      <c s="27" t="s">
        <v>56</v>
      </c>
      <c>
        <f>(M173*21)/100</f>
      </c>
      <c t="s">
        <v>27</v>
      </c>
    </row>
    <row r="174" spans="1:5" ht="12.75" customHeight="1">
      <c r="A174" s="30" t="s">
        <v>57</v>
      </c>
      <c r="E174" s="31" t="s">
        <v>1551</v>
      </c>
    </row>
    <row r="175" spans="1:5" ht="12.75" customHeight="1">
      <c r="A175" s="30" t="s">
        <v>58</v>
      </c>
      <c r="E175" s="32" t="s">
        <v>1660</v>
      </c>
    </row>
    <row r="176" spans="5:5" ht="153" customHeight="1">
      <c r="E176" s="31" t="s">
        <v>1553</v>
      </c>
    </row>
    <row r="177" spans="1:16" ht="12.75" customHeight="1">
      <c r="A177" t="s">
        <v>51</v>
      </c>
      <c s="6" t="s">
        <v>290</v>
      </c>
      <c s="6" t="s">
        <v>1554</v>
      </c>
      <c t="s">
        <v>5</v>
      </c>
      <c s="26" t="s">
        <v>1555</v>
      </c>
      <c s="27" t="s">
        <v>88</v>
      </c>
      <c s="28">
        <v>90</v>
      </c>
      <c s="27">
        <v>0</v>
      </c>
      <c s="27">
        <f>ROUND(G177*H177,6)</f>
      </c>
      <c r="L177" s="29">
        <v>0</v>
      </c>
      <c s="24">
        <f>ROUND(ROUND(L177,2)*ROUND(G177,3),2)</f>
      </c>
      <c s="27" t="s">
        <v>56</v>
      </c>
      <c>
        <f>(M177*21)/100</f>
      </c>
      <c t="s">
        <v>27</v>
      </c>
    </row>
    <row r="178" spans="1:5" ht="12.75" customHeight="1">
      <c r="A178" s="30" t="s">
        <v>57</v>
      </c>
      <c r="E178" s="31" t="s">
        <v>1556</v>
      </c>
    </row>
    <row r="179" spans="1:5" ht="12.75" customHeight="1">
      <c r="A179" s="30" t="s">
        <v>58</v>
      </c>
      <c r="E179" s="32" t="s">
        <v>1660</v>
      </c>
    </row>
    <row r="180" spans="5:5" ht="140.25" customHeight="1">
      <c r="E180" s="31" t="s">
        <v>1557</v>
      </c>
    </row>
    <row r="181" spans="1:16" ht="12.75" customHeight="1">
      <c r="A181" t="s">
        <v>51</v>
      </c>
      <c s="6" t="s">
        <v>294</v>
      </c>
      <c s="6" t="s">
        <v>1558</v>
      </c>
      <c t="s">
        <v>5</v>
      </c>
      <c s="26" t="s">
        <v>1559</v>
      </c>
      <c s="27" t="s">
        <v>464</v>
      </c>
      <c s="28">
        <v>2025</v>
      </c>
      <c s="27">
        <v>0</v>
      </c>
      <c s="27">
        <f>ROUND(G181*H181,6)</f>
      </c>
      <c r="L181" s="29">
        <v>0</v>
      </c>
      <c s="24">
        <f>ROUND(ROUND(L181,2)*ROUND(G181,3),2)</f>
      </c>
      <c s="27" t="s">
        <v>56</v>
      </c>
      <c>
        <f>(M181*21)/100</f>
      </c>
      <c t="s">
        <v>27</v>
      </c>
    </row>
    <row r="182" spans="1:5" ht="12.75" customHeight="1">
      <c r="A182" s="30" t="s">
        <v>57</v>
      </c>
      <c r="E182" s="31" t="s">
        <v>1560</v>
      </c>
    </row>
    <row r="183" spans="1:5" ht="12.75" customHeight="1">
      <c r="A183" s="30" t="s">
        <v>58</v>
      </c>
      <c r="E183" s="32" t="s">
        <v>1661</v>
      </c>
    </row>
    <row r="184" spans="5:5" ht="102" customHeight="1">
      <c r="E184" s="31" t="s">
        <v>1548</v>
      </c>
    </row>
    <row r="185" spans="1:16" ht="12.75" customHeight="1">
      <c r="A185" t="s">
        <v>51</v>
      </c>
      <c s="6" t="s">
        <v>343</v>
      </c>
      <c s="6" t="s">
        <v>1662</v>
      </c>
      <c t="s">
        <v>5</v>
      </c>
      <c s="26" t="s">
        <v>1663</v>
      </c>
      <c s="27" t="s">
        <v>460</v>
      </c>
      <c s="28">
        <v>121</v>
      </c>
      <c s="27">
        <v>0</v>
      </c>
      <c s="27">
        <f>ROUND(G185*H185,6)</f>
      </c>
      <c r="L185" s="29">
        <v>0</v>
      </c>
      <c s="24">
        <f>ROUND(ROUND(L185,2)*ROUND(G185,3),2)</f>
      </c>
      <c s="27" t="s">
        <v>56</v>
      </c>
      <c>
        <f>(M185*21)/100</f>
      </c>
      <c t="s">
        <v>27</v>
      </c>
    </row>
    <row r="186" spans="1:5" ht="12.75" customHeight="1">
      <c r="A186" s="30" t="s">
        <v>57</v>
      </c>
      <c r="E186" s="31" t="s">
        <v>1664</v>
      </c>
    </row>
    <row r="187" spans="1:5" ht="12.75" customHeight="1">
      <c r="A187" s="30" t="s">
        <v>58</v>
      </c>
      <c r="E187" s="32" t="s">
        <v>1665</v>
      </c>
    </row>
    <row r="188" spans="5:5" ht="178.5" customHeight="1">
      <c r="E188" s="31" t="s">
        <v>1634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1300</v>
      </c>
      <c s="33">
        <f>Rekapitulace!C26</f>
      </c>
      <c s="15" t="s">
        <v>15</v>
      </c>
      <c t="s">
        <v>23</v>
      </c>
      <c t="s">
        <v>27</v>
      </c>
    </row>
    <row r="4" spans="1:16" ht="15" customHeight="1">
      <c r="A4" s="18" t="s">
        <v>20</v>
      </c>
      <c s="19" t="s">
        <v>28</v>
      </c>
      <c s="20" t="s">
        <v>1300</v>
      </c>
      <c r="E4" s="19" t="s">
        <v>1301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COUNTIFS(L8:L200,"=0",A8:A200,"P")+COUNTIFS(L8:L200,"",A8:A200,"P")+SUM(Q8:Q200)</f>
      </c>
    </row>
    <row r="8" spans="1:13" ht="12.75" customHeight="1">
      <c r="A8" t="s">
        <v>45</v>
      </c>
      <c r="C8" s="21" t="s">
        <v>1668</v>
      </c>
      <c r="E8" s="23" t="s">
        <v>1669</v>
      </c>
      <c r="J8" s="22">
        <f>0+J9+J18+J59+J72+J89+J98+J123</f>
      </c>
      <c s="22">
        <f>0+K9+K18+K59+K72+K89+K98+K123</f>
      </c>
      <c s="22">
        <f>0+L9+L18+L59+L72+L89+L98+L123</f>
      </c>
      <c s="22">
        <f>0+M9+M18+M59+M72+M89+M98+M123</f>
      </c>
    </row>
    <row r="9" spans="1:13" ht="12.75" customHeight="1">
      <c r="A9" t="s">
        <v>48</v>
      </c>
      <c r="C9" s="7" t="s">
        <v>49</v>
      </c>
      <c r="E9" s="25" t="s">
        <v>50</v>
      </c>
      <c r="J9" s="24">
        <f>0</f>
      </c>
      <c s="24">
        <f>0</f>
      </c>
      <c s="24">
        <f>0+L10+L14</f>
      </c>
      <c s="24">
        <f>0+M10+M14</f>
      </c>
    </row>
    <row r="10" spans="1:16" ht="12.75" customHeight="1">
      <c r="A10" t="s">
        <v>51</v>
      </c>
      <c s="6" t="s">
        <v>172</v>
      </c>
      <c s="6" t="s">
        <v>1306</v>
      </c>
      <c t="s">
        <v>5</v>
      </c>
      <c s="26" t="s">
        <v>1307</v>
      </c>
      <c s="27" t="s">
        <v>55</v>
      </c>
      <c s="28">
        <v>119.944</v>
      </c>
      <c s="27">
        <v>0</v>
      </c>
      <c s="27">
        <f>ROUND(G10*H10,6)</f>
      </c>
      <c r="L10" s="29">
        <v>0</v>
      </c>
      <c s="24">
        <f>ROUND(ROUND(L10,2)*ROUND(G10,3),2)</f>
      </c>
      <c s="27" t="s">
        <v>56</v>
      </c>
      <c>
        <f>(M10*21)/100</f>
      </c>
      <c t="s">
        <v>27</v>
      </c>
    </row>
    <row r="11" spans="1:5" ht="12.75" customHeight="1">
      <c r="A11" s="30" t="s">
        <v>57</v>
      </c>
      <c r="E11" s="31" t="s">
        <v>1308</v>
      </c>
    </row>
    <row r="12" spans="1:5" ht="12.75" customHeight="1">
      <c r="A12" s="30" t="s">
        <v>58</v>
      </c>
      <c r="E12" s="32" t="s">
        <v>1670</v>
      </c>
    </row>
    <row r="13" spans="5:5" ht="12.75" customHeight="1">
      <c r="E13" s="31" t="s">
        <v>1310</v>
      </c>
    </row>
    <row r="14" spans="1:16" ht="12.75" customHeight="1">
      <c r="A14" t="s">
        <v>51</v>
      </c>
      <c s="6" t="s">
        <v>181</v>
      </c>
      <c s="6" t="s">
        <v>1311</v>
      </c>
      <c t="s">
        <v>5</v>
      </c>
      <c s="26" t="s">
        <v>1307</v>
      </c>
      <c s="27" t="s">
        <v>55</v>
      </c>
      <c s="28">
        <v>619.02</v>
      </c>
      <c s="27">
        <v>0</v>
      </c>
      <c s="27">
        <f>ROUND(G14*H14,6)</f>
      </c>
      <c r="L14" s="29">
        <v>0</v>
      </c>
      <c s="24">
        <f>ROUND(ROUND(L14,2)*ROUND(G14,3),2)</f>
      </c>
      <c s="27" t="s">
        <v>56</v>
      </c>
      <c>
        <f>(M14*21)/100</f>
      </c>
      <c t="s">
        <v>27</v>
      </c>
    </row>
    <row r="15" spans="1:5" ht="12.75" customHeight="1">
      <c r="A15" s="30" t="s">
        <v>57</v>
      </c>
      <c r="E15" s="31" t="s">
        <v>1315</v>
      </c>
    </row>
    <row r="16" spans="1:5" ht="25.5" customHeight="1">
      <c r="A16" s="30" t="s">
        <v>58</v>
      </c>
      <c r="E16" s="32" t="s">
        <v>1671</v>
      </c>
    </row>
    <row r="17" spans="5:5" ht="12.75" customHeight="1">
      <c r="E17" s="31" t="s">
        <v>1310</v>
      </c>
    </row>
    <row r="18" spans="1:13" ht="12.75" customHeight="1">
      <c r="A18" t="s">
        <v>48</v>
      </c>
      <c r="C18" s="7" t="s">
        <v>52</v>
      </c>
      <c r="E18" s="25" t="s">
        <v>72</v>
      </c>
      <c r="J18" s="24">
        <f>0</f>
      </c>
      <c s="24">
        <f>0</f>
      </c>
      <c s="24">
        <f>0+L19+L23+L27+L31+L35+L39+L43+L47+L51+L55</f>
      </c>
      <c s="24">
        <f>0+M19+M23+M27+M31+M35+M39+M43+M47+M51+M55</f>
      </c>
    </row>
    <row r="19" spans="1:16" ht="12.75" customHeight="1">
      <c r="A19" t="s">
        <v>51</v>
      </c>
      <c s="6" t="s">
        <v>90</v>
      </c>
      <c s="6" t="s">
        <v>1321</v>
      </c>
      <c t="s">
        <v>5</v>
      </c>
      <c s="26" t="s">
        <v>1322</v>
      </c>
      <c s="27" t="s">
        <v>76</v>
      </c>
      <c s="28">
        <v>184.9</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1672</v>
      </c>
    </row>
    <row r="22" spans="5:5" ht="293.25" customHeight="1">
      <c r="E22" s="31" t="s">
        <v>1324</v>
      </c>
    </row>
    <row r="23" spans="1:16" ht="12.75" customHeight="1">
      <c r="A23" t="s">
        <v>51</v>
      </c>
      <c s="6" t="s">
        <v>96</v>
      </c>
      <c s="6" t="s">
        <v>81</v>
      </c>
      <c t="s">
        <v>5</v>
      </c>
      <c s="26" t="s">
        <v>82</v>
      </c>
      <c s="27" t="s">
        <v>76</v>
      </c>
      <c s="28">
        <v>20.7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1673</v>
      </c>
    </row>
    <row r="26" spans="5:5" ht="255" customHeight="1">
      <c r="E26" s="31" t="s">
        <v>1326</v>
      </c>
    </row>
    <row r="27" spans="1:16" ht="12.75" customHeight="1">
      <c r="A27" t="s">
        <v>51</v>
      </c>
      <c s="6" t="s">
        <v>194</v>
      </c>
      <c s="6" t="s">
        <v>1124</v>
      </c>
      <c t="s">
        <v>5</v>
      </c>
      <c s="26" t="s">
        <v>1125</v>
      </c>
      <c s="27" t="s">
        <v>76</v>
      </c>
      <c s="28">
        <v>45.5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1674</v>
      </c>
    </row>
    <row r="30" spans="5:5" ht="229.5" customHeight="1">
      <c r="E30" s="31" t="s">
        <v>1328</v>
      </c>
    </row>
    <row r="31" spans="1:16" ht="12.75" customHeight="1">
      <c r="A31" t="s">
        <v>51</v>
      </c>
      <c s="6" t="s">
        <v>198</v>
      </c>
      <c s="6" t="s">
        <v>1341</v>
      </c>
      <c t="s">
        <v>5</v>
      </c>
      <c s="26" t="s">
        <v>1342</v>
      </c>
      <c s="27" t="s">
        <v>76</v>
      </c>
      <c s="28">
        <v>20.007</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1675</v>
      </c>
    </row>
    <row r="34" spans="5:5" ht="12.75" customHeight="1">
      <c r="E34" s="31" t="s">
        <v>1332</v>
      </c>
    </row>
    <row r="35" spans="1:16" ht="12.75" customHeight="1">
      <c r="A35" t="s">
        <v>51</v>
      </c>
      <c s="6" t="s">
        <v>202</v>
      </c>
      <c s="6" t="s">
        <v>1329</v>
      </c>
      <c t="s">
        <v>5</v>
      </c>
      <c s="26" t="s">
        <v>1330</v>
      </c>
      <c s="27" t="s">
        <v>88</v>
      </c>
      <c s="28">
        <v>38.5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1676</v>
      </c>
    </row>
    <row r="38" spans="5:5" ht="12.75" customHeight="1">
      <c r="E38" s="31" t="s">
        <v>1332</v>
      </c>
    </row>
    <row r="39" spans="1:16" ht="12.75" customHeight="1">
      <c r="A39" t="s">
        <v>51</v>
      </c>
      <c s="6" t="s">
        <v>206</v>
      </c>
      <c s="6" t="s">
        <v>1152</v>
      </c>
      <c t="s">
        <v>5</v>
      </c>
      <c s="26" t="s">
        <v>1153</v>
      </c>
      <c s="27" t="s">
        <v>464</v>
      </c>
      <c s="28">
        <v>96.25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1677</v>
      </c>
    </row>
    <row r="42" spans="5:5" ht="12.75" customHeight="1">
      <c r="E42" s="31" t="s">
        <v>1151</v>
      </c>
    </row>
    <row r="43" spans="1:16" ht="12.75" customHeight="1">
      <c r="A43" t="s">
        <v>51</v>
      </c>
      <c s="6" t="s">
        <v>262</v>
      </c>
      <c s="6" t="s">
        <v>1352</v>
      </c>
      <c t="s">
        <v>5</v>
      </c>
      <c s="26" t="s">
        <v>1353</v>
      </c>
      <c s="27" t="s">
        <v>464</v>
      </c>
      <c s="28">
        <v>1250.438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1678</v>
      </c>
    </row>
    <row r="46" spans="5:5" ht="12.75" customHeight="1">
      <c r="E46" s="31" t="s">
        <v>1151</v>
      </c>
    </row>
    <row r="47" spans="1:16" ht="12.75" customHeight="1">
      <c r="A47" t="s">
        <v>51</v>
      </c>
      <c s="6" t="s">
        <v>266</v>
      </c>
      <c s="6" t="s">
        <v>1345</v>
      </c>
      <c t="s">
        <v>5</v>
      </c>
      <c s="26" t="s">
        <v>1346</v>
      </c>
      <c s="27" t="s">
        <v>1018</v>
      </c>
      <c s="28">
        <v>4622.5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1679</v>
      </c>
    </row>
    <row r="50" spans="5:5" ht="12.75" customHeight="1">
      <c r="E50" s="31" t="s">
        <v>1110</v>
      </c>
    </row>
    <row r="51" spans="1:16" ht="12.75" customHeight="1">
      <c r="A51" t="s">
        <v>51</v>
      </c>
      <c s="6" t="s">
        <v>270</v>
      </c>
      <c s="6" t="s">
        <v>1115</v>
      </c>
      <c t="s">
        <v>5</v>
      </c>
      <c s="26" t="s">
        <v>1116</v>
      </c>
      <c s="27" t="s">
        <v>1018</v>
      </c>
      <c s="28">
        <v>517.5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1680</v>
      </c>
    </row>
    <row r="54" spans="5:5" ht="12.75" customHeight="1">
      <c r="E54" s="31" t="s">
        <v>1110</v>
      </c>
    </row>
    <row r="55" spans="1:16" ht="12.75" customHeight="1">
      <c r="A55" t="s">
        <v>51</v>
      </c>
      <c s="6" t="s">
        <v>274</v>
      </c>
      <c s="6" t="s">
        <v>1333</v>
      </c>
      <c t="s">
        <v>5</v>
      </c>
      <c s="26" t="s">
        <v>1334</v>
      </c>
      <c s="27" t="s">
        <v>76</v>
      </c>
      <c s="28">
        <v>218.2</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1681</v>
      </c>
    </row>
    <row r="58" spans="5:5" ht="229.5" customHeight="1">
      <c r="E58" s="31" t="s">
        <v>1337</v>
      </c>
    </row>
    <row r="59" spans="1:13" ht="12.75" customHeight="1">
      <c r="A59" t="s">
        <v>48</v>
      </c>
      <c r="C59" s="7" t="s">
        <v>26</v>
      </c>
      <c r="E59" s="25" t="s">
        <v>476</v>
      </c>
      <c r="J59" s="24">
        <f>0</f>
      </c>
      <c s="24">
        <f>0</f>
      </c>
      <c s="24">
        <f>0+L60+L64+L68</f>
      </c>
      <c s="24">
        <f>0+M60+M64+M68</f>
      </c>
    </row>
    <row r="60" spans="1:16" ht="12.75" customHeight="1">
      <c r="A60" t="s">
        <v>51</v>
      </c>
      <c s="6" t="s">
        <v>222</v>
      </c>
      <c s="6" t="s">
        <v>1374</v>
      </c>
      <c t="s">
        <v>5</v>
      </c>
      <c s="26" t="s">
        <v>1375</v>
      </c>
      <c s="27" t="s">
        <v>388</v>
      </c>
      <c s="28">
        <v>555.4</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1682</v>
      </c>
    </row>
    <row r="63" spans="5:5" ht="204" customHeight="1">
      <c r="E63" s="31" t="s">
        <v>1377</v>
      </c>
    </row>
    <row r="64" spans="1:16" ht="12.75" customHeight="1">
      <c r="A64" t="s">
        <v>51</v>
      </c>
      <c s="6" t="s">
        <v>226</v>
      </c>
      <c s="6" t="s">
        <v>1600</v>
      </c>
      <c t="s">
        <v>5</v>
      </c>
      <c s="26" t="s">
        <v>1601</v>
      </c>
      <c s="27" t="s">
        <v>76</v>
      </c>
      <c s="28">
        <v>13.504</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1683</v>
      </c>
    </row>
    <row r="67" spans="5:5" ht="153" customHeight="1">
      <c r="E67" s="31" t="s">
        <v>1603</v>
      </c>
    </row>
    <row r="68" spans="1:16" ht="12.75" customHeight="1">
      <c r="A68" t="s">
        <v>51</v>
      </c>
      <c s="6" t="s">
        <v>1388</v>
      </c>
      <c s="6" t="s">
        <v>1604</v>
      </c>
      <c t="s">
        <v>5</v>
      </c>
      <c s="26" t="s">
        <v>1605</v>
      </c>
      <c s="27" t="s">
        <v>55</v>
      </c>
      <c s="28">
        <v>0.984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1684</v>
      </c>
    </row>
    <row r="71" spans="5:5" ht="178.5" customHeight="1">
      <c r="E71" s="31" t="s">
        <v>1397</v>
      </c>
    </row>
    <row r="72" spans="1:13" ht="12.75" customHeight="1">
      <c r="A72" t="s">
        <v>48</v>
      </c>
      <c r="C72" s="7" t="s">
        <v>67</v>
      </c>
      <c r="E72" s="25" t="s">
        <v>1188</v>
      </c>
      <c r="J72" s="24">
        <f>0</f>
      </c>
      <c s="24">
        <f>0</f>
      </c>
      <c s="24">
        <f>0+L73+L77+L81+L85</f>
      </c>
      <c s="24">
        <f>0+M73+M77+M81+M85</f>
      </c>
    </row>
    <row r="73" spans="1:16" ht="12.75" customHeight="1">
      <c r="A73" t="s">
        <v>51</v>
      </c>
      <c s="6" t="s">
        <v>214</v>
      </c>
      <c s="6" t="s">
        <v>1408</v>
      </c>
      <c t="s">
        <v>5</v>
      </c>
      <c s="26" t="s">
        <v>1409</v>
      </c>
      <c s="27" t="s">
        <v>76</v>
      </c>
      <c s="28">
        <v>16.673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1685</v>
      </c>
    </row>
    <row r="76" spans="5:5" ht="25.5" customHeight="1">
      <c r="E76" s="31" t="s">
        <v>1411</v>
      </c>
    </row>
    <row r="77" spans="1:16" ht="12.75" customHeight="1">
      <c r="A77" t="s">
        <v>51</v>
      </c>
      <c s="6" t="s">
        <v>218</v>
      </c>
      <c s="6" t="s">
        <v>1398</v>
      </c>
      <c t="s">
        <v>5</v>
      </c>
      <c s="26" t="s">
        <v>1399</v>
      </c>
      <c s="27" t="s">
        <v>460</v>
      </c>
      <c s="28">
        <v>333.451</v>
      </c>
      <c s="27">
        <v>0</v>
      </c>
      <c s="27">
        <f>ROUND(G77*H77,6)</f>
      </c>
      <c r="L77" s="29">
        <v>0</v>
      </c>
      <c s="24">
        <f>ROUND(ROUND(L77,2)*ROUND(G77,3),2)</f>
      </c>
      <c s="27" t="s">
        <v>56</v>
      </c>
      <c>
        <f>(M77*21)/100</f>
      </c>
      <c t="s">
        <v>27</v>
      </c>
    </row>
    <row r="78" spans="1:5" ht="12.75" customHeight="1">
      <c r="A78" s="30" t="s">
        <v>57</v>
      </c>
      <c r="E78" s="31" t="s">
        <v>1686</v>
      </c>
    </row>
    <row r="79" spans="1:5" ht="12.75" customHeight="1">
      <c r="A79" s="30" t="s">
        <v>58</v>
      </c>
      <c r="E79" s="32" t="s">
        <v>1687</v>
      </c>
    </row>
    <row r="80" spans="5:5" ht="89.25" customHeight="1">
      <c r="E80" s="31" t="s">
        <v>1401</v>
      </c>
    </row>
    <row r="81" spans="1:16" ht="12.75" customHeight="1">
      <c r="A81" t="s">
        <v>51</v>
      </c>
      <c s="6" t="s">
        <v>230</v>
      </c>
      <c s="6" t="s">
        <v>1189</v>
      </c>
      <c t="s">
        <v>5</v>
      </c>
      <c s="26" t="s">
        <v>1190</v>
      </c>
      <c s="27" t="s">
        <v>76</v>
      </c>
      <c s="28">
        <v>9.121</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1688</v>
      </c>
    </row>
    <row r="84" spans="5:5" ht="216.75" customHeight="1">
      <c r="E84" s="31" t="s">
        <v>1403</v>
      </c>
    </row>
    <row r="85" spans="1:16" ht="12.75" customHeight="1">
      <c r="A85" t="s">
        <v>51</v>
      </c>
      <c s="6" t="s">
        <v>278</v>
      </c>
      <c s="6" t="s">
        <v>1412</v>
      </c>
      <c t="s">
        <v>5</v>
      </c>
      <c s="26" t="s">
        <v>1413</v>
      </c>
      <c s="27" t="s">
        <v>76</v>
      </c>
      <c s="28">
        <v>110.4</v>
      </c>
      <c s="27">
        <v>0</v>
      </c>
      <c s="27">
        <f>ROUND(G85*H85,6)</f>
      </c>
      <c r="L85" s="29">
        <v>0</v>
      </c>
      <c s="24">
        <f>ROUND(ROUND(L85,2)*ROUND(G85,3),2)</f>
      </c>
      <c s="27" t="s">
        <v>56</v>
      </c>
      <c>
        <f>(M85*21)/100</f>
      </c>
      <c t="s">
        <v>27</v>
      </c>
    </row>
    <row r="86" spans="1:5" ht="12.75" customHeight="1">
      <c r="A86" s="30" t="s">
        <v>57</v>
      </c>
      <c r="E86" s="31" t="s">
        <v>1610</v>
      </c>
    </row>
    <row r="87" spans="1:5" ht="12.75" customHeight="1">
      <c r="A87" s="30" t="s">
        <v>58</v>
      </c>
      <c r="E87" s="32" t="s">
        <v>1689</v>
      </c>
    </row>
    <row r="88" spans="5:5" ht="25.5" customHeight="1">
      <c r="E88" s="31" t="s">
        <v>1411</v>
      </c>
    </row>
    <row r="89" spans="1:13" ht="12.75" customHeight="1">
      <c r="A89" t="s">
        <v>48</v>
      </c>
      <c r="C89" s="7" t="s">
        <v>85</v>
      </c>
      <c r="E89" s="25" t="s">
        <v>95</v>
      </c>
      <c r="J89" s="24">
        <f>0</f>
      </c>
      <c s="24">
        <f>0</f>
      </c>
      <c s="24">
        <f>0+L90+L94</f>
      </c>
      <c s="24">
        <f>0+M90+M94</f>
      </c>
    </row>
    <row r="90" spans="1:16" ht="12.75" customHeight="1">
      <c r="A90" t="s">
        <v>51</v>
      </c>
      <c s="6" t="s">
        <v>234</v>
      </c>
      <c s="6" t="s">
        <v>1427</v>
      </c>
      <c t="s">
        <v>5</v>
      </c>
      <c s="26" t="s">
        <v>1428</v>
      </c>
      <c s="27" t="s">
        <v>99</v>
      </c>
      <c s="28">
        <v>5</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1616</v>
      </c>
    </row>
    <row r="93" spans="5:5" ht="102" customHeight="1">
      <c r="E93" s="31" t="s">
        <v>1430</v>
      </c>
    </row>
    <row r="94" spans="1:16" ht="12.75" customHeight="1">
      <c r="A94" t="s">
        <v>51</v>
      </c>
      <c s="6" t="s">
        <v>246</v>
      </c>
      <c s="6" t="s">
        <v>1612</v>
      </c>
      <c t="s">
        <v>5</v>
      </c>
      <c s="26" t="s">
        <v>1613</v>
      </c>
      <c s="27" t="s">
        <v>460</v>
      </c>
      <c s="28">
        <v>159.5</v>
      </c>
      <c s="27">
        <v>0</v>
      </c>
      <c s="27">
        <f>ROUND(G94*H94,6)</f>
      </c>
      <c r="L94" s="29">
        <v>0</v>
      </c>
      <c s="24">
        <f>ROUND(ROUND(L94,2)*ROUND(G94,3),2)</f>
      </c>
      <c s="27" t="s">
        <v>56</v>
      </c>
      <c>
        <f>(M94*21)/100</f>
      </c>
      <c t="s">
        <v>27</v>
      </c>
    </row>
    <row r="95" spans="1:5" ht="12.75" customHeight="1">
      <c r="A95" s="30" t="s">
        <v>57</v>
      </c>
      <c r="E95" s="31" t="s">
        <v>1690</v>
      </c>
    </row>
    <row r="96" spans="1:5" ht="12.75" customHeight="1">
      <c r="A96" s="30" t="s">
        <v>58</v>
      </c>
      <c r="E96" s="32" t="s">
        <v>1691</v>
      </c>
    </row>
    <row r="97" spans="5:5" ht="140.25" customHeight="1">
      <c r="E97" s="31" t="s">
        <v>1436</v>
      </c>
    </row>
    <row r="98" spans="1:13" ht="12.75" customHeight="1">
      <c r="A98" t="s">
        <v>48</v>
      </c>
      <c r="C98" s="7" t="s">
        <v>90</v>
      </c>
      <c r="E98" s="25" t="s">
        <v>1228</v>
      </c>
      <c r="J98" s="24">
        <f>0</f>
      </c>
      <c s="24">
        <f>0</f>
      </c>
      <c s="24">
        <f>0+L99+L103+L107+L111+L115+L119</f>
      </c>
      <c s="24">
        <f>0+M99+M103+M107+M111+M115+M119</f>
      </c>
    </row>
    <row r="99" spans="1:16" ht="12.75" customHeight="1">
      <c r="A99" t="s">
        <v>51</v>
      </c>
      <c s="6" t="s">
        <v>210</v>
      </c>
      <c s="6" t="s">
        <v>1239</v>
      </c>
      <c t="s">
        <v>5</v>
      </c>
      <c s="26" t="s">
        <v>1240</v>
      </c>
      <c s="27" t="s">
        <v>99</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1618</v>
      </c>
    </row>
    <row r="102" spans="5:5" ht="76.5" customHeight="1">
      <c r="E102" s="31" t="s">
        <v>1451</v>
      </c>
    </row>
    <row r="103" spans="1:16" ht="12.75" customHeight="1">
      <c r="A103" t="s">
        <v>51</v>
      </c>
      <c s="6" t="s">
        <v>238</v>
      </c>
      <c s="6" t="s">
        <v>1261</v>
      </c>
      <c t="s">
        <v>5</v>
      </c>
      <c s="26" t="s">
        <v>1262</v>
      </c>
      <c s="27" t="s">
        <v>88</v>
      </c>
      <c s="28">
        <v>71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1692</v>
      </c>
    </row>
    <row r="106" spans="5:5" ht="165.75" customHeight="1">
      <c r="E106" s="31" t="s">
        <v>1445</v>
      </c>
    </row>
    <row r="107" spans="1:16" ht="12.75" customHeight="1">
      <c r="A107" t="s">
        <v>51</v>
      </c>
      <c s="6" t="s">
        <v>282</v>
      </c>
      <c s="6" t="s">
        <v>1620</v>
      </c>
      <c t="s">
        <v>5</v>
      </c>
      <c s="26" t="s">
        <v>1621</v>
      </c>
      <c s="27" t="s">
        <v>88</v>
      </c>
      <c s="28">
        <v>1.9</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1693</v>
      </c>
    </row>
    <row r="110" spans="5:5" ht="165.75" customHeight="1">
      <c r="E110" s="31" t="s">
        <v>1445</v>
      </c>
    </row>
    <row r="111" spans="1:16" ht="12.75" customHeight="1">
      <c r="A111" t="s">
        <v>51</v>
      </c>
      <c s="6" t="s">
        <v>1458</v>
      </c>
      <c s="6" t="s">
        <v>1459</v>
      </c>
      <c t="s">
        <v>5</v>
      </c>
      <c s="26" t="s">
        <v>1460</v>
      </c>
      <c s="27" t="s">
        <v>99</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1694</v>
      </c>
    </row>
    <row r="114" spans="5:5" ht="12.75" customHeight="1">
      <c r="E114" s="31" t="s">
        <v>1462</v>
      </c>
    </row>
    <row r="115" spans="1:16" ht="12.75" customHeight="1">
      <c r="A115" t="s">
        <v>51</v>
      </c>
      <c s="6" t="s">
        <v>1458</v>
      </c>
      <c s="6" t="s">
        <v>1236</v>
      </c>
      <c t="s">
        <v>5</v>
      </c>
      <c s="26" t="s">
        <v>1237</v>
      </c>
      <c s="27" t="s">
        <v>76</v>
      </c>
      <c s="28">
        <v>1.724</v>
      </c>
      <c s="27">
        <v>0</v>
      </c>
      <c s="27">
        <f>ROUND(G115*H115,6)</f>
      </c>
      <c r="L115" s="29">
        <v>0</v>
      </c>
      <c s="24">
        <f>ROUND(ROUND(L115,2)*ROUND(G115,3),2)</f>
      </c>
      <c s="27" t="s">
        <v>56</v>
      </c>
      <c>
        <f>(M115*21)/100</f>
      </c>
      <c t="s">
        <v>27</v>
      </c>
    </row>
    <row r="116" spans="1:5" ht="12.75" customHeight="1">
      <c r="A116" s="30" t="s">
        <v>57</v>
      </c>
      <c r="E116" s="31" t="s">
        <v>1695</v>
      </c>
    </row>
    <row r="117" spans="1:5" ht="12.75" customHeight="1">
      <c r="A117" s="30" t="s">
        <v>58</v>
      </c>
      <c r="E117" s="32" t="s">
        <v>1696</v>
      </c>
    </row>
    <row r="118" spans="5:5" ht="216.75" customHeight="1">
      <c r="E118" s="31" t="s">
        <v>1403</v>
      </c>
    </row>
    <row r="119" spans="1:16" ht="12.75" customHeight="1">
      <c r="A119" t="s">
        <v>51</v>
      </c>
      <c s="6" t="s">
        <v>1393</v>
      </c>
      <c s="6" t="s">
        <v>1482</v>
      </c>
      <c t="s">
        <v>5</v>
      </c>
      <c s="26" t="s">
        <v>1483</v>
      </c>
      <c s="27" t="s">
        <v>88</v>
      </c>
      <c s="28">
        <v>9.5</v>
      </c>
      <c s="27">
        <v>0</v>
      </c>
      <c s="27">
        <f>ROUND(G119*H119,6)</f>
      </c>
      <c r="L119" s="29">
        <v>0</v>
      </c>
      <c s="24">
        <f>ROUND(ROUND(L119,2)*ROUND(G119,3),2)</f>
      </c>
      <c s="27" t="s">
        <v>56</v>
      </c>
      <c>
        <f>(M119*21)/100</f>
      </c>
      <c t="s">
        <v>27</v>
      </c>
    </row>
    <row r="120" spans="1:5" ht="12.75" customHeight="1">
      <c r="A120" s="30" t="s">
        <v>57</v>
      </c>
      <c r="E120" s="31" t="s">
        <v>1697</v>
      </c>
    </row>
    <row r="121" spans="1:5" ht="12.75" customHeight="1">
      <c r="A121" s="30" t="s">
        <v>58</v>
      </c>
      <c r="E121" s="32" t="s">
        <v>1698</v>
      </c>
    </row>
    <row r="122" spans="5:5" ht="165.75" customHeight="1">
      <c r="E122" s="31" t="s">
        <v>1445</v>
      </c>
    </row>
    <row r="123" spans="1:13" ht="12.75" customHeight="1">
      <c r="A123" t="s">
        <v>48</v>
      </c>
      <c r="C123" s="7" t="s">
        <v>96</v>
      </c>
      <c r="E123" s="25" t="s">
        <v>454</v>
      </c>
      <c r="J123" s="24">
        <f>0</f>
      </c>
      <c s="24">
        <f>0</f>
      </c>
      <c s="24">
        <f>0+L124+L128+L132+L136+L140+L144+L148+L152+L156+L160+L164+L168+L172+L176+L180+L184+L188+L192+L196+L200</f>
      </c>
      <c s="24">
        <f>0+M124+M128+M132+M136+M140+M144+M148+M152+M156+M160+M164+M168+M172+M176+M180+M184+M188+M192+M196+M200</f>
      </c>
    </row>
    <row r="124" spans="1:16" ht="12.75" customHeight="1">
      <c r="A124" t="s">
        <v>51</v>
      </c>
      <c s="6" t="s">
        <v>52</v>
      </c>
      <c s="6" t="s">
        <v>1486</v>
      </c>
      <c t="s">
        <v>5</v>
      </c>
      <c s="26" t="s">
        <v>1487</v>
      </c>
      <c s="27" t="s">
        <v>88</v>
      </c>
      <c s="28">
        <v>200.8</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1699</v>
      </c>
    </row>
    <row r="127" spans="5:5" ht="140.25" customHeight="1">
      <c r="E127" s="31" t="s">
        <v>1490</v>
      </c>
    </row>
    <row r="128" spans="1:16" ht="12.75" customHeight="1">
      <c r="A128" t="s">
        <v>51</v>
      </c>
      <c s="6" t="s">
        <v>26</v>
      </c>
      <c s="6" t="s">
        <v>1700</v>
      </c>
      <c t="s">
        <v>5</v>
      </c>
      <c s="26" t="s">
        <v>1701</v>
      </c>
      <c s="27" t="s">
        <v>88</v>
      </c>
      <c s="28">
        <v>54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1702</v>
      </c>
    </row>
    <row r="131" spans="5:5" ht="165.75" customHeight="1">
      <c r="E131" s="31" t="s">
        <v>1703</v>
      </c>
    </row>
    <row r="132" spans="1:16" ht="12.75" customHeight="1">
      <c r="A132" t="s">
        <v>51</v>
      </c>
      <c s="6" t="s">
        <v>73</v>
      </c>
      <c s="6" t="s">
        <v>1638</v>
      </c>
      <c t="s">
        <v>5</v>
      </c>
      <c s="26" t="s">
        <v>1639</v>
      </c>
      <c s="27" t="s">
        <v>88</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1704</v>
      </c>
    </row>
    <row r="135" spans="5:5" ht="153" customHeight="1">
      <c r="E135" s="31" t="s">
        <v>1641</v>
      </c>
    </row>
    <row r="136" spans="1:16" ht="12.75" customHeight="1">
      <c r="A136" t="s">
        <v>51</v>
      </c>
      <c s="6" t="s">
        <v>80</v>
      </c>
      <c s="6" t="s">
        <v>1705</v>
      </c>
      <c t="s">
        <v>5</v>
      </c>
      <c s="26" t="s">
        <v>1706</v>
      </c>
      <c s="27" t="s">
        <v>88</v>
      </c>
      <c s="28">
        <v>168</v>
      </c>
      <c s="27">
        <v>0</v>
      </c>
      <c s="27">
        <f>ROUND(G136*H136,6)</f>
      </c>
      <c r="L136" s="29">
        <v>0</v>
      </c>
      <c s="24">
        <f>ROUND(ROUND(L136,2)*ROUND(G136,3),2)</f>
      </c>
      <c s="27" t="s">
        <v>56</v>
      </c>
      <c>
        <f>(M136*21)/100</f>
      </c>
      <c t="s">
        <v>27</v>
      </c>
    </row>
    <row r="137" spans="1:5" ht="12.75" customHeight="1">
      <c r="A137" s="30" t="s">
        <v>57</v>
      </c>
      <c r="E137" s="31" t="s">
        <v>1707</v>
      </c>
    </row>
    <row r="138" spans="1:5" ht="12.75" customHeight="1">
      <c r="A138" s="30" t="s">
        <v>58</v>
      </c>
      <c r="E138" s="32" t="s">
        <v>1708</v>
      </c>
    </row>
    <row r="139" spans="5:5" ht="153" customHeight="1">
      <c r="E139" s="31" t="s">
        <v>1641</v>
      </c>
    </row>
    <row r="140" spans="1:16" ht="12.75" customHeight="1">
      <c r="A140" t="s">
        <v>51</v>
      </c>
      <c s="6" t="s">
        <v>85</v>
      </c>
      <c s="6" t="s">
        <v>1643</v>
      </c>
      <c t="s">
        <v>5</v>
      </c>
      <c s="26" t="s">
        <v>1644</v>
      </c>
      <c s="27" t="s">
        <v>88</v>
      </c>
      <c s="28">
        <v>76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1709</v>
      </c>
    </row>
    <row r="143" spans="5:5" ht="153" customHeight="1">
      <c r="E143" s="31" t="s">
        <v>1641</v>
      </c>
    </row>
    <row r="144" spans="1:16" ht="12.75" customHeight="1">
      <c r="A144" t="s">
        <v>51</v>
      </c>
      <c s="6" t="s">
        <v>126</v>
      </c>
      <c s="6" t="s">
        <v>1507</v>
      </c>
      <c t="s">
        <v>5</v>
      </c>
      <c s="26" t="s">
        <v>1508</v>
      </c>
      <c s="27" t="s">
        <v>88</v>
      </c>
      <c s="28">
        <v>65.9</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1710</v>
      </c>
    </row>
    <row r="147" spans="5:5" ht="38.25" customHeight="1">
      <c r="E147" s="31" t="s">
        <v>1510</v>
      </c>
    </row>
    <row r="148" spans="1:16" ht="12.75" customHeight="1">
      <c r="A148" t="s">
        <v>51</v>
      </c>
      <c s="6" t="s">
        <v>140</v>
      </c>
      <c s="6" t="s">
        <v>1631</v>
      </c>
      <c t="s">
        <v>5</v>
      </c>
      <c s="26" t="s">
        <v>1632</v>
      </c>
      <c s="27" t="s">
        <v>460</v>
      </c>
      <c s="28">
        <v>6.3</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1711</v>
      </c>
    </row>
    <row r="151" spans="5:5" ht="178.5" customHeight="1">
      <c r="E151" s="31" t="s">
        <v>1634</v>
      </c>
    </row>
    <row r="152" spans="1:16" ht="12.75" customHeight="1">
      <c r="A152" t="s">
        <v>51</v>
      </c>
      <c s="6" t="s">
        <v>210</v>
      </c>
      <c s="6" t="s">
        <v>1712</v>
      </c>
      <c t="s">
        <v>5</v>
      </c>
      <c s="26" t="s">
        <v>1713</v>
      </c>
      <c s="27" t="s">
        <v>76</v>
      </c>
      <c s="28">
        <v>14.95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1714</v>
      </c>
    </row>
    <row r="155" spans="5:5" ht="63.75" customHeight="1">
      <c r="E155" s="31" t="s">
        <v>1715</v>
      </c>
    </row>
    <row r="156" spans="1:16" ht="12.75" customHeight="1">
      <c r="A156" t="s">
        <v>51</v>
      </c>
      <c s="6" t="s">
        <v>214</v>
      </c>
      <c s="6" t="s">
        <v>1010</v>
      </c>
      <c t="s">
        <v>5</v>
      </c>
      <c s="26" t="s">
        <v>1011</v>
      </c>
      <c s="27" t="s">
        <v>460</v>
      </c>
      <c s="28">
        <v>14</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1716</v>
      </c>
    </row>
    <row r="159" spans="5:5" ht="127.5" customHeight="1">
      <c r="E159" s="31" t="s">
        <v>1541</v>
      </c>
    </row>
    <row r="160" spans="1:16" ht="12.75" customHeight="1">
      <c r="A160" t="s">
        <v>51</v>
      </c>
      <c s="6" t="s">
        <v>218</v>
      </c>
      <c s="6" t="s">
        <v>1519</v>
      </c>
      <c t="s">
        <v>5</v>
      </c>
      <c s="26" t="s">
        <v>1520</v>
      </c>
      <c s="27" t="s">
        <v>88</v>
      </c>
      <c s="28">
        <v>404</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1717</v>
      </c>
    </row>
    <row r="163" spans="5:5" ht="89.25" customHeight="1">
      <c r="E163" s="31" t="s">
        <v>1522</v>
      </c>
    </row>
    <row r="164" spans="1:16" ht="12.75" customHeight="1">
      <c r="A164" t="s">
        <v>51</v>
      </c>
      <c s="6" t="s">
        <v>218</v>
      </c>
      <c s="6" t="s">
        <v>1013</v>
      </c>
      <c t="s">
        <v>5</v>
      </c>
      <c s="26" t="s">
        <v>1014</v>
      </c>
      <c s="27" t="s">
        <v>464</v>
      </c>
      <c s="28">
        <v>175</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1718</v>
      </c>
    </row>
    <row r="167" spans="5:5" ht="102" customHeight="1">
      <c r="E167" s="31" t="s">
        <v>1543</v>
      </c>
    </row>
    <row r="168" spans="1:16" ht="12.75" customHeight="1">
      <c r="A168" t="s">
        <v>51</v>
      </c>
      <c s="6" t="s">
        <v>222</v>
      </c>
      <c s="6" t="s">
        <v>1523</v>
      </c>
      <c t="s">
        <v>5</v>
      </c>
      <c s="26" t="s">
        <v>1524</v>
      </c>
      <c s="27" t="s">
        <v>88</v>
      </c>
      <c s="28">
        <v>1.17</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1719</v>
      </c>
    </row>
    <row r="171" spans="5:5" ht="178.5" customHeight="1">
      <c r="E171" s="31" t="s">
        <v>1527</v>
      </c>
    </row>
    <row r="172" spans="1:16" ht="12.75" customHeight="1">
      <c r="A172" t="s">
        <v>51</v>
      </c>
      <c s="6" t="s">
        <v>226</v>
      </c>
      <c s="6" t="s">
        <v>1528</v>
      </c>
      <c t="s">
        <v>5</v>
      </c>
      <c s="26" t="s">
        <v>1529</v>
      </c>
      <c s="27" t="s">
        <v>460</v>
      </c>
      <c s="28">
        <v>9.864</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1720</v>
      </c>
    </row>
    <row r="175" spans="5:5" ht="178.5" customHeight="1">
      <c r="E175" s="31" t="s">
        <v>1531</v>
      </c>
    </row>
    <row r="176" spans="1:16" ht="12.75" customHeight="1">
      <c r="A176" t="s">
        <v>51</v>
      </c>
      <c s="6" t="s">
        <v>234</v>
      </c>
      <c s="6" t="s">
        <v>1536</v>
      </c>
      <c t="s">
        <v>5</v>
      </c>
      <c s="26" t="s">
        <v>1537</v>
      </c>
      <c s="27" t="s">
        <v>99</v>
      </c>
      <c s="28">
        <v>1</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1538</v>
      </c>
    </row>
    <row r="179" spans="5:5" ht="76.5" customHeight="1">
      <c r="E179" s="31" t="s">
        <v>1539</v>
      </c>
    </row>
    <row r="180" spans="1:16" ht="12.75" customHeight="1">
      <c r="A180" t="s">
        <v>51</v>
      </c>
      <c s="6" t="s">
        <v>238</v>
      </c>
      <c s="6" t="s">
        <v>1647</v>
      </c>
      <c t="s">
        <v>5</v>
      </c>
      <c s="26" t="s">
        <v>1648</v>
      </c>
      <c s="27" t="s">
        <v>99</v>
      </c>
      <c s="28">
        <v>4</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1456</v>
      </c>
    </row>
    <row r="183" spans="5:5" ht="76.5" customHeight="1">
      <c r="E183" s="31" t="s">
        <v>1539</v>
      </c>
    </row>
    <row r="184" spans="1:16" ht="12.75" customHeight="1">
      <c r="A184" t="s">
        <v>51</v>
      </c>
      <c s="6" t="s">
        <v>242</v>
      </c>
      <c s="6" t="s">
        <v>1544</v>
      </c>
      <c t="s">
        <v>5</v>
      </c>
      <c s="26" t="s">
        <v>1545</v>
      </c>
      <c s="27" t="s">
        <v>464</v>
      </c>
      <c s="28">
        <v>1039.7</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1721</v>
      </c>
    </row>
    <row r="187" spans="5:5" ht="102" customHeight="1">
      <c r="E187" s="31" t="s">
        <v>1548</v>
      </c>
    </row>
    <row r="188" spans="1:16" ht="12.75" customHeight="1">
      <c r="A188" t="s">
        <v>51</v>
      </c>
      <c s="6" t="s">
        <v>246</v>
      </c>
      <c s="6" t="s">
        <v>1650</v>
      </c>
      <c t="s">
        <v>5</v>
      </c>
      <c s="26" t="s">
        <v>1651</v>
      </c>
      <c s="27" t="s">
        <v>99</v>
      </c>
      <c s="28">
        <v>8</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1722</v>
      </c>
    </row>
    <row r="191" spans="5:5" ht="76.5" customHeight="1">
      <c r="E191" s="31" t="s">
        <v>1539</v>
      </c>
    </row>
    <row r="192" spans="1:16" ht="12.75" customHeight="1">
      <c r="A192" t="s">
        <v>51</v>
      </c>
      <c s="6" t="s">
        <v>254</v>
      </c>
      <c s="6" t="s">
        <v>1653</v>
      </c>
      <c t="s">
        <v>5</v>
      </c>
      <c s="26" t="s">
        <v>1654</v>
      </c>
      <c s="27" t="s">
        <v>537</v>
      </c>
      <c s="28">
        <v>1</v>
      </c>
      <c s="27">
        <v>0</v>
      </c>
      <c s="27">
        <f>ROUND(G192*H192,6)</f>
      </c>
      <c r="L192" s="29">
        <v>0</v>
      </c>
      <c s="24">
        <f>ROUND(ROUND(L192,2)*ROUND(G192,3),2)</f>
      </c>
      <c s="27" t="s">
        <v>56</v>
      </c>
      <c>
        <f>(M192*21)/100</f>
      </c>
      <c t="s">
        <v>27</v>
      </c>
    </row>
    <row r="193" spans="1:5" ht="12.75" customHeight="1">
      <c r="A193" s="30" t="s">
        <v>57</v>
      </c>
      <c r="E193" s="31" t="s">
        <v>1655</v>
      </c>
    </row>
    <row r="194" spans="1:5" ht="12.75" customHeight="1">
      <c r="A194" s="30" t="s">
        <v>58</v>
      </c>
      <c r="E194" s="32" t="s">
        <v>1656</v>
      </c>
    </row>
    <row r="195" spans="5:5" ht="12.75" customHeight="1">
      <c r="E195" s="31" t="s">
        <v>1657</v>
      </c>
    </row>
    <row r="196" spans="1:16" ht="12.75" customHeight="1">
      <c r="A196" t="s">
        <v>51</v>
      </c>
      <c s="6" t="s">
        <v>258</v>
      </c>
      <c s="6" t="s">
        <v>1723</v>
      </c>
      <c t="s">
        <v>5</v>
      </c>
      <c s="26" t="s">
        <v>1724</v>
      </c>
      <c s="27" t="s">
        <v>88</v>
      </c>
      <c s="28">
        <v>169.2</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1725</v>
      </c>
    </row>
    <row r="199" spans="5:5" ht="140.25" customHeight="1">
      <c r="E199" s="31" t="s">
        <v>1490</v>
      </c>
    </row>
    <row r="200" spans="1:16" ht="12.75" customHeight="1">
      <c r="A200" t="s">
        <v>51</v>
      </c>
      <c s="6" t="s">
        <v>1388</v>
      </c>
      <c s="6" t="s">
        <v>1281</v>
      </c>
      <c t="s">
        <v>5</v>
      </c>
      <c s="26" t="s">
        <v>1282</v>
      </c>
      <c s="27" t="s">
        <v>464</v>
      </c>
      <c s="28">
        <v>934.375</v>
      </c>
      <c s="27">
        <v>0</v>
      </c>
      <c s="27">
        <f>ROUND(G200*H200,6)</f>
      </c>
      <c r="L200" s="29">
        <v>0</v>
      </c>
      <c s="24">
        <f>ROUND(ROUND(L200,2)*ROUND(G200,3),2)</f>
      </c>
      <c s="27" t="s">
        <v>56</v>
      </c>
      <c>
        <f>(M200*21)/100</f>
      </c>
      <c t="s">
        <v>27</v>
      </c>
    </row>
    <row r="201" spans="1:5" ht="12.75" customHeight="1">
      <c r="A201" s="30" t="s">
        <v>57</v>
      </c>
      <c r="E201" s="31" t="s">
        <v>5</v>
      </c>
    </row>
    <row r="202" spans="1:5" ht="25.5" customHeight="1">
      <c r="A202" s="30" t="s">
        <v>58</v>
      </c>
      <c r="E202" s="32" t="s">
        <v>1726</v>
      </c>
    </row>
    <row r="203" spans="5:5" ht="12.75" customHeight="1">
      <c r="E203" s="31" t="s">
        <v>1151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1727</v>
      </c>
      <c s="33">
        <f>Rekapitulace!C30</f>
      </c>
      <c s="15" t="s">
        <v>15</v>
      </c>
      <c t="s">
        <v>23</v>
      </c>
      <c t="s">
        <v>27</v>
      </c>
    </row>
    <row r="4" spans="1:16" ht="15" customHeight="1">
      <c r="A4" s="18" t="s">
        <v>20</v>
      </c>
      <c s="19" t="s">
        <v>28</v>
      </c>
      <c s="20" t="s">
        <v>1727</v>
      </c>
      <c r="E4" s="19" t="s">
        <v>1728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COUNTIFS(L8:L459,"=0",A8:A459,"P")+COUNTIFS(L8:L459,"",A8:A459,"P")+SUM(Q8:Q459)</f>
      </c>
    </row>
    <row r="8" spans="1:13" ht="12.75" customHeight="1">
      <c r="A8" t="s">
        <v>45</v>
      </c>
      <c r="C8" s="21" t="s">
        <v>1731</v>
      </c>
      <c r="E8" s="23" t="s">
        <v>1732</v>
      </c>
      <c r="J8" s="22">
        <f>0+J9+J30+J59+J164+J193+J230+J255+J320+J357+J442</f>
      </c>
      <c s="22">
        <f>0+K9+K30+K59+K164+K193+K230+K255+K320+K357+K442</f>
      </c>
      <c s="22">
        <f>0+L9+L30+L59+L164+L193+L230+L255+L320+L357+L442</f>
      </c>
      <c s="22">
        <f>0+M9+M30+M59+M164+M193+M230+M255+M320+M357+M442</f>
      </c>
    </row>
    <row r="9" spans="1:13" ht="12.75" customHeight="1">
      <c r="A9" t="s">
        <v>48</v>
      </c>
      <c r="C9" s="7" t="s">
        <v>49</v>
      </c>
      <c r="E9" s="25" t="s">
        <v>50</v>
      </c>
      <c r="J9" s="24">
        <f>0</f>
      </c>
      <c s="24">
        <f>0</f>
      </c>
      <c s="24">
        <f>0+L10+L14+L18+L22+L26</f>
      </c>
      <c s="24">
        <f>0+M10+M14+M18+M22+M26</f>
      </c>
    </row>
    <row r="10" spans="1:16" ht="12.75" customHeight="1">
      <c r="A10" t="s">
        <v>51</v>
      </c>
      <c s="6" t="s">
        <v>52</v>
      </c>
      <c s="6" t="s">
        <v>1733</v>
      </c>
      <c t="s">
        <v>356</v>
      </c>
      <c s="26" t="s">
        <v>1734</v>
      </c>
      <c s="27" t="s">
        <v>460</v>
      </c>
      <c s="28">
        <v>210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1735</v>
      </c>
    </row>
    <row r="13" spans="5:5" ht="12.75" customHeight="1">
      <c r="E13" s="31" t="s">
        <v>1736</v>
      </c>
    </row>
    <row r="14" spans="1:16" ht="12.75" customHeight="1">
      <c r="A14" t="s">
        <v>51</v>
      </c>
      <c s="6" t="s">
        <v>27</v>
      </c>
      <c s="6" t="s">
        <v>1737</v>
      </c>
      <c t="s">
        <v>356</v>
      </c>
      <c s="26" t="s">
        <v>1738</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1739</v>
      </c>
    </row>
    <row r="17" spans="5:5" ht="12.75" customHeight="1">
      <c r="E17" s="31" t="s">
        <v>1736</v>
      </c>
    </row>
    <row r="18" spans="1:16" ht="12.75" customHeight="1">
      <c r="A18" t="s">
        <v>51</v>
      </c>
      <c s="6" t="s">
        <v>26</v>
      </c>
      <c s="6" t="s">
        <v>1740</v>
      </c>
      <c t="s">
        <v>356</v>
      </c>
      <c s="26" t="s">
        <v>1741</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1742</v>
      </c>
    </row>
    <row r="21" spans="5:5" ht="12.75" customHeight="1">
      <c r="E21" s="31" t="s">
        <v>1736</v>
      </c>
    </row>
    <row r="22" spans="1:16" ht="12.75" customHeight="1">
      <c r="A22" t="s">
        <v>51</v>
      </c>
      <c s="6" t="s">
        <v>67</v>
      </c>
      <c s="6" t="s">
        <v>1743</v>
      </c>
      <c t="s">
        <v>356</v>
      </c>
      <c s="26" t="s">
        <v>1744</v>
      </c>
      <c s="27" t="s">
        <v>834</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1745</v>
      </c>
    </row>
    <row r="25" spans="5:5" ht="12.75" customHeight="1">
      <c r="E25" s="31" t="s">
        <v>1746</v>
      </c>
    </row>
    <row r="26" spans="1:16" ht="12.75" customHeight="1">
      <c r="A26" t="s">
        <v>51</v>
      </c>
      <c s="6" t="s">
        <v>73</v>
      </c>
      <c s="6" t="s">
        <v>1747</v>
      </c>
      <c t="s">
        <v>356</v>
      </c>
      <c s="26" t="s">
        <v>1748</v>
      </c>
      <c s="27" t="s">
        <v>834</v>
      </c>
      <c s="28">
        <v>1</v>
      </c>
      <c s="27">
        <v>0</v>
      </c>
      <c s="27">
        <f>ROUND(G26*H26,6)</f>
      </c>
      <c r="L26" s="29">
        <v>0</v>
      </c>
      <c s="24">
        <f>ROUND(ROUND(L26,2)*ROUND(G26,3),2)</f>
      </c>
      <c s="27" t="s">
        <v>56</v>
      </c>
      <c>
        <f>(M26*21)/100</f>
      </c>
      <c t="s">
        <v>27</v>
      </c>
    </row>
    <row r="27" spans="1:5" ht="12.75" customHeight="1">
      <c r="A27" s="30" t="s">
        <v>57</v>
      </c>
      <c r="E27" s="31" t="s">
        <v>5</v>
      </c>
    </row>
    <row r="28" spans="1:5" ht="76.5" customHeight="1">
      <c r="A28" s="30" t="s">
        <v>58</v>
      </c>
      <c r="E28" s="32" t="s">
        <v>1749</v>
      </c>
    </row>
    <row r="29" spans="5:5" ht="12.75" customHeight="1">
      <c r="E29" s="31" t="s">
        <v>1750</v>
      </c>
    </row>
    <row r="30" spans="1:13" ht="12.75" customHeight="1">
      <c r="A30" t="s">
        <v>48</v>
      </c>
      <c r="C30" s="7" t="s">
        <v>52</v>
      </c>
      <c r="E30" s="25" t="s">
        <v>72</v>
      </c>
      <c r="J30" s="24">
        <f>0</f>
      </c>
      <c s="24">
        <f>0</f>
      </c>
      <c s="24">
        <f>0+L31+L35+L39+L43+L47+L51+L55</f>
      </c>
      <c s="24">
        <f>0+M31+M35+M39+M43+M47+M51+M55</f>
      </c>
    </row>
    <row r="31" spans="1:16" ht="12.75" customHeight="1">
      <c r="A31" t="s">
        <v>51</v>
      </c>
      <c s="6" t="s">
        <v>80</v>
      </c>
      <c s="6" t="s">
        <v>74</v>
      </c>
      <c t="s">
        <v>1751</v>
      </c>
      <c s="26" t="s">
        <v>1752</v>
      </c>
      <c s="27" t="s">
        <v>76</v>
      </c>
      <c s="28">
        <v>4255.945</v>
      </c>
      <c s="27">
        <v>0</v>
      </c>
      <c s="27">
        <f>ROUND(G31*H31,6)</f>
      </c>
      <c r="L31" s="29">
        <v>0</v>
      </c>
      <c s="24">
        <f>ROUND(ROUND(L31,2)*ROUND(G31,3),2)</f>
      </c>
      <c s="27" t="s">
        <v>56</v>
      </c>
      <c>
        <f>(M31*21)/100</f>
      </c>
      <c t="s">
        <v>27</v>
      </c>
    </row>
    <row r="32" spans="1:5" ht="12.75" customHeight="1">
      <c r="A32" s="30" t="s">
        <v>57</v>
      </c>
      <c r="E32" s="31" t="s">
        <v>5</v>
      </c>
    </row>
    <row r="33" spans="1:5" ht="25.5" customHeight="1">
      <c r="A33" s="30" t="s">
        <v>58</v>
      </c>
      <c r="E33" s="32" t="s">
        <v>1753</v>
      </c>
    </row>
    <row r="34" spans="5:5" ht="267.75" customHeight="1">
      <c r="E34" s="31" t="s">
        <v>1754</v>
      </c>
    </row>
    <row r="35" spans="1:16" ht="12.75" customHeight="1">
      <c r="A35" t="s">
        <v>51</v>
      </c>
      <c s="6" t="s">
        <v>85</v>
      </c>
      <c s="6" t="s">
        <v>1755</v>
      </c>
      <c t="s">
        <v>1751</v>
      </c>
      <c s="26" t="s">
        <v>1756</v>
      </c>
      <c s="27" t="s">
        <v>1018</v>
      </c>
      <c s="28">
        <v>127678.35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1757</v>
      </c>
    </row>
    <row r="38" spans="5:5" ht="12.75" customHeight="1">
      <c r="E38" s="31" t="s">
        <v>1110</v>
      </c>
    </row>
    <row r="39" spans="1:16" ht="12.75" customHeight="1">
      <c r="A39" t="s">
        <v>51</v>
      </c>
      <c s="6" t="s">
        <v>90</v>
      </c>
      <c s="6" t="s">
        <v>81</v>
      </c>
      <c t="s">
        <v>1751</v>
      </c>
      <c s="26" t="s">
        <v>82</v>
      </c>
      <c s="27" t="s">
        <v>76</v>
      </c>
      <c s="28">
        <v>7.105</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1758</v>
      </c>
    </row>
    <row r="42" spans="5:5" ht="267.75" customHeight="1">
      <c r="E42" s="31" t="s">
        <v>1759</v>
      </c>
    </row>
    <row r="43" spans="1:16" ht="12.75" customHeight="1">
      <c r="A43" t="s">
        <v>51</v>
      </c>
      <c s="6" t="s">
        <v>96</v>
      </c>
      <c s="6" t="s">
        <v>1115</v>
      </c>
      <c t="s">
        <v>1751</v>
      </c>
      <c s="26" t="s">
        <v>1116</v>
      </c>
      <c s="27" t="s">
        <v>1018</v>
      </c>
      <c s="28">
        <v>213.15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1760</v>
      </c>
    </row>
    <row r="46" spans="5:5" ht="12.75" customHeight="1">
      <c r="E46" s="31" t="s">
        <v>1110</v>
      </c>
    </row>
    <row r="47" spans="1:16" ht="12.75" customHeight="1">
      <c r="A47" t="s">
        <v>51</v>
      </c>
      <c s="6" t="s">
        <v>101</v>
      </c>
      <c s="6" t="s">
        <v>1761</v>
      </c>
      <c t="s">
        <v>1751</v>
      </c>
      <c s="26" t="s">
        <v>1762</v>
      </c>
      <c s="27" t="s">
        <v>76</v>
      </c>
      <c s="28">
        <v>4263.05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1763</v>
      </c>
    </row>
    <row r="50" spans="5:5" ht="165.75" customHeight="1">
      <c r="E50" s="31" t="s">
        <v>1764</v>
      </c>
    </row>
    <row r="51" spans="1:16" ht="12.75" customHeight="1">
      <c r="A51" t="s">
        <v>51</v>
      </c>
      <c s="6" t="s">
        <v>105</v>
      </c>
      <c s="6" t="s">
        <v>1765</v>
      </c>
      <c t="s">
        <v>1751</v>
      </c>
      <c s="26" t="s">
        <v>1766</v>
      </c>
      <c s="27" t="s">
        <v>76</v>
      </c>
      <c s="28">
        <v>2313.22</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1767</v>
      </c>
    </row>
    <row r="54" spans="5:5" ht="191.25" customHeight="1">
      <c r="E54" s="31" t="s">
        <v>1768</v>
      </c>
    </row>
    <row r="55" spans="1:16" ht="12.75" customHeight="1">
      <c r="A55" t="s">
        <v>51</v>
      </c>
      <c s="6" t="s">
        <v>109</v>
      </c>
      <c s="6" t="s">
        <v>1769</v>
      </c>
      <c t="s">
        <v>1751</v>
      </c>
      <c s="26" t="s">
        <v>1770</v>
      </c>
      <c s="27" t="s">
        <v>76</v>
      </c>
      <c s="28">
        <v>5.03</v>
      </c>
      <c s="27">
        <v>0</v>
      </c>
      <c s="27">
        <f>ROUND(G55*H55,6)</f>
      </c>
      <c r="L55" s="29">
        <v>0</v>
      </c>
      <c s="24">
        <f>ROUND(ROUND(L55,2)*ROUND(G55,3),2)</f>
      </c>
      <c s="27" t="s">
        <v>56</v>
      </c>
      <c>
        <f>(M55*21)/100</f>
      </c>
      <c t="s">
        <v>27</v>
      </c>
    </row>
    <row r="56" spans="1:5" ht="12.75" customHeight="1">
      <c r="A56" s="30" t="s">
        <v>57</v>
      </c>
      <c r="E56" s="31" t="s">
        <v>5</v>
      </c>
    </row>
    <row r="57" spans="1:5" ht="25.5" customHeight="1">
      <c r="A57" s="30" t="s">
        <v>58</v>
      </c>
      <c r="E57" s="32" t="s">
        <v>1771</v>
      </c>
    </row>
    <row r="58" spans="5:5" ht="255" customHeight="1">
      <c r="E58" s="31" t="s">
        <v>1772</v>
      </c>
    </row>
    <row r="59" spans="1:13" ht="12.75" customHeight="1">
      <c r="A59" t="s">
        <v>48</v>
      </c>
      <c r="C59" s="7" t="s">
        <v>27</v>
      </c>
      <c r="E59" s="25" t="s">
        <v>1179</v>
      </c>
      <c r="J59" s="24">
        <f>0</f>
      </c>
      <c s="24">
        <f>0</f>
      </c>
      <c s="24">
        <f>0+L60+L64+L68+L72+L76+L80+L84+L88+L92+L96+L100+L104+L108+L112+L116+L120+L124+L128+L132+L136+L140+L144+L148+L152+L156+L160</f>
      </c>
      <c s="24">
        <f>0+M60+M64+M68+M72+M76+M80+M84+M88+M92+M96+M100+M104+M108+M112+M116+M120+M124+M128+M132+M136+M140+M144+M148+M152+M156+M160</f>
      </c>
    </row>
    <row r="60" spans="1:16" ht="12.75" customHeight="1">
      <c r="A60" t="s">
        <v>51</v>
      </c>
      <c s="6" t="s">
        <v>113</v>
      </c>
      <c s="6" t="s">
        <v>1773</v>
      </c>
      <c t="s">
        <v>1751</v>
      </c>
      <c s="26" t="s">
        <v>1774</v>
      </c>
      <c s="27" t="s">
        <v>76</v>
      </c>
      <c s="28">
        <v>14.577</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1775</v>
      </c>
    </row>
    <row r="63" spans="5:5" ht="357" customHeight="1">
      <c r="E63" s="31" t="s">
        <v>1776</v>
      </c>
    </row>
    <row r="64" spans="1:16" ht="12.75" customHeight="1">
      <c r="A64" t="s">
        <v>51</v>
      </c>
      <c s="6" t="s">
        <v>117</v>
      </c>
      <c s="6" t="s">
        <v>1777</v>
      </c>
      <c t="s">
        <v>1751</v>
      </c>
      <c s="26" t="s">
        <v>1778</v>
      </c>
      <c s="27" t="s">
        <v>55</v>
      </c>
      <c s="28">
        <v>34.721</v>
      </c>
      <c s="27">
        <v>0</v>
      </c>
      <c s="27">
        <f>ROUND(G64*H64,6)</f>
      </c>
      <c r="L64" s="29">
        <v>0</v>
      </c>
      <c s="24">
        <f>ROUND(ROUND(L64,2)*ROUND(G64,3),2)</f>
      </c>
      <c s="27" t="s">
        <v>56</v>
      </c>
      <c>
        <f>(M64*21)/100</f>
      </c>
      <c t="s">
        <v>27</v>
      </c>
    </row>
    <row r="65" spans="1:5" ht="12.75" customHeight="1">
      <c r="A65" s="30" t="s">
        <v>57</v>
      </c>
      <c r="E65" s="31" t="s">
        <v>5</v>
      </c>
    </row>
    <row r="66" spans="1:5" ht="51" customHeight="1">
      <c r="A66" s="30" t="s">
        <v>58</v>
      </c>
      <c r="E66" s="32" t="s">
        <v>1779</v>
      </c>
    </row>
    <row r="67" spans="5:5" ht="25.5" customHeight="1">
      <c r="E67" s="31" t="s">
        <v>1780</v>
      </c>
    </row>
    <row r="68" spans="1:16" ht="12.75" customHeight="1">
      <c r="A68" t="s">
        <v>51</v>
      </c>
      <c s="6" t="s">
        <v>122</v>
      </c>
      <c s="6" t="s">
        <v>1781</v>
      </c>
      <c t="s">
        <v>1751</v>
      </c>
      <c s="26" t="s">
        <v>1782</v>
      </c>
      <c s="27" t="s">
        <v>76</v>
      </c>
      <c s="28">
        <v>8.022</v>
      </c>
      <c s="27">
        <v>0</v>
      </c>
      <c s="27">
        <f>ROUND(G68*H68,6)</f>
      </c>
      <c r="L68" s="29">
        <v>0</v>
      </c>
      <c s="24">
        <f>ROUND(ROUND(L68,2)*ROUND(G68,3),2)</f>
      </c>
      <c s="27" t="s">
        <v>56</v>
      </c>
      <c>
        <f>(M68*21)/100</f>
      </c>
      <c t="s">
        <v>27</v>
      </c>
    </row>
    <row r="69" spans="1:5" ht="12.75" customHeight="1">
      <c r="A69" s="30" t="s">
        <v>57</v>
      </c>
      <c r="E69" s="31" t="s">
        <v>5</v>
      </c>
    </row>
    <row r="70" spans="1:5" ht="25.5" customHeight="1">
      <c r="A70" s="30" t="s">
        <v>58</v>
      </c>
      <c r="E70" s="32" t="s">
        <v>1783</v>
      </c>
    </row>
    <row r="71" spans="5:5" ht="12.75" customHeight="1">
      <c r="E71" s="31" t="s">
        <v>1784</v>
      </c>
    </row>
    <row r="72" spans="1:16" ht="12.75" customHeight="1">
      <c r="A72" t="s">
        <v>51</v>
      </c>
      <c s="6" t="s">
        <v>126</v>
      </c>
      <c s="6" t="s">
        <v>1785</v>
      </c>
      <c t="s">
        <v>1751</v>
      </c>
      <c s="26" t="s">
        <v>1786</v>
      </c>
      <c s="27" t="s">
        <v>88</v>
      </c>
      <c s="28">
        <v>1057.2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1787</v>
      </c>
    </row>
    <row r="75" spans="5:5" ht="38.25" customHeight="1">
      <c r="E75" s="31" t="s">
        <v>1788</v>
      </c>
    </row>
    <row r="76" spans="1:16" ht="12.75" customHeight="1">
      <c r="A76" t="s">
        <v>51</v>
      </c>
      <c s="6" t="s">
        <v>132</v>
      </c>
      <c s="6" t="s">
        <v>1789</v>
      </c>
      <c t="s">
        <v>1751</v>
      </c>
      <c s="26" t="s">
        <v>1790</v>
      </c>
      <c s="27" t="s">
        <v>99</v>
      </c>
      <c s="28">
        <v>159</v>
      </c>
      <c s="27">
        <v>0</v>
      </c>
      <c s="27">
        <f>ROUND(G76*H76,6)</f>
      </c>
      <c r="L76" s="29">
        <v>0</v>
      </c>
      <c s="24">
        <f>ROUND(ROUND(L76,2)*ROUND(G76,3),2)</f>
      </c>
      <c s="27" t="s">
        <v>56</v>
      </c>
      <c>
        <f>(M76*21)/100</f>
      </c>
      <c t="s">
        <v>27</v>
      </c>
    </row>
    <row r="77" spans="1:5" ht="12.75" customHeight="1">
      <c r="A77" s="30" t="s">
        <v>57</v>
      </c>
      <c r="E77" s="31" t="s">
        <v>5</v>
      </c>
    </row>
    <row r="78" spans="1:5" ht="38.25" customHeight="1">
      <c r="A78" s="30" t="s">
        <v>58</v>
      </c>
      <c r="E78" s="32" t="s">
        <v>1791</v>
      </c>
    </row>
    <row r="79" spans="5:5" ht="12.75" customHeight="1">
      <c r="E79" s="31" t="s">
        <v>1792</v>
      </c>
    </row>
    <row r="80" spans="1:16" ht="12.75" customHeight="1">
      <c r="A80" t="s">
        <v>51</v>
      </c>
      <c s="6" t="s">
        <v>136</v>
      </c>
      <c s="6" t="s">
        <v>1793</v>
      </c>
      <c t="s">
        <v>1751</v>
      </c>
      <c s="26" t="s">
        <v>1794</v>
      </c>
      <c s="27" t="s">
        <v>55</v>
      </c>
      <c s="28">
        <v>5.571</v>
      </c>
      <c s="27">
        <v>0</v>
      </c>
      <c s="27">
        <f>ROUND(G80*H80,6)</f>
      </c>
      <c r="L80" s="29">
        <v>0</v>
      </c>
      <c s="24">
        <f>ROUND(ROUND(L80,2)*ROUND(G80,3),2)</f>
      </c>
      <c s="27" t="s">
        <v>56</v>
      </c>
      <c>
        <f>(M80*21)/100</f>
      </c>
      <c t="s">
        <v>27</v>
      </c>
    </row>
    <row r="81" spans="1:5" ht="12.75" customHeight="1">
      <c r="A81" s="30" t="s">
        <v>57</v>
      </c>
      <c r="E81" s="31" t="s">
        <v>5</v>
      </c>
    </row>
    <row r="82" spans="1:5" ht="51" customHeight="1">
      <c r="A82" s="30" t="s">
        <v>58</v>
      </c>
      <c r="E82" s="32" t="s">
        <v>1795</v>
      </c>
    </row>
    <row r="83" spans="5:5" ht="280.5" customHeight="1">
      <c r="E83" s="31" t="s">
        <v>1796</v>
      </c>
    </row>
    <row r="84" spans="1:16" ht="12.75" customHeight="1">
      <c r="A84" t="s">
        <v>51</v>
      </c>
      <c s="6" t="s">
        <v>140</v>
      </c>
      <c s="6" t="s">
        <v>1797</v>
      </c>
      <c t="s">
        <v>1751</v>
      </c>
      <c s="26" t="s">
        <v>1798</v>
      </c>
      <c s="27" t="s">
        <v>55</v>
      </c>
      <c s="28">
        <v>5.571</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1799</v>
      </c>
    </row>
    <row r="87" spans="5:5" ht="12.75" customHeight="1">
      <c r="E87" s="31" t="s">
        <v>1800</v>
      </c>
    </row>
    <row r="88" spans="1:16" ht="12.75" customHeight="1">
      <c r="A88" t="s">
        <v>51</v>
      </c>
      <c s="6" t="s">
        <v>144</v>
      </c>
      <c s="6" t="s">
        <v>1801</v>
      </c>
      <c t="s">
        <v>1751</v>
      </c>
      <c s="26" t="s">
        <v>1802</v>
      </c>
      <c s="27" t="s">
        <v>88</v>
      </c>
      <c s="28">
        <v>168.18</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1803</v>
      </c>
    </row>
    <row r="91" spans="5:5" ht="63.75" customHeight="1">
      <c r="E91" s="31" t="s">
        <v>1804</v>
      </c>
    </row>
    <row r="92" spans="1:16" ht="12.75" customHeight="1">
      <c r="A92" t="s">
        <v>51</v>
      </c>
      <c s="6" t="s">
        <v>148</v>
      </c>
      <c s="6" t="s">
        <v>1805</v>
      </c>
      <c t="s">
        <v>1751</v>
      </c>
      <c s="26" t="s">
        <v>1806</v>
      </c>
      <c s="27" t="s">
        <v>88</v>
      </c>
      <c s="28">
        <v>1696.7</v>
      </c>
      <c s="27">
        <v>0</v>
      </c>
      <c s="27">
        <f>ROUND(G92*H92,6)</f>
      </c>
      <c r="L92" s="29">
        <v>0</v>
      </c>
      <c s="24">
        <f>ROUND(ROUND(L92,2)*ROUND(G92,3),2)</f>
      </c>
      <c s="27" t="s">
        <v>56</v>
      </c>
      <c>
        <f>(M92*21)/100</f>
      </c>
      <c t="s">
        <v>27</v>
      </c>
    </row>
    <row r="93" spans="1:5" ht="12.75" customHeight="1">
      <c r="A93" s="30" t="s">
        <v>57</v>
      </c>
      <c r="E93" s="31" t="s">
        <v>5</v>
      </c>
    </row>
    <row r="94" spans="1:5" ht="38.25" customHeight="1">
      <c r="A94" s="30" t="s">
        <v>58</v>
      </c>
      <c r="E94" s="32" t="s">
        <v>1807</v>
      </c>
    </row>
    <row r="95" spans="5:5" ht="63.75" customHeight="1">
      <c r="E95" s="31" t="s">
        <v>1804</v>
      </c>
    </row>
    <row r="96" spans="1:16" ht="12.75" customHeight="1">
      <c r="A96" t="s">
        <v>51</v>
      </c>
      <c s="6" t="s">
        <v>152</v>
      </c>
      <c s="6" t="s">
        <v>1808</v>
      </c>
      <c t="s">
        <v>1751</v>
      </c>
      <c s="26" t="s">
        <v>1809</v>
      </c>
      <c s="27" t="s">
        <v>88</v>
      </c>
      <c s="28">
        <v>99.5</v>
      </c>
      <c s="27">
        <v>0</v>
      </c>
      <c s="27">
        <f>ROUND(G96*H96,6)</f>
      </c>
      <c r="L96" s="29">
        <v>0</v>
      </c>
      <c s="24">
        <f>ROUND(ROUND(L96,2)*ROUND(G96,3),2)</f>
      </c>
      <c s="27" t="s">
        <v>56</v>
      </c>
      <c>
        <f>(M96*21)/100</f>
      </c>
      <c t="s">
        <v>27</v>
      </c>
    </row>
    <row r="97" spans="1:5" ht="12.75" customHeight="1">
      <c r="A97" s="30" t="s">
        <v>57</v>
      </c>
      <c r="E97" s="31" t="s">
        <v>5</v>
      </c>
    </row>
    <row r="98" spans="1:5" ht="25.5" customHeight="1">
      <c r="A98" s="30" t="s">
        <v>58</v>
      </c>
      <c r="E98" s="32" t="s">
        <v>1810</v>
      </c>
    </row>
    <row r="99" spans="5:5" ht="153" customHeight="1">
      <c r="E99" s="31" t="s">
        <v>1811</v>
      </c>
    </row>
    <row r="100" spans="1:16" ht="12.75" customHeight="1">
      <c r="A100" t="s">
        <v>51</v>
      </c>
      <c s="6" t="s">
        <v>156</v>
      </c>
      <c s="6" t="s">
        <v>1812</v>
      </c>
      <c t="s">
        <v>1751</v>
      </c>
      <c s="26" t="s">
        <v>1813</v>
      </c>
      <c s="27" t="s">
        <v>88</v>
      </c>
      <c s="28">
        <v>99.5</v>
      </c>
      <c s="27">
        <v>0</v>
      </c>
      <c s="27">
        <f>ROUND(G100*H100,6)</f>
      </c>
      <c r="L100" s="29">
        <v>0</v>
      </c>
      <c s="24">
        <f>ROUND(ROUND(L100,2)*ROUND(G100,3),2)</f>
      </c>
      <c s="27" t="s">
        <v>56</v>
      </c>
      <c>
        <f>(M100*21)/100</f>
      </c>
      <c t="s">
        <v>27</v>
      </c>
    </row>
    <row r="101" spans="1:5" ht="12.75" customHeight="1">
      <c r="A101" s="30" t="s">
        <v>57</v>
      </c>
      <c r="E101" s="31" t="s">
        <v>5</v>
      </c>
    </row>
    <row r="102" spans="1:5" ht="25.5" customHeight="1">
      <c r="A102" s="30" t="s">
        <v>58</v>
      </c>
      <c r="E102" s="32" t="s">
        <v>1810</v>
      </c>
    </row>
    <row r="103" spans="5:5" ht="153" customHeight="1">
      <c r="E103" s="31" t="s">
        <v>1811</v>
      </c>
    </row>
    <row r="104" spans="1:16" ht="12.75" customHeight="1">
      <c r="A104" t="s">
        <v>51</v>
      </c>
      <c s="6" t="s">
        <v>160</v>
      </c>
      <c s="6" t="s">
        <v>1814</v>
      </c>
      <c t="s">
        <v>1751</v>
      </c>
      <c s="26" t="s">
        <v>1815</v>
      </c>
      <c s="27" t="s">
        <v>76</v>
      </c>
      <c s="28">
        <v>112.35</v>
      </c>
      <c s="27">
        <v>0</v>
      </c>
      <c s="27">
        <f>ROUND(G104*H104,6)</f>
      </c>
      <c r="L104" s="29">
        <v>0</v>
      </c>
      <c s="24">
        <f>ROUND(ROUND(L104,2)*ROUND(G104,3),2)</f>
      </c>
      <c s="27" t="s">
        <v>56</v>
      </c>
      <c>
        <f>(M104*21)/100</f>
      </c>
      <c t="s">
        <v>27</v>
      </c>
    </row>
    <row r="105" spans="1:5" ht="12.75" customHeight="1">
      <c r="A105" s="30" t="s">
        <v>57</v>
      </c>
      <c r="E105" s="31" t="s">
        <v>5</v>
      </c>
    </row>
    <row r="106" spans="1:5" ht="102" customHeight="1">
      <c r="A106" s="30" t="s">
        <v>58</v>
      </c>
      <c r="E106" s="32" t="s">
        <v>1816</v>
      </c>
    </row>
    <row r="107" spans="5:5" ht="267.75" customHeight="1">
      <c r="E107" s="31" t="s">
        <v>1817</v>
      </c>
    </row>
    <row r="108" spans="1:16" ht="12.75" customHeight="1">
      <c r="A108" t="s">
        <v>51</v>
      </c>
      <c s="6" t="s">
        <v>164</v>
      </c>
      <c s="6" t="s">
        <v>1818</v>
      </c>
      <c t="s">
        <v>1751</v>
      </c>
      <c s="26" t="s">
        <v>1819</v>
      </c>
      <c s="27" t="s">
        <v>55</v>
      </c>
      <c s="28">
        <v>2.992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1820</v>
      </c>
    </row>
    <row r="111" spans="5:5" ht="216.75" customHeight="1">
      <c r="E111" s="31" t="s">
        <v>1821</v>
      </c>
    </row>
    <row r="112" spans="1:16" ht="12.75" customHeight="1">
      <c r="A112" t="s">
        <v>51</v>
      </c>
      <c s="6" t="s">
        <v>168</v>
      </c>
      <c s="6" t="s">
        <v>1822</v>
      </c>
      <c t="s">
        <v>1751</v>
      </c>
      <c s="26" t="s">
        <v>1823</v>
      </c>
      <c s="27" t="s">
        <v>55</v>
      </c>
      <c s="28">
        <v>6.104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1824</v>
      </c>
    </row>
    <row r="115" spans="5:5" ht="216.75" customHeight="1">
      <c r="E115" s="31" t="s">
        <v>1821</v>
      </c>
    </row>
    <row r="116" spans="1:16" ht="12.75" customHeight="1">
      <c r="A116" t="s">
        <v>51</v>
      </c>
      <c s="6" t="s">
        <v>172</v>
      </c>
      <c s="6" t="s">
        <v>1825</v>
      </c>
      <c t="s">
        <v>1751</v>
      </c>
      <c s="26" t="s">
        <v>1826</v>
      </c>
      <c s="27" t="s">
        <v>76</v>
      </c>
      <c s="28">
        <v>25.325</v>
      </c>
      <c s="27">
        <v>0</v>
      </c>
      <c s="27">
        <f>ROUND(G116*H116,6)</f>
      </c>
      <c r="L116" s="29">
        <v>0</v>
      </c>
      <c s="24">
        <f>ROUND(ROUND(L116,2)*ROUND(G116,3),2)</f>
      </c>
      <c s="27" t="s">
        <v>56</v>
      </c>
      <c>
        <f>(M116*21)/100</f>
      </c>
      <c t="s">
        <v>27</v>
      </c>
    </row>
    <row r="117" spans="1:5" ht="12.75" customHeight="1">
      <c r="A117" s="30" t="s">
        <v>57</v>
      </c>
      <c r="E117" s="31" t="s">
        <v>5</v>
      </c>
    </row>
    <row r="118" spans="1:5" ht="25.5" customHeight="1">
      <c r="A118" s="30" t="s">
        <v>58</v>
      </c>
      <c r="E118" s="32" t="s">
        <v>1827</v>
      </c>
    </row>
    <row r="119" spans="5:5" ht="63.75" customHeight="1">
      <c r="E119" s="31" t="s">
        <v>1828</v>
      </c>
    </row>
    <row r="120" spans="1:16" ht="12.75" customHeight="1">
      <c r="A120" t="s">
        <v>51</v>
      </c>
      <c s="6" t="s">
        <v>176</v>
      </c>
      <c s="6" t="s">
        <v>1829</v>
      </c>
      <c t="s">
        <v>356</v>
      </c>
      <c s="26" t="s">
        <v>1830</v>
      </c>
      <c s="27" t="s">
        <v>99</v>
      </c>
      <c s="28">
        <v>28</v>
      </c>
      <c s="27">
        <v>0</v>
      </c>
      <c s="27">
        <f>ROUND(G120*H120,6)</f>
      </c>
      <c r="L120" s="29">
        <v>0</v>
      </c>
      <c s="24">
        <f>ROUND(ROUND(L120,2)*ROUND(G120,3),2)</f>
      </c>
      <c s="27" t="s">
        <v>56</v>
      </c>
      <c>
        <f>(M120*21)/100</f>
      </c>
      <c t="s">
        <v>27</v>
      </c>
    </row>
    <row r="121" spans="1:5" ht="12.75" customHeight="1">
      <c r="A121" s="30" t="s">
        <v>57</v>
      </c>
      <c r="E121" s="31" t="s">
        <v>5</v>
      </c>
    </row>
    <row r="122" spans="1:5" ht="25.5" customHeight="1">
      <c r="A122" s="30" t="s">
        <v>58</v>
      </c>
      <c r="E122" s="32" t="s">
        <v>1831</v>
      </c>
    </row>
    <row r="123" spans="5:5" ht="38.25" customHeight="1">
      <c r="E123" s="31" t="s">
        <v>1832</v>
      </c>
    </row>
    <row r="124" spans="1:16" ht="12.75" customHeight="1">
      <c r="A124" t="s">
        <v>51</v>
      </c>
      <c s="6" t="s">
        <v>181</v>
      </c>
      <c s="6" t="s">
        <v>1833</v>
      </c>
      <c t="s">
        <v>356</v>
      </c>
      <c s="26" t="s">
        <v>1834</v>
      </c>
      <c s="27" t="s">
        <v>99</v>
      </c>
      <c s="28">
        <v>25</v>
      </c>
      <c s="27">
        <v>0</v>
      </c>
      <c s="27">
        <f>ROUND(G124*H124,6)</f>
      </c>
      <c r="L124" s="29">
        <v>0</v>
      </c>
      <c s="24">
        <f>ROUND(ROUND(L124,2)*ROUND(G124,3),2)</f>
      </c>
      <c s="27" t="s">
        <v>56</v>
      </c>
      <c>
        <f>(M124*21)/100</f>
      </c>
      <c t="s">
        <v>27</v>
      </c>
    </row>
    <row r="125" spans="1:5" ht="12.75" customHeight="1">
      <c r="A125" s="30" t="s">
        <v>57</v>
      </c>
      <c r="E125" s="31" t="s">
        <v>5</v>
      </c>
    </row>
    <row r="126" spans="1:5" ht="25.5" customHeight="1">
      <c r="A126" s="30" t="s">
        <v>58</v>
      </c>
      <c r="E126" s="32" t="s">
        <v>1835</v>
      </c>
    </row>
    <row r="127" spans="5:5" ht="38.25" customHeight="1">
      <c r="E127" s="31" t="s">
        <v>1832</v>
      </c>
    </row>
    <row r="128" spans="1:16" ht="12.75" customHeight="1">
      <c r="A128" t="s">
        <v>51</v>
      </c>
      <c s="6" t="s">
        <v>185</v>
      </c>
      <c s="6" t="s">
        <v>1836</v>
      </c>
      <c t="s">
        <v>1751</v>
      </c>
      <c s="26" t="s">
        <v>1837</v>
      </c>
      <c s="27" t="s">
        <v>99</v>
      </c>
      <c s="28">
        <v>20</v>
      </c>
      <c s="27">
        <v>0</v>
      </c>
      <c s="27">
        <f>ROUND(G128*H128,6)</f>
      </c>
      <c r="L128" s="29">
        <v>0</v>
      </c>
      <c s="24">
        <f>ROUND(ROUND(L128,2)*ROUND(G128,3),2)</f>
      </c>
      <c s="27" t="s">
        <v>56</v>
      </c>
      <c>
        <f>(M128*21)/100</f>
      </c>
      <c t="s">
        <v>27</v>
      </c>
    </row>
    <row r="129" spans="1:5" ht="12.75" customHeight="1">
      <c r="A129" s="30" t="s">
        <v>57</v>
      </c>
      <c r="E129" s="31" t="s">
        <v>5</v>
      </c>
    </row>
    <row r="130" spans="1:5" ht="25.5" customHeight="1">
      <c r="A130" s="30" t="s">
        <v>58</v>
      </c>
      <c r="E130" s="32" t="s">
        <v>1838</v>
      </c>
    </row>
    <row r="131" spans="5:5" ht="38.25" customHeight="1">
      <c r="E131" s="31" t="s">
        <v>1839</v>
      </c>
    </row>
    <row r="132" spans="1:16" ht="12.75" customHeight="1">
      <c r="A132" t="s">
        <v>51</v>
      </c>
      <c s="6" t="s">
        <v>190</v>
      </c>
      <c s="6" t="s">
        <v>1840</v>
      </c>
      <c t="s">
        <v>1751</v>
      </c>
      <c s="26" t="s">
        <v>1841</v>
      </c>
      <c s="27" t="s">
        <v>99</v>
      </c>
      <c s="28">
        <v>22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1842</v>
      </c>
    </row>
    <row r="135" spans="5:5" ht="38.25" customHeight="1">
      <c r="E135" s="31" t="s">
        <v>1839</v>
      </c>
    </row>
    <row r="136" spans="1:16" ht="12.75" customHeight="1">
      <c r="A136" t="s">
        <v>51</v>
      </c>
      <c s="6" t="s">
        <v>194</v>
      </c>
      <c s="6" t="s">
        <v>1843</v>
      </c>
      <c t="s">
        <v>1751</v>
      </c>
      <c s="26" t="s">
        <v>1844</v>
      </c>
      <c s="27" t="s">
        <v>99</v>
      </c>
      <c s="28">
        <v>30</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1845</v>
      </c>
    </row>
    <row r="139" spans="5:5" ht="38.25" customHeight="1">
      <c r="E139" s="31" t="s">
        <v>1839</v>
      </c>
    </row>
    <row r="140" spans="1:16" ht="12.75" customHeight="1">
      <c r="A140" t="s">
        <v>51</v>
      </c>
      <c s="6" t="s">
        <v>198</v>
      </c>
      <c s="6" t="s">
        <v>1846</v>
      </c>
      <c t="s">
        <v>1751</v>
      </c>
      <c s="26" t="s">
        <v>1847</v>
      </c>
      <c s="27" t="s">
        <v>99</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1848</v>
      </c>
    </row>
    <row r="143" spans="5:5" ht="38.25" customHeight="1">
      <c r="E143" s="31" t="s">
        <v>1839</v>
      </c>
    </row>
    <row r="144" spans="1:16" ht="12.75" customHeight="1">
      <c r="A144" t="s">
        <v>51</v>
      </c>
      <c s="6" t="s">
        <v>202</v>
      </c>
      <c s="6" t="s">
        <v>1849</v>
      </c>
      <c t="s">
        <v>1751</v>
      </c>
      <c s="26" t="s">
        <v>1850</v>
      </c>
      <c s="27" t="s">
        <v>99</v>
      </c>
      <c s="28">
        <v>8</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1851</v>
      </c>
    </row>
    <row r="147" spans="5:5" ht="89.25" customHeight="1">
      <c r="E147" s="31" t="s">
        <v>1852</v>
      </c>
    </row>
    <row r="148" spans="1:16" ht="12.75" customHeight="1">
      <c r="A148" t="s">
        <v>51</v>
      </c>
      <c s="6" t="s">
        <v>206</v>
      </c>
      <c s="6" t="s">
        <v>1853</v>
      </c>
      <c t="s">
        <v>1751</v>
      </c>
      <c s="26" t="s">
        <v>1854</v>
      </c>
      <c s="27" t="s">
        <v>76</v>
      </c>
      <c s="28">
        <v>24.8</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1855</v>
      </c>
    </row>
    <row r="151" spans="5:5" ht="12.75" customHeight="1">
      <c r="E151" s="31" t="s">
        <v>1856</v>
      </c>
    </row>
    <row r="152" spans="1:16" ht="12.75" customHeight="1">
      <c r="A152" t="s">
        <v>51</v>
      </c>
      <c s="6" t="s">
        <v>210</v>
      </c>
      <c s="6" t="s">
        <v>1857</v>
      </c>
      <c t="s">
        <v>1751</v>
      </c>
      <c s="26" t="s">
        <v>1858</v>
      </c>
      <c s="27" t="s">
        <v>76</v>
      </c>
      <c s="28">
        <v>32.783</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1859</v>
      </c>
    </row>
    <row r="155" spans="5:5" ht="12.75" customHeight="1">
      <c r="E155" s="31" t="s">
        <v>1856</v>
      </c>
    </row>
    <row r="156" spans="1:16" ht="12.75" customHeight="1">
      <c r="A156" t="s">
        <v>51</v>
      </c>
      <c s="6" t="s">
        <v>214</v>
      </c>
      <c s="6" t="s">
        <v>1860</v>
      </c>
      <c t="s">
        <v>1751</v>
      </c>
      <c s="26" t="s">
        <v>1861</v>
      </c>
      <c s="27" t="s">
        <v>76</v>
      </c>
      <c s="28">
        <v>61.98</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1862</v>
      </c>
    </row>
    <row r="159" spans="5:5" ht="267.75" customHeight="1">
      <c r="E159" s="31" t="s">
        <v>1817</v>
      </c>
    </row>
    <row r="160" spans="1:16" ht="12.75" customHeight="1">
      <c r="A160" t="s">
        <v>51</v>
      </c>
      <c s="6" t="s">
        <v>218</v>
      </c>
      <c s="6" t="s">
        <v>1863</v>
      </c>
      <c t="s">
        <v>1751</v>
      </c>
      <c s="26" t="s">
        <v>1864</v>
      </c>
      <c s="27" t="s">
        <v>55</v>
      </c>
      <c s="28">
        <v>1.55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1865</v>
      </c>
    </row>
    <row r="163" spans="5:5" ht="229.5" customHeight="1">
      <c r="E163" s="31" t="s">
        <v>1866</v>
      </c>
    </row>
    <row r="164" spans="1:13" ht="12.75" customHeight="1">
      <c r="A164" t="s">
        <v>48</v>
      </c>
      <c r="C164" s="7" t="s">
        <v>26</v>
      </c>
      <c r="E164" s="25" t="s">
        <v>476</v>
      </c>
      <c r="J164" s="24">
        <f>0</f>
      </c>
      <c s="24">
        <f>0</f>
      </c>
      <c s="24">
        <f>0+L165+L169+L173+L177+L181+L185+L189</f>
      </c>
      <c s="24">
        <f>0+M165+M169+M173+M177+M181+M185+M189</f>
      </c>
    </row>
    <row r="165" spans="1:16" ht="12.75" customHeight="1">
      <c r="A165" t="s">
        <v>51</v>
      </c>
      <c s="6" t="s">
        <v>222</v>
      </c>
      <c s="6" t="s">
        <v>1378</v>
      </c>
      <c t="s">
        <v>1751</v>
      </c>
      <c s="26" t="s">
        <v>1867</v>
      </c>
      <c s="27" t="s">
        <v>76</v>
      </c>
      <c s="28">
        <v>0.86</v>
      </c>
      <c s="27">
        <v>0</v>
      </c>
      <c s="27">
        <f>ROUND(G165*H165,6)</f>
      </c>
      <c r="L165" s="29">
        <v>0</v>
      </c>
      <c s="24">
        <f>ROUND(ROUND(L165,2)*ROUND(G165,3),2)</f>
      </c>
      <c s="27" t="s">
        <v>56</v>
      </c>
      <c>
        <f>(M165*21)/100</f>
      </c>
      <c t="s">
        <v>27</v>
      </c>
    </row>
    <row r="166" spans="1:5" ht="12.75" customHeight="1">
      <c r="A166" s="30" t="s">
        <v>57</v>
      </c>
      <c r="E166" s="31" t="s">
        <v>5</v>
      </c>
    </row>
    <row r="167" spans="1:5" ht="38.25" customHeight="1">
      <c r="A167" s="30" t="s">
        <v>58</v>
      </c>
      <c r="E167" s="32" t="s">
        <v>1868</v>
      </c>
    </row>
    <row r="168" spans="5:5" ht="280.5" customHeight="1">
      <c r="E168" s="31" t="s">
        <v>1869</v>
      </c>
    </row>
    <row r="169" spans="1:16" ht="12.75" customHeight="1">
      <c r="A169" t="s">
        <v>51</v>
      </c>
      <c s="6" t="s">
        <v>226</v>
      </c>
      <c s="6" t="s">
        <v>1870</v>
      </c>
      <c t="s">
        <v>1751</v>
      </c>
      <c s="26" t="s">
        <v>1871</v>
      </c>
      <c s="27" t="s">
        <v>55</v>
      </c>
      <c s="28">
        <v>0.099</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1872</v>
      </c>
    </row>
    <row r="172" spans="5:5" ht="204" customHeight="1">
      <c r="E172" s="31" t="s">
        <v>1873</v>
      </c>
    </row>
    <row r="173" spans="1:16" ht="12.75" customHeight="1">
      <c r="A173" t="s">
        <v>51</v>
      </c>
      <c s="6" t="s">
        <v>230</v>
      </c>
      <c s="6" t="s">
        <v>1874</v>
      </c>
      <c t="s">
        <v>1751</v>
      </c>
      <c s="26" t="s">
        <v>1875</v>
      </c>
      <c s="27" t="s">
        <v>76</v>
      </c>
      <c s="28">
        <v>2.93</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1876</v>
      </c>
    </row>
    <row r="176" spans="5:5" ht="25.5" customHeight="1">
      <c r="E176" s="31" t="s">
        <v>1877</v>
      </c>
    </row>
    <row r="177" spans="1:16" ht="12.75" customHeight="1">
      <c r="A177" t="s">
        <v>51</v>
      </c>
      <c s="6" t="s">
        <v>234</v>
      </c>
      <c s="6" t="s">
        <v>1374</v>
      </c>
      <c t="s">
        <v>1751</v>
      </c>
      <c s="26" t="s">
        <v>1375</v>
      </c>
      <c s="27" t="s">
        <v>388</v>
      </c>
      <c s="28">
        <v>1157.32</v>
      </c>
      <c s="27">
        <v>0</v>
      </c>
      <c s="27">
        <f>ROUND(G177*H177,6)</f>
      </c>
      <c r="L177" s="29">
        <v>0</v>
      </c>
      <c s="24">
        <f>ROUND(ROUND(L177,2)*ROUND(G177,3),2)</f>
      </c>
      <c s="27" t="s">
        <v>56</v>
      </c>
      <c>
        <f>(M177*21)/100</f>
      </c>
      <c t="s">
        <v>27</v>
      </c>
    </row>
    <row r="178" spans="1:5" ht="12.75" customHeight="1">
      <c r="A178" s="30" t="s">
        <v>57</v>
      </c>
      <c r="E178" s="31" t="s">
        <v>5</v>
      </c>
    </row>
    <row r="179" spans="1:5" ht="25.5" customHeight="1">
      <c r="A179" s="30" t="s">
        <v>58</v>
      </c>
      <c r="E179" s="32" t="s">
        <v>1878</v>
      </c>
    </row>
    <row r="180" spans="5:5" ht="242.25" customHeight="1">
      <c r="E180" s="31" t="s">
        <v>1879</v>
      </c>
    </row>
    <row r="181" spans="1:16" ht="12.75" customHeight="1">
      <c r="A181" t="s">
        <v>51</v>
      </c>
      <c s="6" t="s">
        <v>238</v>
      </c>
      <c s="6" t="s">
        <v>1880</v>
      </c>
      <c t="s">
        <v>1751</v>
      </c>
      <c s="26" t="s">
        <v>1881</v>
      </c>
      <c s="27" t="s">
        <v>55</v>
      </c>
      <c s="28">
        <v>0.468</v>
      </c>
      <c s="27">
        <v>0</v>
      </c>
      <c s="27">
        <f>ROUND(G181*H181,6)</f>
      </c>
      <c r="L181" s="29">
        <v>0</v>
      </c>
      <c s="24">
        <f>ROUND(ROUND(L181,2)*ROUND(G181,3),2)</f>
      </c>
      <c s="27" t="s">
        <v>56</v>
      </c>
      <c>
        <f>(M181*21)/100</f>
      </c>
      <c t="s">
        <v>27</v>
      </c>
    </row>
    <row r="182" spans="1:5" ht="12.75" customHeight="1">
      <c r="A182" s="30" t="s">
        <v>57</v>
      </c>
      <c r="E182" s="31" t="s">
        <v>5</v>
      </c>
    </row>
    <row r="183" spans="1:5" ht="38.25" customHeight="1">
      <c r="A183" s="30" t="s">
        <v>58</v>
      </c>
      <c r="E183" s="32" t="s">
        <v>1882</v>
      </c>
    </row>
    <row r="184" spans="5:5" ht="242.25" customHeight="1">
      <c r="E184" s="31" t="s">
        <v>1879</v>
      </c>
    </row>
    <row r="185" spans="1:16" ht="12.75" customHeight="1">
      <c r="A185" t="s">
        <v>51</v>
      </c>
      <c s="6" t="s">
        <v>242</v>
      </c>
      <c s="6" t="s">
        <v>1883</v>
      </c>
      <c t="s">
        <v>1751</v>
      </c>
      <c s="26" t="s">
        <v>1884</v>
      </c>
      <c s="27" t="s">
        <v>76</v>
      </c>
      <c s="28">
        <v>445.84</v>
      </c>
      <c s="27">
        <v>0</v>
      </c>
      <c s="27">
        <f>ROUND(G185*H185,6)</f>
      </c>
      <c r="L185" s="29">
        <v>0</v>
      </c>
      <c s="24">
        <f>ROUND(ROUND(L185,2)*ROUND(G185,3),2)</f>
      </c>
      <c s="27" t="s">
        <v>56</v>
      </c>
      <c>
        <f>(M185*21)/100</f>
      </c>
      <c t="s">
        <v>27</v>
      </c>
    </row>
    <row r="186" spans="1:5" ht="12.75" customHeight="1">
      <c r="A186" s="30" t="s">
        <v>57</v>
      </c>
      <c r="E186" s="31" t="s">
        <v>5</v>
      </c>
    </row>
    <row r="187" spans="1:5" ht="102" customHeight="1">
      <c r="A187" s="30" t="s">
        <v>58</v>
      </c>
      <c r="E187" s="32" t="s">
        <v>1885</v>
      </c>
    </row>
    <row r="188" spans="5:5" ht="267.75" customHeight="1">
      <c r="E188" s="31" t="s">
        <v>1886</v>
      </c>
    </row>
    <row r="189" spans="1:16" ht="12.75" customHeight="1">
      <c r="A189" t="s">
        <v>51</v>
      </c>
      <c s="6" t="s">
        <v>246</v>
      </c>
      <c s="6" t="s">
        <v>1887</v>
      </c>
      <c t="s">
        <v>1751</v>
      </c>
      <c s="26" t="s">
        <v>1888</v>
      </c>
      <c s="27" t="s">
        <v>55</v>
      </c>
      <c s="28">
        <v>67.161</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1889</v>
      </c>
    </row>
    <row r="192" spans="5:5" ht="216.75" customHeight="1">
      <c r="E192" s="31" t="s">
        <v>1821</v>
      </c>
    </row>
    <row r="193" spans="1:13" ht="12.75" customHeight="1">
      <c r="A193" t="s">
        <v>48</v>
      </c>
      <c r="C193" s="7" t="s">
        <v>67</v>
      </c>
      <c r="E193" s="25" t="s">
        <v>1188</v>
      </c>
      <c r="J193" s="24">
        <f>0</f>
      </c>
      <c s="24">
        <f>0</f>
      </c>
      <c s="24">
        <f>0+L194+L198+L202+L206+L210+L214+L218+L222+L226</f>
      </c>
      <c s="24">
        <f>0+M194+M198+M202+M206+M210+M214+M218+M222+M226</f>
      </c>
    </row>
    <row r="194" spans="1:16" ht="12.75" customHeight="1">
      <c r="A194" t="s">
        <v>51</v>
      </c>
      <c s="6" t="s">
        <v>250</v>
      </c>
      <c s="6" t="s">
        <v>1890</v>
      </c>
      <c t="s">
        <v>1751</v>
      </c>
      <c s="26" t="s">
        <v>1891</v>
      </c>
      <c s="27" t="s">
        <v>76</v>
      </c>
      <c s="28">
        <v>17.13</v>
      </c>
      <c s="27">
        <v>0</v>
      </c>
      <c s="27">
        <f>ROUND(G194*H194,6)</f>
      </c>
      <c r="L194" s="29">
        <v>0</v>
      </c>
      <c s="24">
        <f>ROUND(ROUND(L194,2)*ROUND(G194,3),2)</f>
      </c>
      <c s="27" t="s">
        <v>56</v>
      </c>
      <c>
        <f>(M194*21)/100</f>
      </c>
      <c t="s">
        <v>27</v>
      </c>
    </row>
    <row r="195" spans="1:5" ht="12.75" customHeight="1">
      <c r="A195" s="30" t="s">
        <v>57</v>
      </c>
      <c r="E195" s="31" t="s">
        <v>5</v>
      </c>
    </row>
    <row r="196" spans="1:5" ht="38.25" customHeight="1">
      <c r="A196" s="30" t="s">
        <v>58</v>
      </c>
      <c r="E196" s="32" t="s">
        <v>1892</v>
      </c>
    </row>
    <row r="197" spans="5:5" ht="267.75" customHeight="1">
      <c r="E197" s="31" t="s">
        <v>1886</v>
      </c>
    </row>
    <row r="198" spans="1:16" ht="12.75" customHeight="1">
      <c r="A198" t="s">
        <v>51</v>
      </c>
      <c s="6" t="s">
        <v>254</v>
      </c>
      <c s="6" t="s">
        <v>1893</v>
      </c>
      <c t="s">
        <v>1751</v>
      </c>
      <c s="26" t="s">
        <v>1894</v>
      </c>
      <c s="27" t="s">
        <v>55</v>
      </c>
      <c s="28">
        <v>2.369</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1895</v>
      </c>
    </row>
    <row r="201" spans="5:5" ht="216.75" customHeight="1">
      <c r="E201" s="31" t="s">
        <v>1821</v>
      </c>
    </row>
    <row r="202" spans="1:16" ht="12.75" customHeight="1">
      <c r="A202" t="s">
        <v>51</v>
      </c>
      <c s="6" t="s">
        <v>258</v>
      </c>
      <c s="6" t="s">
        <v>1896</v>
      </c>
      <c t="s">
        <v>1751</v>
      </c>
      <c s="26" t="s">
        <v>1897</v>
      </c>
      <c s="27" t="s">
        <v>76</v>
      </c>
      <c s="28">
        <v>111.334</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1898</v>
      </c>
    </row>
    <row r="205" spans="5:5" ht="267.75" customHeight="1">
      <c r="E205" s="31" t="s">
        <v>1886</v>
      </c>
    </row>
    <row r="206" spans="1:16" ht="12.75" customHeight="1">
      <c r="A206" t="s">
        <v>51</v>
      </c>
      <c s="6" t="s">
        <v>262</v>
      </c>
      <c s="6" t="s">
        <v>1899</v>
      </c>
      <c t="s">
        <v>1751</v>
      </c>
      <c s="26" t="s">
        <v>1900</v>
      </c>
      <c s="27" t="s">
        <v>76</v>
      </c>
      <c s="28">
        <v>114.49</v>
      </c>
      <c s="27">
        <v>0</v>
      </c>
      <c s="27">
        <f>ROUND(G206*H206,6)</f>
      </c>
      <c r="L206" s="29">
        <v>0</v>
      </c>
      <c s="24">
        <f>ROUND(ROUND(L206,2)*ROUND(G206,3),2)</f>
      </c>
      <c s="27" t="s">
        <v>56</v>
      </c>
      <c>
        <f>(M206*21)/100</f>
      </c>
      <c t="s">
        <v>27</v>
      </c>
    </row>
    <row r="207" spans="1:5" ht="12.75" customHeight="1">
      <c r="A207" s="30" t="s">
        <v>57</v>
      </c>
      <c r="E207" s="31" t="s">
        <v>5</v>
      </c>
    </row>
    <row r="208" spans="1:5" ht="25.5" customHeight="1">
      <c r="A208" s="30" t="s">
        <v>58</v>
      </c>
      <c r="E208" s="32" t="s">
        <v>1901</v>
      </c>
    </row>
    <row r="209" spans="5:5" ht="267.75" customHeight="1">
      <c r="E209" s="31" t="s">
        <v>1886</v>
      </c>
    </row>
    <row r="210" spans="1:16" ht="12.75" customHeight="1">
      <c r="A210" t="s">
        <v>51</v>
      </c>
      <c s="6" t="s">
        <v>266</v>
      </c>
      <c s="6" t="s">
        <v>1902</v>
      </c>
      <c t="s">
        <v>1751</v>
      </c>
      <c s="26" t="s">
        <v>1903</v>
      </c>
      <c s="27" t="s">
        <v>76</v>
      </c>
      <c s="28">
        <v>0.15</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1904</v>
      </c>
    </row>
    <row r="213" spans="5:5" ht="25.5" customHeight="1">
      <c r="E213" s="31" t="s">
        <v>1411</v>
      </c>
    </row>
    <row r="214" spans="1:16" ht="12.75" customHeight="1">
      <c r="A214" t="s">
        <v>51</v>
      </c>
      <c s="6" t="s">
        <v>270</v>
      </c>
      <c s="6" t="s">
        <v>1408</v>
      </c>
      <c t="s">
        <v>1751</v>
      </c>
      <c s="26" t="s">
        <v>1409</v>
      </c>
      <c s="27" t="s">
        <v>76</v>
      </c>
      <c s="28">
        <v>4.862</v>
      </c>
      <c s="27">
        <v>0</v>
      </c>
      <c s="27">
        <f>ROUND(G214*H214,6)</f>
      </c>
      <c r="L214" s="29">
        <v>0</v>
      </c>
      <c s="24">
        <f>ROUND(ROUND(L214,2)*ROUND(G214,3),2)</f>
      </c>
      <c s="27" t="s">
        <v>56</v>
      </c>
      <c>
        <f>(M214*21)/100</f>
      </c>
      <c t="s">
        <v>27</v>
      </c>
    </row>
    <row r="215" spans="1:5" ht="12.75" customHeight="1">
      <c r="A215" s="30" t="s">
        <v>57</v>
      </c>
      <c r="E215" s="31" t="s">
        <v>5</v>
      </c>
    </row>
    <row r="216" spans="1:5" ht="25.5" customHeight="1">
      <c r="A216" s="30" t="s">
        <v>58</v>
      </c>
      <c r="E216" s="32" t="s">
        <v>1905</v>
      </c>
    </row>
    <row r="217" spans="5:5" ht="25.5" customHeight="1">
      <c r="E217" s="31" t="s">
        <v>1411</v>
      </c>
    </row>
    <row r="218" spans="1:16" ht="12.75" customHeight="1">
      <c r="A218" t="s">
        <v>51</v>
      </c>
      <c s="6" t="s">
        <v>274</v>
      </c>
      <c s="6" t="s">
        <v>1906</v>
      </c>
      <c t="s">
        <v>1751</v>
      </c>
      <c s="26" t="s">
        <v>1907</v>
      </c>
      <c s="27" t="s">
        <v>76</v>
      </c>
      <c s="28">
        <v>52.768</v>
      </c>
      <c s="27">
        <v>0</v>
      </c>
      <c s="27">
        <f>ROUND(G218*H218,6)</f>
      </c>
      <c r="L218" s="29">
        <v>0</v>
      </c>
      <c s="24">
        <f>ROUND(ROUND(L218,2)*ROUND(G218,3),2)</f>
      </c>
      <c s="27" t="s">
        <v>56</v>
      </c>
      <c>
        <f>(M218*21)/100</f>
      </c>
      <c t="s">
        <v>27</v>
      </c>
    </row>
    <row r="219" spans="1:5" ht="12.75" customHeight="1">
      <c r="A219" s="30" t="s">
        <v>57</v>
      </c>
      <c r="E219" s="31" t="s">
        <v>5</v>
      </c>
    </row>
    <row r="220" spans="1:5" ht="102" customHeight="1">
      <c r="A220" s="30" t="s">
        <v>58</v>
      </c>
      <c r="E220" s="32" t="s">
        <v>1908</v>
      </c>
    </row>
    <row r="221" spans="5:5" ht="267.75" customHeight="1">
      <c r="E221" s="31" t="s">
        <v>1886</v>
      </c>
    </row>
    <row r="222" spans="1:16" ht="12.75" customHeight="1">
      <c r="A222" t="s">
        <v>51</v>
      </c>
      <c s="6" t="s">
        <v>278</v>
      </c>
      <c s="6" t="s">
        <v>1909</v>
      </c>
      <c t="s">
        <v>1751</v>
      </c>
      <c s="26" t="s">
        <v>1910</v>
      </c>
      <c s="27" t="s">
        <v>76</v>
      </c>
      <c s="28">
        <v>36.436</v>
      </c>
      <c s="27">
        <v>0</v>
      </c>
      <c s="27">
        <f>ROUND(G222*H222,6)</f>
      </c>
      <c r="L222" s="29">
        <v>0</v>
      </c>
      <c s="24">
        <f>ROUND(ROUND(L222,2)*ROUND(G222,3),2)</f>
      </c>
      <c s="27" t="s">
        <v>56</v>
      </c>
      <c>
        <f>(M222*21)/100</f>
      </c>
      <c t="s">
        <v>27</v>
      </c>
    </row>
    <row r="223" spans="1:5" ht="12.75" customHeight="1">
      <c r="A223" s="30" t="s">
        <v>57</v>
      </c>
      <c r="E223" s="31" t="s">
        <v>5</v>
      </c>
    </row>
    <row r="224" spans="1:5" ht="191.25" customHeight="1">
      <c r="A224" s="30" t="s">
        <v>58</v>
      </c>
      <c r="E224" s="32" t="s">
        <v>1911</v>
      </c>
    </row>
    <row r="225" spans="5:5" ht="382.5" customHeight="1">
      <c r="E225" s="31" t="s">
        <v>1912</v>
      </c>
    </row>
    <row r="226" spans="1:16" ht="12.75" customHeight="1">
      <c r="A226" t="s">
        <v>51</v>
      </c>
      <c s="6" t="s">
        <v>282</v>
      </c>
      <c s="6" t="s">
        <v>1913</v>
      </c>
      <c t="s">
        <v>1751</v>
      </c>
      <c s="26" t="s">
        <v>1914</v>
      </c>
      <c s="27" t="s">
        <v>76</v>
      </c>
      <c s="28">
        <v>199.325</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1915</v>
      </c>
    </row>
    <row r="229" spans="5:5" ht="38.25" customHeight="1">
      <c r="E229" s="31" t="s">
        <v>1916</v>
      </c>
    </row>
    <row r="230" spans="1:13" ht="12.75" customHeight="1">
      <c r="A230" t="s">
        <v>48</v>
      </c>
      <c r="C230" s="7" t="s">
        <v>80</v>
      </c>
      <c r="E230" s="25" t="s">
        <v>1917</v>
      </c>
      <c r="J230" s="24">
        <f>0</f>
      </c>
      <c s="24">
        <f>0</f>
      </c>
      <c s="24">
        <f>0+L231+L235+L239+L243+L247+L251</f>
      </c>
      <c s="24">
        <f>0+M231+M235+M239+M243+M247+M251</f>
      </c>
    </row>
    <row r="231" spans="1:16" ht="12.75" customHeight="1">
      <c r="A231" t="s">
        <v>51</v>
      </c>
      <c s="6" t="s">
        <v>286</v>
      </c>
      <c s="6" t="s">
        <v>1918</v>
      </c>
      <c t="s">
        <v>1751</v>
      </c>
      <c s="26" t="s">
        <v>1919</v>
      </c>
      <c s="27" t="s">
        <v>460</v>
      </c>
      <c s="28">
        <v>182.3</v>
      </c>
      <c s="27">
        <v>0</v>
      </c>
      <c s="27">
        <f>ROUND(G231*H231,6)</f>
      </c>
      <c r="L231" s="29">
        <v>0</v>
      </c>
      <c s="24">
        <f>ROUND(ROUND(L231,2)*ROUND(G231,3),2)</f>
      </c>
      <c s="27" t="s">
        <v>56</v>
      </c>
      <c>
        <f>(M231*21)/100</f>
      </c>
      <c t="s">
        <v>27</v>
      </c>
    </row>
    <row r="232" spans="1:5" ht="12.75" customHeight="1">
      <c r="A232" s="30" t="s">
        <v>57</v>
      </c>
      <c r="E232" s="31" t="s">
        <v>5</v>
      </c>
    </row>
    <row r="233" spans="1:5" ht="12.75" customHeight="1">
      <c r="A233" s="30" t="s">
        <v>58</v>
      </c>
      <c r="E233" s="32" t="s">
        <v>1920</v>
      </c>
    </row>
    <row r="234" spans="5:5" ht="63.75" customHeight="1">
      <c r="E234" s="31" t="s">
        <v>1422</v>
      </c>
    </row>
    <row r="235" spans="1:16" ht="12.75" customHeight="1">
      <c r="A235" t="s">
        <v>51</v>
      </c>
      <c s="6" t="s">
        <v>290</v>
      </c>
      <c s="6" t="s">
        <v>1921</v>
      </c>
      <c t="s">
        <v>1751</v>
      </c>
      <c s="26" t="s">
        <v>1922</v>
      </c>
      <c s="27" t="s">
        <v>460</v>
      </c>
      <c s="28">
        <v>182.3</v>
      </c>
      <c s="27">
        <v>0</v>
      </c>
      <c s="27">
        <f>ROUND(G235*H235,6)</f>
      </c>
      <c r="L235" s="29">
        <v>0</v>
      </c>
      <c s="24">
        <f>ROUND(ROUND(L235,2)*ROUND(G235,3),2)</f>
      </c>
      <c s="27" t="s">
        <v>56</v>
      </c>
      <c>
        <f>(M235*21)/100</f>
      </c>
      <c t="s">
        <v>27</v>
      </c>
    </row>
    <row r="236" spans="1:5" ht="12.75" customHeight="1">
      <c r="A236" s="30" t="s">
        <v>57</v>
      </c>
      <c r="E236" s="31" t="s">
        <v>5</v>
      </c>
    </row>
    <row r="237" spans="1:5" ht="12.75" customHeight="1">
      <c r="A237" s="30" t="s">
        <v>58</v>
      </c>
      <c r="E237" s="32" t="s">
        <v>1920</v>
      </c>
    </row>
    <row r="238" spans="5:5" ht="63.75" customHeight="1">
      <c r="E238" s="31" t="s">
        <v>1422</v>
      </c>
    </row>
    <row r="239" spans="1:16" ht="12.75" customHeight="1">
      <c r="A239" t="s">
        <v>51</v>
      </c>
      <c s="6" t="s">
        <v>294</v>
      </c>
      <c s="6" t="s">
        <v>1923</v>
      </c>
      <c t="s">
        <v>1751</v>
      </c>
      <c s="26" t="s">
        <v>1924</v>
      </c>
      <c s="27" t="s">
        <v>460</v>
      </c>
      <c s="28">
        <v>13.32</v>
      </c>
      <c s="27">
        <v>0</v>
      </c>
      <c s="27">
        <f>ROUND(G239*H239,6)</f>
      </c>
      <c r="L239" s="29">
        <v>0</v>
      </c>
      <c s="24">
        <f>ROUND(ROUND(L239,2)*ROUND(G239,3),2)</f>
      </c>
      <c s="27" t="s">
        <v>56</v>
      </c>
      <c>
        <f>(M239*21)/100</f>
      </c>
      <c t="s">
        <v>27</v>
      </c>
    </row>
    <row r="240" spans="1:5" ht="12.75" customHeight="1">
      <c r="A240" s="30" t="s">
        <v>57</v>
      </c>
      <c r="E240" s="31" t="s">
        <v>5</v>
      </c>
    </row>
    <row r="241" spans="1:5" ht="12.75" customHeight="1">
      <c r="A241" s="30" t="s">
        <v>58</v>
      </c>
      <c r="E241" s="32" t="s">
        <v>1925</v>
      </c>
    </row>
    <row r="242" spans="5:5" ht="63.75" customHeight="1">
      <c r="E242" s="31" t="s">
        <v>1422</v>
      </c>
    </row>
    <row r="243" spans="1:16" ht="12.75" customHeight="1">
      <c r="A243" t="s">
        <v>51</v>
      </c>
      <c s="6" t="s">
        <v>298</v>
      </c>
      <c s="6" t="s">
        <v>1926</v>
      </c>
      <c t="s">
        <v>1751</v>
      </c>
      <c s="26" t="s">
        <v>1927</v>
      </c>
      <c s="27" t="s">
        <v>460</v>
      </c>
      <c s="28">
        <v>13.32</v>
      </c>
      <c s="27">
        <v>0</v>
      </c>
      <c s="27">
        <f>ROUND(G243*H243,6)</f>
      </c>
      <c r="L243" s="29">
        <v>0</v>
      </c>
      <c s="24">
        <f>ROUND(ROUND(L243,2)*ROUND(G243,3),2)</f>
      </c>
      <c s="27" t="s">
        <v>56</v>
      </c>
      <c>
        <f>(M243*21)/100</f>
      </c>
      <c t="s">
        <v>27</v>
      </c>
    </row>
    <row r="244" spans="1:5" ht="12.75" customHeight="1">
      <c r="A244" s="30" t="s">
        <v>57</v>
      </c>
      <c r="E244" s="31" t="s">
        <v>5</v>
      </c>
    </row>
    <row r="245" spans="1:5" ht="12.75" customHeight="1">
      <c r="A245" s="30" t="s">
        <v>58</v>
      </c>
      <c r="E245" s="32" t="s">
        <v>1925</v>
      </c>
    </row>
    <row r="246" spans="5:5" ht="63.75" customHeight="1">
      <c r="E246" s="31" t="s">
        <v>1422</v>
      </c>
    </row>
    <row r="247" spans="1:16" ht="12.75" customHeight="1">
      <c r="A247" t="s">
        <v>51</v>
      </c>
      <c s="6" t="s">
        <v>302</v>
      </c>
      <c s="6" t="s">
        <v>1928</v>
      </c>
      <c t="s">
        <v>1751</v>
      </c>
      <c s="26" t="s">
        <v>1929</v>
      </c>
      <c s="27" t="s">
        <v>460</v>
      </c>
      <c s="28">
        <v>15.047</v>
      </c>
      <c s="27">
        <v>0</v>
      </c>
      <c s="27">
        <f>ROUND(G247*H247,6)</f>
      </c>
      <c r="L247" s="29">
        <v>0</v>
      </c>
      <c s="24">
        <f>ROUND(ROUND(L247,2)*ROUND(G247,3),2)</f>
      </c>
      <c s="27" t="s">
        <v>56</v>
      </c>
      <c>
        <f>(M247*21)/100</f>
      </c>
      <c t="s">
        <v>27</v>
      </c>
    </row>
    <row r="248" spans="1:5" ht="12.75" customHeight="1">
      <c r="A248" s="30" t="s">
        <v>57</v>
      </c>
      <c r="E248" s="31" t="s">
        <v>5</v>
      </c>
    </row>
    <row r="249" spans="1:5" ht="25.5" customHeight="1">
      <c r="A249" s="30" t="s">
        <v>58</v>
      </c>
      <c r="E249" s="32" t="s">
        <v>1930</v>
      </c>
    </row>
    <row r="250" spans="5:5" ht="63.75" customHeight="1">
      <c r="E250" s="31" t="s">
        <v>1422</v>
      </c>
    </row>
    <row r="251" spans="1:16" ht="12.75" customHeight="1">
      <c r="A251" t="s">
        <v>51</v>
      </c>
      <c s="6" t="s">
        <v>306</v>
      </c>
      <c s="6" t="s">
        <v>1931</v>
      </c>
      <c t="s">
        <v>1751</v>
      </c>
      <c s="26" t="s">
        <v>1932</v>
      </c>
      <c s="27" t="s">
        <v>460</v>
      </c>
      <c s="28">
        <v>273.94</v>
      </c>
      <c s="27">
        <v>0</v>
      </c>
      <c s="27">
        <f>ROUND(G251*H251,6)</f>
      </c>
      <c r="L251" s="29">
        <v>0</v>
      </c>
      <c s="24">
        <f>ROUND(ROUND(L251,2)*ROUND(G251,3),2)</f>
      </c>
      <c s="27" t="s">
        <v>56</v>
      </c>
      <c>
        <f>(M251*21)/100</f>
      </c>
      <c t="s">
        <v>27</v>
      </c>
    </row>
    <row r="252" spans="1:5" ht="12.75" customHeight="1">
      <c r="A252" s="30" t="s">
        <v>57</v>
      </c>
      <c r="E252" s="31" t="s">
        <v>5</v>
      </c>
    </row>
    <row r="253" spans="1:5" ht="38.25" customHeight="1">
      <c r="A253" s="30" t="s">
        <v>58</v>
      </c>
      <c r="E253" s="32" t="s">
        <v>1933</v>
      </c>
    </row>
    <row r="254" spans="5:5" ht="51" customHeight="1">
      <c r="E254" s="31" t="s">
        <v>1934</v>
      </c>
    </row>
    <row r="255" spans="1:13" ht="12.75" customHeight="1">
      <c r="A255" t="s">
        <v>48</v>
      </c>
      <c r="C255" s="7" t="s">
        <v>85</v>
      </c>
      <c r="E255" s="25" t="s">
        <v>95</v>
      </c>
      <c r="J255" s="24">
        <f>0</f>
      </c>
      <c s="24">
        <f>0</f>
      </c>
      <c s="24">
        <f>0+L256+L260+L264+L268+L272+L276+L280+L284+L288+L292+L296+L300+L304+L308+L312+L316</f>
      </c>
      <c s="24">
        <f>0+M256+M260+M264+M268+M272+M276+M280+M284+M288+M292+M296+M300+M304+M308+M312+M316</f>
      </c>
    </row>
    <row r="256" spans="1:16" ht="12.75" customHeight="1">
      <c r="A256" t="s">
        <v>51</v>
      </c>
      <c s="6" t="s">
        <v>310</v>
      </c>
      <c s="6" t="s">
        <v>1935</v>
      </c>
      <c t="s">
        <v>1751</v>
      </c>
      <c s="26" t="s">
        <v>1936</v>
      </c>
      <c s="27" t="s">
        <v>99</v>
      </c>
      <c s="28">
        <v>3</v>
      </c>
      <c s="27">
        <v>0</v>
      </c>
      <c s="27">
        <f>ROUND(G256*H256,6)</f>
      </c>
      <c r="L256" s="29">
        <v>0</v>
      </c>
      <c s="24">
        <f>ROUND(ROUND(L256,2)*ROUND(G256,3),2)</f>
      </c>
      <c s="27" t="s">
        <v>56</v>
      </c>
      <c>
        <f>(M256*21)/100</f>
      </c>
      <c t="s">
        <v>27</v>
      </c>
    </row>
    <row r="257" spans="1:5" ht="12.75" customHeight="1">
      <c r="A257" s="30" t="s">
        <v>57</v>
      </c>
      <c r="E257" s="31" t="s">
        <v>5</v>
      </c>
    </row>
    <row r="258" spans="1:5" ht="25.5" customHeight="1">
      <c r="A258" s="30" t="s">
        <v>58</v>
      </c>
      <c r="E258" s="32" t="s">
        <v>1937</v>
      </c>
    </row>
    <row r="259" spans="5:5" ht="102" customHeight="1">
      <c r="E259" s="31" t="s">
        <v>1938</v>
      </c>
    </row>
    <row r="260" spans="1:16" ht="12.75" customHeight="1">
      <c r="A260" t="s">
        <v>51</v>
      </c>
      <c s="6" t="s">
        <v>314</v>
      </c>
      <c s="6" t="s">
        <v>1939</v>
      </c>
      <c t="s">
        <v>1751</v>
      </c>
      <c s="26" t="s">
        <v>1940</v>
      </c>
      <c s="27" t="s">
        <v>99</v>
      </c>
      <c s="28">
        <v>2</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1941</v>
      </c>
    </row>
    <row r="263" spans="5:5" ht="102" customHeight="1">
      <c r="E263" s="31" t="s">
        <v>1942</v>
      </c>
    </row>
    <row r="264" spans="1:16" ht="12.75" customHeight="1">
      <c r="A264" t="s">
        <v>51</v>
      </c>
      <c s="6" t="s">
        <v>318</v>
      </c>
      <c s="6" t="s">
        <v>1943</v>
      </c>
      <c t="s">
        <v>1751</v>
      </c>
      <c s="26" t="s">
        <v>1944</v>
      </c>
      <c s="27" t="s">
        <v>99</v>
      </c>
      <c s="28">
        <v>47</v>
      </c>
      <c s="27">
        <v>0</v>
      </c>
      <c s="27">
        <f>ROUND(G264*H264,6)</f>
      </c>
      <c r="L264" s="29">
        <v>0</v>
      </c>
      <c s="24">
        <f>ROUND(ROUND(L264,2)*ROUND(G264,3),2)</f>
      </c>
      <c s="27" t="s">
        <v>56</v>
      </c>
      <c>
        <f>(M264*21)/100</f>
      </c>
      <c t="s">
        <v>27</v>
      </c>
    </row>
    <row r="265" spans="1:5" ht="12.75" customHeight="1">
      <c r="A265" s="30" t="s">
        <v>57</v>
      </c>
      <c r="E265" s="31" t="s">
        <v>5</v>
      </c>
    </row>
    <row r="266" spans="1:5" ht="38.25" customHeight="1">
      <c r="A266" s="30" t="s">
        <v>58</v>
      </c>
      <c r="E266" s="32" t="s">
        <v>1945</v>
      </c>
    </row>
    <row r="267" spans="5:5" ht="102" customHeight="1">
      <c r="E267" s="31" t="s">
        <v>1942</v>
      </c>
    </row>
    <row r="268" spans="1:16" ht="12.75" customHeight="1">
      <c r="A268" t="s">
        <v>51</v>
      </c>
      <c s="6" t="s">
        <v>322</v>
      </c>
      <c s="6" t="s">
        <v>1946</v>
      </c>
      <c t="s">
        <v>356</v>
      </c>
      <c s="26" t="s">
        <v>1947</v>
      </c>
      <c s="27" t="s">
        <v>460</v>
      </c>
      <c s="28">
        <v>192.61</v>
      </c>
      <c s="27">
        <v>0</v>
      </c>
      <c s="27">
        <f>ROUND(G268*H268,6)</f>
      </c>
      <c r="L268" s="29">
        <v>0</v>
      </c>
      <c s="24">
        <f>ROUND(ROUND(L268,2)*ROUND(G268,3),2)</f>
      </c>
      <c s="27" t="s">
        <v>56</v>
      </c>
      <c>
        <f>(M268*21)/100</f>
      </c>
      <c t="s">
        <v>27</v>
      </c>
    </row>
    <row r="269" spans="1:5" ht="12.75" customHeight="1">
      <c r="A269" s="30" t="s">
        <v>57</v>
      </c>
      <c r="E269" s="31" t="s">
        <v>5</v>
      </c>
    </row>
    <row r="270" spans="1:5" ht="89.25" customHeight="1">
      <c r="A270" s="30" t="s">
        <v>58</v>
      </c>
      <c r="E270" s="32" t="s">
        <v>1948</v>
      </c>
    </row>
    <row r="271" spans="5:5" ht="293.25" customHeight="1">
      <c r="E271" s="31" t="s">
        <v>1949</v>
      </c>
    </row>
    <row r="272" spans="1:16" ht="12.75" customHeight="1">
      <c r="A272" t="s">
        <v>51</v>
      </c>
      <c s="6" t="s">
        <v>326</v>
      </c>
      <c s="6" t="s">
        <v>1950</v>
      </c>
      <c t="s">
        <v>356</v>
      </c>
      <c s="26" t="s">
        <v>1951</v>
      </c>
      <c s="27" t="s">
        <v>460</v>
      </c>
      <c s="28">
        <v>136.27</v>
      </c>
      <c s="27">
        <v>0</v>
      </c>
      <c s="27">
        <f>ROUND(G272*H272,6)</f>
      </c>
      <c r="L272" s="29">
        <v>0</v>
      </c>
      <c s="24">
        <f>ROUND(ROUND(L272,2)*ROUND(G272,3),2)</f>
      </c>
      <c s="27" t="s">
        <v>56</v>
      </c>
      <c>
        <f>(M272*21)/100</f>
      </c>
      <c t="s">
        <v>27</v>
      </c>
    </row>
    <row r="273" spans="1:5" ht="12.75" customHeight="1">
      <c r="A273" s="30" t="s">
        <v>57</v>
      </c>
      <c r="E273" s="31" t="s">
        <v>5</v>
      </c>
    </row>
    <row r="274" spans="1:5" ht="51" customHeight="1">
      <c r="A274" s="30" t="s">
        <v>58</v>
      </c>
      <c r="E274" s="32" t="s">
        <v>1952</v>
      </c>
    </row>
    <row r="275" spans="5:5" ht="267.75" customHeight="1">
      <c r="E275" s="31" t="s">
        <v>1953</v>
      </c>
    </row>
    <row r="276" spans="1:16" ht="12.75" customHeight="1">
      <c r="A276" t="s">
        <v>51</v>
      </c>
      <c s="6" t="s">
        <v>331</v>
      </c>
      <c s="6" t="s">
        <v>1954</v>
      </c>
      <c t="s">
        <v>356</v>
      </c>
      <c s="26" t="s">
        <v>1955</v>
      </c>
      <c s="27" t="s">
        <v>460</v>
      </c>
      <c s="28">
        <v>523.23</v>
      </c>
      <c s="27">
        <v>0</v>
      </c>
      <c s="27">
        <f>ROUND(G276*H276,6)</f>
      </c>
      <c r="L276" s="29">
        <v>0</v>
      </c>
      <c s="24">
        <f>ROUND(ROUND(L276,2)*ROUND(G276,3),2)</f>
      </c>
      <c s="27" t="s">
        <v>56</v>
      </c>
      <c>
        <f>(M276*21)/100</f>
      </c>
      <c t="s">
        <v>27</v>
      </c>
    </row>
    <row r="277" spans="1:5" ht="12.75" customHeight="1">
      <c r="A277" s="30" t="s">
        <v>57</v>
      </c>
      <c r="E277" s="31" t="s">
        <v>5</v>
      </c>
    </row>
    <row r="278" spans="1:5" ht="89.25" customHeight="1">
      <c r="A278" s="30" t="s">
        <v>58</v>
      </c>
      <c r="E278" s="32" t="s">
        <v>1956</v>
      </c>
    </row>
    <row r="279" spans="5:5" ht="267.75" customHeight="1">
      <c r="E279" s="31" t="s">
        <v>1957</v>
      </c>
    </row>
    <row r="280" spans="1:16" ht="12.75" customHeight="1">
      <c r="A280" t="s">
        <v>51</v>
      </c>
      <c s="6" t="s">
        <v>335</v>
      </c>
      <c s="6" t="s">
        <v>1958</v>
      </c>
      <c t="s">
        <v>356</v>
      </c>
      <c s="26" t="s">
        <v>1959</v>
      </c>
      <c s="27" t="s">
        <v>460</v>
      </c>
      <c s="28">
        <v>433.24</v>
      </c>
      <c s="27">
        <v>0</v>
      </c>
      <c s="27">
        <f>ROUND(G280*H280,6)</f>
      </c>
      <c r="L280" s="29">
        <v>0</v>
      </c>
      <c s="24">
        <f>ROUND(ROUND(L280,2)*ROUND(G280,3),2)</f>
      </c>
      <c s="27" t="s">
        <v>56</v>
      </c>
      <c>
        <f>(M280*21)/100</f>
      </c>
      <c t="s">
        <v>27</v>
      </c>
    </row>
    <row r="281" spans="1:5" ht="12.75" customHeight="1">
      <c r="A281" s="30" t="s">
        <v>57</v>
      </c>
      <c r="E281" s="31" t="s">
        <v>5</v>
      </c>
    </row>
    <row r="282" spans="1:5" ht="89.25" customHeight="1">
      <c r="A282" s="30" t="s">
        <v>58</v>
      </c>
      <c r="E282" s="32" t="s">
        <v>1960</v>
      </c>
    </row>
    <row r="283" spans="5:5" ht="293.25" customHeight="1">
      <c r="E283" s="31" t="s">
        <v>1961</v>
      </c>
    </row>
    <row r="284" spans="1:16" ht="12.75" customHeight="1">
      <c r="A284" t="s">
        <v>51</v>
      </c>
      <c s="6" t="s">
        <v>339</v>
      </c>
      <c s="6" t="s">
        <v>1962</v>
      </c>
      <c t="s">
        <v>356</v>
      </c>
      <c s="26" t="s">
        <v>1963</v>
      </c>
      <c s="27" t="s">
        <v>460</v>
      </c>
      <c s="28">
        <v>19.5</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1964</v>
      </c>
    </row>
    <row r="287" spans="5:5" ht="267.75" customHeight="1">
      <c r="E287" s="31" t="s">
        <v>1965</v>
      </c>
    </row>
    <row r="288" spans="1:16" ht="12.75" customHeight="1">
      <c r="A288" t="s">
        <v>51</v>
      </c>
      <c s="6" t="s">
        <v>343</v>
      </c>
      <c s="6" t="s">
        <v>1966</v>
      </c>
      <c t="s">
        <v>356</v>
      </c>
      <c s="26" t="s">
        <v>1967</v>
      </c>
      <c s="27" t="s">
        <v>460</v>
      </c>
      <c s="28">
        <v>13.52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1968</v>
      </c>
    </row>
    <row r="291" spans="5:5" ht="293.25" customHeight="1">
      <c r="E291" s="31" t="s">
        <v>1969</v>
      </c>
    </row>
    <row r="292" spans="1:16" ht="12.75" customHeight="1">
      <c r="A292" t="s">
        <v>51</v>
      </c>
      <c s="6" t="s">
        <v>347</v>
      </c>
      <c s="6" t="s">
        <v>1970</v>
      </c>
      <c t="s">
        <v>1751</v>
      </c>
      <c s="26" t="s">
        <v>1971</v>
      </c>
      <c s="27" t="s">
        <v>460</v>
      </c>
      <c s="28">
        <v>93.923</v>
      </c>
      <c s="27">
        <v>0</v>
      </c>
      <c s="27">
        <f>ROUND(G292*H292,6)</f>
      </c>
      <c r="L292" s="29">
        <v>0</v>
      </c>
      <c s="24">
        <f>ROUND(ROUND(L292,2)*ROUND(G292,3),2)</f>
      </c>
      <c s="27" t="s">
        <v>56</v>
      </c>
      <c>
        <f>(M292*21)/100</f>
      </c>
      <c t="s">
        <v>27</v>
      </c>
    </row>
    <row r="293" spans="1:5" ht="12.75" customHeight="1">
      <c r="A293" s="30" t="s">
        <v>57</v>
      </c>
      <c r="E293" s="31" t="s">
        <v>5</v>
      </c>
    </row>
    <row r="294" spans="1:5" ht="25.5" customHeight="1">
      <c r="A294" s="30" t="s">
        <v>58</v>
      </c>
      <c r="E294" s="32" t="s">
        <v>1972</v>
      </c>
    </row>
    <row r="295" spans="5:5" ht="178.5" customHeight="1">
      <c r="E295" s="31" t="s">
        <v>1973</v>
      </c>
    </row>
    <row r="296" spans="1:16" ht="12.75" customHeight="1">
      <c r="A296" t="s">
        <v>51</v>
      </c>
      <c s="6" t="s">
        <v>351</v>
      </c>
      <c s="6" t="s">
        <v>1974</v>
      </c>
      <c t="s">
        <v>356</v>
      </c>
      <c s="26" t="s">
        <v>1975</v>
      </c>
      <c s="27" t="s">
        <v>460</v>
      </c>
      <c s="28">
        <v>93.923</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1976</v>
      </c>
    </row>
    <row r="299" spans="5:5" ht="38.25" customHeight="1">
      <c r="E299" s="31" t="s">
        <v>1977</v>
      </c>
    </row>
    <row r="300" spans="1:16" ht="12.75" customHeight="1">
      <c r="A300" t="s">
        <v>51</v>
      </c>
      <c s="6" t="s">
        <v>355</v>
      </c>
      <c s="6" t="s">
        <v>1978</v>
      </c>
      <c t="s">
        <v>1751</v>
      </c>
      <c s="26" t="s">
        <v>1979</v>
      </c>
      <c s="27" t="s">
        <v>99</v>
      </c>
      <c s="28">
        <v>3</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1980</v>
      </c>
    </row>
    <row r="303" spans="5:5" ht="76.5" customHeight="1">
      <c r="E303" s="31" t="s">
        <v>1981</v>
      </c>
    </row>
    <row r="304" spans="1:16" ht="12.75" customHeight="1">
      <c r="A304" t="s">
        <v>51</v>
      </c>
      <c s="6" t="s">
        <v>1174</v>
      </c>
      <c s="6" t="s">
        <v>1982</v>
      </c>
      <c t="s">
        <v>356</v>
      </c>
      <c s="26" t="s">
        <v>1983</v>
      </c>
      <c s="27" t="s">
        <v>834</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1984</v>
      </c>
    </row>
    <row r="307" spans="5:5" ht="12.75" customHeight="1">
      <c r="E307" s="31" t="s">
        <v>1985</v>
      </c>
    </row>
    <row r="308" spans="1:16" ht="12.75" customHeight="1">
      <c r="A308" t="s">
        <v>51</v>
      </c>
      <c s="6" t="s">
        <v>1577</v>
      </c>
      <c s="6" t="s">
        <v>1986</v>
      </c>
      <c t="s">
        <v>356</v>
      </c>
      <c s="26" t="s">
        <v>1987</v>
      </c>
      <c s="27" t="s">
        <v>99</v>
      </c>
      <c s="28">
        <v>13</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1988</v>
      </c>
    </row>
    <row r="311" spans="5:5" ht="76.5" customHeight="1">
      <c r="E311" s="31" t="s">
        <v>1989</v>
      </c>
    </row>
    <row r="312" spans="1:16" ht="12.75" customHeight="1">
      <c r="A312" t="s">
        <v>51</v>
      </c>
      <c s="6" t="s">
        <v>1458</v>
      </c>
      <c s="6" t="s">
        <v>1990</v>
      </c>
      <c t="s">
        <v>1751</v>
      </c>
      <c s="26" t="s">
        <v>1991</v>
      </c>
      <c s="27" t="s">
        <v>460</v>
      </c>
      <c s="28">
        <v>385.21</v>
      </c>
      <c s="27">
        <v>0</v>
      </c>
      <c s="27">
        <f>ROUND(G312*H312,6)</f>
      </c>
      <c r="L312" s="29">
        <v>0</v>
      </c>
      <c s="24">
        <f>ROUND(ROUND(L312,2)*ROUND(G312,3),2)</f>
      </c>
      <c s="27" t="s">
        <v>56</v>
      </c>
      <c>
        <f>(M312*21)/100</f>
      </c>
      <c t="s">
        <v>27</v>
      </c>
    </row>
    <row r="313" spans="1:5" ht="12.75" customHeight="1">
      <c r="A313" s="30" t="s">
        <v>57</v>
      </c>
      <c r="E313" s="31" t="s">
        <v>5</v>
      </c>
    </row>
    <row r="314" spans="1:5" ht="25.5" customHeight="1">
      <c r="A314" s="30" t="s">
        <v>58</v>
      </c>
      <c r="E314" s="32" t="s">
        <v>1992</v>
      </c>
    </row>
    <row r="315" spans="5:5" ht="25.5" customHeight="1">
      <c r="E315" s="31" t="s">
        <v>1993</v>
      </c>
    </row>
    <row r="316" spans="1:16" ht="12.75" customHeight="1">
      <c r="A316" t="s">
        <v>51</v>
      </c>
      <c s="6" t="s">
        <v>1388</v>
      </c>
      <c s="6" t="s">
        <v>1994</v>
      </c>
      <c t="s">
        <v>1751</v>
      </c>
      <c s="26" t="s">
        <v>1995</v>
      </c>
      <c s="27" t="s">
        <v>460</v>
      </c>
      <c s="28">
        <v>15.153</v>
      </c>
      <c s="27">
        <v>0</v>
      </c>
      <c s="27">
        <f>ROUND(G316*H316,6)</f>
      </c>
      <c r="L316" s="29">
        <v>0</v>
      </c>
      <c s="24">
        <f>ROUND(ROUND(L316,2)*ROUND(G316,3),2)</f>
      </c>
      <c s="27" t="s">
        <v>56</v>
      </c>
      <c>
        <f>(M316*21)/100</f>
      </c>
      <c t="s">
        <v>27</v>
      </c>
    </row>
    <row r="317" spans="1:5" ht="12.75" customHeight="1">
      <c r="A317" s="30" t="s">
        <v>57</v>
      </c>
      <c r="E317" s="31" t="s">
        <v>5</v>
      </c>
    </row>
    <row r="318" spans="1:5" ht="25.5" customHeight="1">
      <c r="A318" s="30" t="s">
        <v>58</v>
      </c>
      <c r="E318" s="32" t="s">
        <v>1996</v>
      </c>
    </row>
    <row r="319" spans="5:5" ht="38.25" customHeight="1">
      <c r="E319" s="31" t="s">
        <v>1997</v>
      </c>
    </row>
    <row r="320" spans="1:13" ht="12.75" customHeight="1">
      <c r="A320" t="s">
        <v>48</v>
      </c>
      <c r="C320" s="7" t="s">
        <v>90</v>
      </c>
      <c r="E320" s="25" t="s">
        <v>1228</v>
      </c>
      <c r="J320" s="24">
        <f>0</f>
      </c>
      <c s="24">
        <f>0</f>
      </c>
      <c s="24">
        <f>0+L321+L325+L329+L333+L337+L341+L345+L349+L353</f>
      </c>
      <c s="24">
        <f>0+M321+M325+M329+M333+M337+M341+M345+M349+M353</f>
      </c>
    </row>
    <row r="321" spans="1:16" ht="12.75" customHeight="1">
      <c r="A321" t="s">
        <v>51</v>
      </c>
      <c s="6" t="s">
        <v>1393</v>
      </c>
      <c s="6" t="s">
        <v>1998</v>
      </c>
      <c t="s">
        <v>1751</v>
      </c>
      <c s="26" t="s">
        <v>1999</v>
      </c>
      <c s="27" t="s">
        <v>88</v>
      </c>
      <c s="28">
        <v>1.27</v>
      </c>
      <c s="27">
        <v>0</v>
      </c>
      <c s="27">
        <f>ROUND(G321*H321,6)</f>
      </c>
      <c r="L321" s="29">
        <v>0</v>
      </c>
      <c s="24">
        <f>ROUND(ROUND(L321,2)*ROUND(G321,3),2)</f>
      </c>
      <c s="27" t="s">
        <v>56</v>
      </c>
      <c>
        <f>(M321*21)/100</f>
      </c>
      <c t="s">
        <v>27</v>
      </c>
    </row>
    <row r="322" spans="1:5" ht="12.75" customHeight="1">
      <c r="A322" s="30" t="s">
        <v>57</v>
      </c>
      <c r="E322" s="31" t="s">
        <v>5</v>
      </c>
    </row>
    <row r="323" spans="1:5" ht="38.25" customHeight="1">
      <c r="A323" s="30" t="s">
        <v>58</v>
      </c>
      <c r="E323" s="32" t="s">
        <v>2000</v>
      </c>
    </row>
    <row r="324" spans="5:5" ht="191.25" customHeight="1">
      <c r="E324" s="31" t="s">
        <v>2001</v>
      </c>
    </row>
    <row r="325" spans="1:16" ht="12.75" customHeight="1">
      <c r="A325" t="s">
        <v>51</v>
      </c>
      <c s="6" t="s">
        <v>1463</v>
      </c>
      <c s="6" t="s">
        <v>1261</v>
      </c>
      <c t="s">
        <v>1751</v>
      </c>
      <c s="26" t="s">
        <v>1262</v>
      </c>
      <c s="27" t="s">
        <v>88</v>
      </c>
      <c s="28">
        <v>1.27</v>
      </c>
      <c s="27">
        <v>0</v>
      </c>
      <c s="27">
        <f>ROUND(G325*H325,6)</f>
      </c>
      <c r="L325" s="29">
        <v>0</v>
      </c>
      <c s="24">
        <f>ROUND(ROUND(L325,2)*ROUND(G325,3),2)</f>
      </c>
      <c s="27" t="s">
        <v>56</v>
      </c>
      <c>
        <f>(M325*21)/100</f>
      </c>
      <c t="s">
        <v>27</v>
      </c>
    </row>
    <row r="326" spans="1:5" ht="12.75" customHeight="1">
      <c r="A326" s="30" t="s">
        <v>57</v>
      </c>
      <c r="E326" s="31" t="s">
        <v>5</v>
      </c>
    </row>
    <row r="327" spans="1:5" ht="25.5" customHeight="1">
      <c r="A327" s="30" t="s">
        <v>58</v>
      </c>
      <c r="E327" s="32" t="s">
        <v>2002</v>
      </c>
    </row>
    <row r="328" spans="5:5" ht="191.25" customHeight="1">
      <c r="E328" s="31" t="s">
        <v>2001</v>
      </c>
    </row>
    <row r="329" spans="1:16" ht="12.75" customHeight="1">
      <c r="A329" t="s">
        <v>51</v>
      </c>
      <c s="6" t="s">
        <v>1469</v>
      </c>
      <c s="6" t="s">
        <v>2003</v>
      </c>
      <c t="s">
        <v>1751</v>
      </c>
      <c s="26" t="s">
        <v>2004</v>
      </c>
      <c s="27" t="s">
        <v>88</v>
      </c>
      <c s="28">
        <v>695</v>
      </c>
      <c s="27">
        <v>0</v>
      </c>
      <c s="27">
        <f>ROUND(G329*H329,6)</f>
      </c>
      <c r="L329" s="29">
        <v>0</v>
      </c>
      <c s="24">
        <f>ROUND(ROUND(L329,2)*ROUND(G329,3),2)</f>
      </c>
      <c s="27" t="s">
        <v>56</v>
      </c>
      <c>
        <f>(M329*21)/100</f>
      </c>
      <c t="s">
        <v>27</v>
      </c>
    </row>
    <row r="330" spans="1:5" ht="12.75" customHeight="1">
      <c r="A330" s="30" t="s">
        <v>57</v>
      </c>
      <c r="E330" s="31" t="s">
        <v>5</v>
      </c>
    </row>
    <row r="331" spans="1:5" ht="76.5" customHeight="1">
      <c r="A331" s="30" t="s">
        <v>58</v>
      </c>
      <c r="E331" s="32" t="s">
        <v>2005</v>
      </c>
    </row>
    <row r="332" spans="5:5" ht="178.5" customHeight="1">
      <c r="E332" s="31" t="s">
        <v>2006</v>
      </c>
    </row>
    <row r="333" spans="1:16" ht="12.75" customHeight="1">
      <c r="A333" t="s">
        <v>51</v>
      </c>
      <c s="6" t="s">
        <v>1581</v>
      </c>
      <c s="6" t="s">
        <v>2007</v>
      </c>
      <c t="s">
        <v>1751</v>
      </c>
      <c s="26" t="s">
        <v>2008</v>
      </c>
      <c s="27" t="s">
        <v>88</v>
      </c>
      <c s="28">
        <v>33.08</v>
      </c>
      <c s="27">
        <v>0</v>
      </c>
      <c s="27">
        <f>ROUND(G333*H333,6)</f>
      </c>
      <c r="L333" s="29">
        <v>0</v>
      </c>
      <c s="24">
        <f>ROUND(ROUND(L333,2)*ROUND(G333,3),2)</f>
      </c>
      <c s="27" t="s">
        <v>56</v>
      </c>
      <c>
        <f>(M333*21)/100</f>
      </c>
      <c t="s">
        <v>27</v>
      </c>
    </row>
    <row r="334" spans="1:5" ht="12.75" customHeight="1">
      <c r="A334" s="30" t="s">
        <v>57</v>
      </c>
      <c r="E334" s="31" t="s">
        <v>5</v>
      </c>
    </row>
    <row r="335" spans="1:5" ht="12.75" customHeight="1">
      <c r="A335" s="30" t="s">
        <v>58</v>
      </c>
      <c r="E335" s="32" t="s">
        <v>2009</v>
      </c>
    </row>
    <row r="336" spans="5:5" ht="140.25" customHeight="1">
      <c r="E336" s="31" t="s">
        <v>2010</v>
      </c>
    </row>
    <row r="337" spans="1:16" ht="12.75" customHeight="1">
      <c r="A337" t="s">
        <v>51</v>
      </c>
      <c s="6" t="s">
        <v>1431</v>
      </c>
      <c s="6" t="s">
        <v>2011</v>
      </c>
      <c t="s">
        <v>1751</v>
      </c>
      <c s="26" t="s">
        <v>2012</v>
      </c>
      <c s="27" t="s">
        <v>88</v>
      </c>
      <c s="28">
        <v>1.82</v>
      </c>
      <c s="27">
        <v>0</v>
      </c>
      <c s="27">
        <f>ROUND(G337*H337,6)</f>
      </c>
      <c r="L337" s="29">
        <v>0</v>
      </c>
      <c s="24">
        <f>ROUND(ROUND(L337,2)*ROUND(G337,3),2)</f>
      </c>
      <c s="27" t="s">
        <v>56</v>
      </c>
      <c>
        <f>(M337*21)/100</f>
      </c>
      <c t="s">
        <v>27</v>
      </c>
    </row>
    <row r="338" spans="1:5" ht="12.75" customHeight="1">
      <c r="A338" s="30" t="s">
        <v>57</v>
      </c>
      <c r="E338" s="31" t="s">
        <v>5</v>
      </c>
    </row>
    <row r="339" spans="1:5" ht="12.75" customHeight="1">
      <c r="A339" s="30" t="s">
        <v>58</v>
      </c>
      <c r="E339" s="32" t="s">
        <v>2013</v>
      </c>
    </row>
    <row r="340" spans="5:5" ht="140.25" customHeight="1">
      <c r="E340" s="31" t="s">
        <v>2014</v>
      </c>
    </row>
    <row r="341" spans="1:16" ht="12.75" customHeight="1">
      <c r="A341" t="s">
        <v>51</v>
      </c>
      <c s="6" t="s">
        <v>1475</v>
      </c>
      <c s="6" t="s">
        <v>2015</v>
      </c>
      <c t="s">
        <v>1751</v>
      </c>
      <c s="26" t="s">
        <v>2016</v>
      </c>
      <c s="27" t="s">
        <v>99</v>
      </c>
      <c s="28">
        <v>6</v>
      </c>
      <c s="27">
        <v>0</v>
      </c>
      <c s="27">
        <f>ROUND(G341*H341,6)</f>
      </c>
      <c r="L341" s="29">
        <v>0</v>
      </c>
      <c s="24">
        <f>ROUND(ROUND(L341,2)*ROUND(G341,3),2)</f>
      </c>
      <c s="27" t="s">
        <v>56</v>
      </c>
      <c>
        <f>(M341*21)/100</f>
      </c>
      <c t="s">
        <v>27</v>
      </c>
    </row>
    <row r="342" spans="1:5" ht="12.75" customHeight="1">
      <c r="A342" s="30" t="s">
        <v>57</v>
      </c>
      <c r="E342" s="31" t="s">
        <v>5</v>
      </c>
    </row>
    <row r="343" spans="1:5" ht="12.75" customHeight="1">
      <c r="A343" s="30" t="s">
        <v>58</v>
      </c>
      <c r="E343" s="32" t="s">
        <v>2017</v>
      </c>
    </row>
    <row r="344" spans="5:5" ht="12.75" customHeight="1">
      <c r="E344" s="31" t="s">
        <v>2018</v>
      </c>
    </row>
    <row r="345" spans="1:16" ht="12.75" customHeight="1">
      <c r="A345" t="s">
        <v>51</v>
      </c>
      <c s="6" t="s">
        <v>1417</v>
      </c>
      <c s="6" t="s">
        <v>2019</v>
      </c>
      <c t="s">
        <v>1751</v>
      </c>
      <c s="26" t="s">
        <v>1447</v>
      </c>
      <c s="27" t="s">
        <v>99</v>
      </c>
      <c s="28">
        <v>2</v>
      </c>
      <c s="27">
        <v>0</v>
      </c>
      <c s="27">
        <f>ROUND(G345*H345,6)</f>
      </c>
      <c r="L345" s="29">
        <v>0</v>
      </c>
      <c s="24">
        <f>ROUND(ROUND(L345,2)*ROUND(G345,3),2)</f>
      </c>
      <c s="27" t="s">
        <v>56</v>
      </c>
      <c>
        <f>(M345*21)/100</f>
      </c>
      <c t="s">
        <v>27</v>
      </c>
    </row>
    <row r="346" spans="1:5" ht="12.75" customHeight="1">
      <c r="A346" s="30" t="s">
        <v>57</v>
      </c>
      <c r="E346" s="31" t="s">
        <v>5</v>
      </c>
    </row>
    <row r="347" spans="1:5" ht="12.75" customHeight="1">
      <c r="A347" s="30" t="s">
        <v>58</v>
      </c>
      <c r="E347" s="32" t="s">
        <v>2020</v>
      </c>
    </row>
    <row r="348" spans="5:5" ht="25.5" customHeight="1">
      <c r="E348" s="31" t="s">
        <v>1449</v>
      </c>
    </row>
    <row r="349" spans="1:16" ht="12.75" customHeight="1">
      <c r="A349" t="s">
        <v>51</v>
      </c>
      <c s="6" t="s">
        <v>1584</v>
      </c>
      <c s="6" t="s">
        <v>2021</v>
      </c>
      <c t="s">
        <v>1751</v>
      </c>
      <c s="26" t="s">
        <v>2022</v>
      </c>
      <c s="27" t="s">
        <v>99</v>
      </c>
      <c s="28">
        <v>4</v>
      </c>
      <c s="27">
        <v>0</v>
      </c>
      <c s="27">
        <f>ROUND(G349*H349,6)</f>
      </c>
      <c r="L349" s="29">
        <v>0</v>
      </c>
      <c s="24">
        <f>ROUND(ROUND(L349,2)*ROUND(G349,3),2)</f>
      </c>
      <c s="27" t="s">
        <v>56</v>
      </c>
      <c>
        <f>(M349*21)/100</f>
      </c>
      <c t="s">
        <v>27</v>
      </c>
    </row>
    <row r="350" spans="1:5" ht="12.75" customHeight="1">
      <c r="A350" s="30" t="s">
        <v>57</v>
      </c>
      <c r="E350" s="31" t="s">
        <v>5</v>
      </c>
    </row>
    <row r="351" spans="1:5" ht="38.25" customHeight="1">
      <c r="A351" s="30" t="s">
        <v>58</v>
      </c>
      <c r="E351" s="32" t="s">
        <v>2023</v>
      </c>
    </row>
    <row r="352" spans="5:5" ht="12.75" customHeight="1">
      <c r="E352" s="31" t="s">
        <v>1462</v>
      </c>
    </row>
    <row r="353" spans="1:16" ht="12.75" customHeight="1">
      <c r="A353" t="s">
        <v>51</v>
      </c>
      <c s="6" t="s">
        <v>1317</v>
      </c>
      <c s="6" t="s">
        <v>2024</v>
      </c>
      <c t="s">
        <v>1751</v>
      </c>
      <c s="26" t="s">
        <v>2025</v>
      </c>
      <c s="27" t="s">
        <v>76</v>
      </c>
      <c s="28">
        <v>1.5</v>
      </c>
      <c s="27">
        <v>0</v>
      </c>
      <c s="27">
        <f>ROUND(G353*H353,6)</f>
      </c>
      <c r="L353" s="29">
        <v>0</v>
      </c>
      <c s="24">
        <f>ROUND(ROUND(L353,2)*ROUND(G353,3),2)</f>
      </c>
      <c s="27" t="s">
        <v>56</v>
      </c>
      <c>
        <f>(M353*21)/100</f>
      </c>
      <c t="s">
        <v>27</v>
      </c>
    </row>
    <row r="354" spans="1:5" ht="12.75" customHeight="1">
      <c r="A354" s="30" t="s">
        <v>57</v>
      </c>
      <c r="E354" s="31" t="s">
        <v>5</v>
      </c>
    </row>
    <row r="355" spans="1:5" ht="12.75" customHeight="1">
      <c r="A355" s="30" t="s">
        <v>58</v>
      </c>
      <c r="E355" s="32" t="s">
        <v>2026</v>
      </c>
    </row>
    <row r="356" spans="5:5" ht="267.75" customHeight="1">
      <c r="E356" s="31" t="s">
        <v>1886</v>
      </c>
    </row>
    <row r="357" spans="1:13" ht="12.75" customHeight="1">
      <c r="A357" t="s">
        <v>48</v>
      </c>
      <c r="C357" s="7" t="s">
        <v>96</v>
      </c>
      <c r="E357" s="25" t="s">
        <v>454</v>
      </c>
      <c r="J357" s="24">
        <f>0</f>
      </c>
      <c s="24">
        <f>0</f>
      </c>
      <c s="24">
        <f>0+L358+L362+L366+L370+L374+L378+L382+L386+L390+L394+L398+L402+L406+L410+L414+L418+L422+L426+L430+L434+L438</f>
      </c>
      <c s="24">
        <f>0+M358+M362+M366+M370+M374+M378+M382+M386+M390+M394+M398+M402+M406+M410+M414+M418+M422+M426+M430+M434+M438</f>
      </c>
    </row>
    <row r="358" spans="1:16" ht="12.75" customHeight="1">
      <c r="A358" t="s">
        <v>51</v>
      </c>
      <c s="6" t="s">
        <v>1437</v>
      </c>
      <c s="6" t="s">
        <v>2027</v>
      </c>
      <c t="s">
        <v>356</v>
      </c>
      <c s="26" t="s">
        <v>2028</v>
      </c>
      <c s="27" t="s">
        <v>88</v>
      </c>
      <c s="28">
        <v>2.2</v>
      </c>
      <c s="27">
        <v>0</v>
      </c>
      <c s="27">
        <f>ROUND(G358*H358,6)</f>
      </c>
      <c r="L358" s="29">
        <v>0</v>
      </c>
      <c s="24">
        <f>ROUND(ROUND(L358,2)*ROUND(G358,3),2)</f>
      </c>
      <c s="27" t="s">
        <v>56</v>
      </c>
      <c>
        <f>(M358*21)/100</f>
      </c>
      <c t="s">
        <v>27</v>
      </c>
    </row>
    <row r="359" spans="1:5" ht="12.75" customHeight="1">
      <c r="A359" s="30" t="s">
        <v>57</v>
      </c>
      <c r="E359" s="31" t="s">
        <v>5</v>
      </c>
    </row>
    <row r="360" spans="1:5" ht="12.75" customHeight="1">
      <c r="A360" s="30" t="s">
        <v>58</v>
      </c>
      <c r="E360" s="32" t="s">
        <v>2029</v>
      </c>
    </row>
    <row r="361" spans="5:5" ht="12.75" customHeight="1">
      <c r="E361" s="31" t="s">
        <v>2030</v>
      </c>
    </row>
    <row r="362" spans="1:16" ht="12.75" customHeight="1">
      <c r="A362" t="s">
        <v>51</v>
      </c>
      <c s="6" t="s">
        <v>1423</v>
      </c>
      <c s="6" t="s">
        <v>1503</v>
      </c>
      <c t="s">
        <v>1751</v>
      </c>
      <c s="26" t="s">
        <v>1504</v>
      </c>
      <c s="27" t="s">
        <v>88</v>
      </c>
      <c s="28">
        <v>80.34</v>
      </c>
      <c s="27">
        <v>0</v>
      </c>
      <c s="27">
        <f>ROUND(G362*H362,6)</f>
      </c>
      <c r="L362" s="29">
        <v>0</v>
      </c>
      <c s="24">
        <f>ROUND(ROUND(L362,2)*ROUND(G362,3),2)</f>
      </c>
      <c s="27" t="s">
        <v>56</v>
      </c>
      <c>
        <f>(M362*21)/100</f>
      </c>
      <c t="s">
        <v>27</v>
      </c>
    </row>
    <row r="363" spans="1:5" ht="12.75" customHeight="1">
      <c r="A363" s="30" t="s">
        <v>57</v>
      </c>
      <c r="E363" s="31" t="s">
        <v>5</v>
      </c>
    </row>
    <row r="364" spans="1:5" ht="12.75" customHeight="1">
      <c r="A364" s="30" t="s">
        <v>58</v>
      </c>
      <c r="E364" s="32" t="s">
        <v>2031</v>
      </c>
    </row>
    <row r="365" spans="5:5" ht="63.75" customHeight="1">
      <c r="E365" s="31" t="s">
        <v>1506</v>
      </c>
    </row>
    <row r="366" spans="1:16" ht="12.75" customHeight="1">
      <c r="A366" t="s">
        <v>51</v>
      </c>
      <c s="6" t="s">
        <v>1481</v>
      </c>
      <c s="6" t="s">
        <v>2032</v>
      </c>
      <c t="s">
        <v>1751</v>
      </c>
      <c s="26" t="s">
        <v>2033</v>
      </c>
      <c s="27" t="s">
        <v>388</v>
      </c>
      <c s="28">
        <v>860.659</v>
      </c>
      <c s="27">
        <v>0</v>
      </c>
      <c s="27">
        <f>ROUND(G366*H366,6)</f>
      </c>
      <c r="L366" s="29">
        <v>0</v>
      </c>
      <c s="24">
        <f>ROUND(ROUND(L366,2)*ROUND(G366,3),2)</f>
      </c>
      <c s="27" t="s">
        <v>56</v>
      </c>
      <c>
        <f>(M366*21)/100</f>
      </c>
      <c t="s">
        <v>27</v>
      </c>
    </row>
    <row r="367" spans="1:5" ht="12.75" customHeight="1">
      <c r="A367" s="30" t="s">
        <v>57</v>
      </c>
      <c r="E367" s="31" t="s">
        <v>5</v>
      </c>
    </row>
    <row r="368" spans="1:5" ht="38.25" customHeight="1">
      <c r="A368" s="30" t="s">
        <v>58</v>
      </c>
      <c r="E368" s="32" t="s">
        <v>2034</v>
      </c>
    </row>
    <row r="369" spans="5:5" ht="267.75" customHeight="1">
      <c r="E369" s="31" t="s">
        <v>2035</v>
      </c>
    </row>
    <row r="370" spans="1:16" ht="12.75" customHeight="1">
      <c r="A370" t="s">
        <v>51</v>
      </c>
      <c s="6" t="s">
        <v>2036</v>
      </c>
      <c s="6" t="s">
        <v>2037</v>
      </c>
      <c t="s">
        <v>1751</v>
      </c>
      <c s="26" t="s">
        <v>2038</v>
      </c>
      <c s="27" t="s">
        <v>388</v>
      </c>
      <c s="28">
        <v>177.449</v>
      </c>
      <c s="27">
        <v>0</v>
      </c>
      <c s="27">
        <f>ROUND(G370*H370,6)</f>
      </c>
      <c r="L370" s="29">
        <v>0</v>
      </c>
      <c s="24">
        <f>ROUND(ROUND(L370,2)*ROUND(G370,3),2)</f>
      </c>
      <c s="27" t="s">
        <v>56</v>
      </c>
      <c>
        <f>(M370*21)/100</f>
      </c>
      <c t="s">
        <v>27</v>
      </c>
    </row>
    <row r="371" spans="1:5" ht="12.75" customHeight="1">
      <c r="A371" s="30" t="s">
        <v>57</v>
      </c>
      <c r="E371" s="31" t="s">
        <v>5</v>
      </c>
    </row>
    <row r="372" spans="1:5" ht="25.5" customHeight="1">
      <c r="A372" s="30" t="s">
        <v>58</v>
      </c>
      <c r="E372" s="32" t="s">
        <v>2039</v>
      </c>
    </row>
    <row r="373" spans="5:5" ht="229.5" customHeight="1">
      <c r="E373" s="31" t="s">
        <v>2040</v>
      </c>
    </row>
    <row r="374" spans="1:16" ht="12.75" customHeight="1">
      <c r="A374" t="s">
        <v>51</v>
      </c>
      <c s="6" t="s">
        <v>2041</v>
      </c>
      <c s="6" t="s">
        <v>2042</v>
      </c>
      <c t="s">
        <v>356</v>
      </c>
      <c s="26" t="s">
        <v>2043</v>
      </c>
      <c s="27" t="s">
        <v>460</v>
      </c>
      <c s="28">
        <v>16.4</v>
      </c>
      <c s="27">
        <v>0</v>
      </c>
      <c s="27">
        <f>ROUND(G374*H374,6)</f>
      </c>
      <c r="L374" s="29">
        <v>0</v>
      </c>
      <c s="24">
        <f>ROUND(ROUND(L374,2)*ROUND(G374,3),2)</f>
      </c>
      <c s="27" t="s">
        <v>56</v>
      </c>
      <c>
        <f>(M374*21)/100</f>
      </c>
      <c t="s">
        <v>27</v>
      </c>
    </row>
    <row r="375" spans="1:5" ht="12.75" customHeight="1">
      <c r="A375" s="30" t="s">
        <v>57</v>
      </c>
      <c r="E375" s="31" t="s">
        <v>5</v>
      </c>
    </row>
    <row r="376" spans="1:5" ht="102" customHeight="1">
      <c r="A376" s="30" t="s">
        <v>58</v>
      </c>
      <c r="E376" s="32" t="s">
        <v>2044</v>
      </c>
    </row>
    <row r="377" spans="5:5" ht="25.5" customHeight="1">
      <c r="E377" s="31" t="s">
        <v>2045</v>
      </c>
    </row>
    <row r="378" spans="1:16" ht="12.75" customHeight="1">
      <c r="A378" t="s">
        <v>51</v>
      </c>
      <c s="6" t="s">
        <v>2046</v>
      </c>
      <c s="6" t="s">
        <v>2047</v>
      </c>
      <c t="s">
        <v>1751</v>
      </c>
      <c s="26" t="s">
        <v>2048</v>
      </c>
      <c s="27" t="s">
        <v>55</v>
      </c>
      <c s="28">
        <v>1</v>
      </c>
      <c s="27">
        <v>0</v>
      </c>
      <c s="27">
        <f>ROUND(G378*H378,6)</f>
      </c>
      <c r="L378" s="29">
        <v>0</v>
      </c>
      <c s="24">
        <f>ROUND(ROUND(L378,2)*ROUND(G378,3),2)</f>
      </c>
      <c s="27" t="s">
        <v>56</v>
      </c>
      <c>
        <f>(M378*21)/100</f>
      </c>
      <c t="s">
        <v>27</v>
      </c>
    </row>
    <row r="379" spans="1:5" ht="12.75" customHeight="1">
      <c r="A379" s="30" t="s">
        <v>57</v>
      </c>
      <c r="E379" s="31" t="s">
        <v>5</v>
      </c>
    </row>
    <row r="380" spans="1:5" ht="12.75" customHeight="1">
      <c r="A380" s="30" t="s">
        <v>58</v>
      </c>
      <c r="E380" s="32" t="s">
        <v>2049</v>
      </c>
    </row>
    <row r="381" spans="5:5" ht="12.75" customHeight="1">
      <c r="E381" s="31" t="s">
        <v>2050</v>
      </c>
    </row>
    <row r="382" spans="1:16" ht="12.75" customHeight="1">
      <c r="A382" t="s">
        <v>51</v>
      </c>
      <c s="6" t="s">
        <v>2051</v>
      </c>
      <c s="6" t="s">
        <v>2052</v>
      </c>
      <c t="s">
        <v>1751</v>
      </c>
      <c s="26" t="s">
        <v>2053</v>
      </c>
      <c s="27" t="s">
        <v>76</v>
      </c>
      <c s="28">
        <v>37.661</v>
      </c>
      <c s="27">
        <v>0</v>
      </c>
      <c s="27">
        <f>ROUND(G382*H382,6)</f>
      </c>
      <c r="L382" s="29">
        <v>0</v>
      </c>
      <c s="24">
        <f>ROUND(ROUND(L382,2)*ROUND(G382,3),2)</f>
      </c>
      <c s="27" t="s">
        <v>56</v>
      </c>
      <c>
        <f>(M382*21)/100</f>
      </c>
      <c t="s">
        <v>27</v>
      </c>
    </row>
    <row r="383" spans="1:5" ht="12.75" customHeight="1">
      <c r="A383" s="30" t="s">
        <v>57</v>
      </c>
      <c r="E383" s="31" t="s">
        <v>5</v>
      </c>
    </row>
    <row r="384" spans="1:5" ht="12.75" customHeight="1">
      <c r="A384" s="30" t="s">
        <v>58</v>
      </c>
      <c r="E384" s="32" t="s">
        <v>2054</v>
      </c>
    </row>
    <row r="385" spans="5:5" ht="89.25" customHeight="1">
      <c r="E385" s="31" t="s">
        <v>2055</v>
      </c>
    </row>
    <row r="386" spans="1:16" ht="12.75" customHeight="1">
      <c r="A386" t="s">
        <v>51</v>
      </c>
      <c s="6" t="s">
        <v>2056</v>
      </c>
      <c s="6" t="s">
        <v>2057</v>
      </c>
      <c t="s">
        <v>1751</v>
      </c>
      <c s="26" t="s">
        <v>2058</v>
      </c>
      <c s="27" t="s">
        <v>464</v>
      </c>
      <c s="28">
        <v>2937.558</v>
      </c>
      <c s="27">
        <v>0</v>
      </c>
      <c s="27">
        <f>ROUND(G386*H386,6)</f>
      </c>
      <c r="L386" s="29">
        <v>0</v>
      </c>
      <c s="24">
        <f>ROUND(ROUND(L386,2)*ROUND(G386,3),2)</f>
      </c>
      <c s="27" t="s">
        <v>56</v>
      </c>
      <c>
        <f>(M386*21)/100</f>
      </c>
      <c t="s">
        <v>27</v>
      </c>
    </row>
    <row r="387" spans="1:5" ht="12.75" customHeight="1">
      <c r="A387" s="30" t="s">
        <v>57</v>
      </c>
      <c r="E387" s="31" t="s">
        <v>5</v>
      </c>
    </row>
    <row r="388" spans="1:5" ht="12.75" customHeight="1">
      <c r="A388" s="30" t="s">
        <v>58</v>
      </c>
      <c r="E388" s="32" t="s">
        <v>2059</v>
      </c>
    </row>
    <row r="389" spans="5:5" ht="25.5" customHeight="1">
      <c r="E389" s="31" t="s">
        <v>2060</v>
      </c>
    </row>
    <row r="390" spans="1:16" ht="12.75" customHeight="1">
      <c r="A390" t="s">
        <v>51</v>
      </c>
      <c s="6" t="s">
        <v>2061</v>
      </c>
      <c s="6" t="s">
        <v>2062</v>
      </c>
      <c t="s">
        <v>1751</v>
      </c>
      <c s="26" t="s">
        <v>2063</v>
      </c>
      <c s="27" t="s">
        <v>76</v>
      </c>
      <c s="28">
        <v>52.052</v>
      </c>
      <c s="27">
        <v>0</v>
      </c>
      <c s="27">
        <f>ROUND(G390*H390,6)</f>
      </c>
      <c r="L390" s="29">
        <v>0</v>
      </c>
      <c s="24">
        <f>ROUND(ROUND(L390,2)*ROUND(G390,3),2)</f>
      </c>
      <c s="27" t="s">
        <v>56</v>
      </c>
      <c>
        <f>(M390*21)/100</f>
      </c>
      <c t="s">
        <v>27</v>
      </c>
    </row>
    <row r="391" spans="1:5" ht="12.75" customHeight="1">
      <c r="A391" s="30" t="s">
        <v>57</v>
      </c>
      <c r="E391" s="31" t="s">
        <v>5</v>
      </c>
    </row>
    <row r="392" spans="1:5" ht="51" customHeight="1">
      <c r="A392" s="30" t="s">
        <v>58</v>
      </c>
      <c r="E392" s="32" t="s">
        <v>2064</v>
      </c>
    </row>
    <row r="393" spans="5:5" ht="76.5" customHeight="1">
      <c r="E393" s="31" t="s">
        <v>2065</v>
      </c>
    </row>
    <row r="394" spans="1:16" ht="12.75" customHeight="1">
      <c r="A394" t="s">
        <v>51</v>
      </c>
      <c s="6" t="s">
        <v>2066</v>
      </c>
      <c s="6" t="s">
        <v>1275</v>
      </c>
      <c t="s">
        <v>1751</v>
      </c>
      <c s="26" t="s">
        <v>1276</v>
      </c>
      <c s="27" t="s">
        <v>464</v>
      </c>
      <c s="28">
        <v>3747.744</v>
      </c>
      <c s="27">
        <v>0</v>
      </c>
      <c s="27">
        <f>ROUND(G394*H394,6)</f>
      </c>
      <c r="L394" s="29">
        <v>0</v>
      </c>
      <c s="24">
        <f>ROUND(ROUND(L394,2)*ROUND(G394,3),2)</f>
      </c>
      <c s="27" t="s">
        <v>56</v>
      </c>
      <c>
        <f>(M394*21)/100</f>
      </c>
      <c t="s">
        <v>27</v>
      </c>
    </row>
    <row r="395" spans="1:5" ht="12.75" customHeight="1">
      <c r="A395" s="30" t="s">
        <v>57</v>
      </c>
      <c r="E395" s="31" t="s">
        <v>5</v>
      </c>
    </row>
    <row r="396" spans="1:5" ht="12.75" customHeight="1">
      <c r="A396" s="30" t="s">
        <v>58</v>
      </c>
      <c r="E396" s="32" t="s">
        <v>2067</v>
      </c>
    </row>
    <row r="397" spans="5:5" ht="25.5" customHeight="1">
      <c r="E397" s="31" t="s">
        <v>2060</v>
      </c>
    </row>
    <row r="398" spans="1:16" ht="12.75" customHeight="1">
      <c r="A398" t="s">
        <v>51</v>
      </c>
      <c s="6" t="s">
        <v>2068</v>
      </c>
      <c s="6" t="s">
        <v>1712</v>
      </c>
      <c t="s">
        <v>1751</v>
      </c>
      <c s="26" t="s">
        <v>1713</v>
      </c>
      <c s="27" t="s">
        <v>76</v>
      </c>
      <c s="28">
        <v>312.791</v>
      </c>
      <c s="27">
        <v>0</v>
      </c>
      <c s="27">
        <f>ROUND(G398*H398,6)</f>
      </c>
      <c r="L398" s="29">
        <v>0</v>
      </c>
      <c s="24">
        <f>ROUND(ROUND(L398,2)*ROUND(G398,3),2)</f>
      </c>
      <c s="27" t="s">
        <v>56</v>
      </c>
      <c>
        <f>(M398*21)/100</f>
      </c>
      <c t="s">
        <v>27</v>
      </c>
    </row>
    <row r="399" spans="1:5" ht="12.75" customHeight="1">
      <c r="A399" s="30" t="s">
        <v>57</v>
      </c>
      <c r="E399" s="31" t="s">
        <v>5</v>
      </c>
    </row>
    <row r="400" spans="1:5" ht="76.5" customHeight="1">
      <c r="A400" s="30" t="s">
        <v>58</v>
      </c>
      <c r="E400" s="32" t="s">
        <v>2069</v>
      </c>
    </row>
    <row r="401" spans="5:5" ht="89.25" customHeight="1">
      <c r="E401" s="31" t="s">
        <v>2055</v>
      </c>
    </row>
    <row r="402" spans="1:16" ht="12.75" customHeight="1">
      <c r="A402" t="s">
        <v>51</v>
      </c>
      <c s="6" t="s">
        <v>2070</v>
      </c>
      <c s="6" t="s">
        <v>1281</v>
      </c>
      <c t="s">
        <v>1751</v>
      </c>
      <c s="26" t="s">
        <v>1282</v>
      </c>
      <c s="27" t="s">
        <v>464</v>
      </c>
      <c s="28">
        <v>23459.325</v>
      </c>
      <c s="27">
        <v>0</v>
      </c>
      <c s="27">
        <f>ROUND(G402*H402,6)</f>
      </c>
      <c r="L402" s="29">
        <v>0</v>
      </c>
      <c s="24">
        <f>ROUND(ROUND(L402,2)*ROUND(G402,3),2)</f>
      </c>
      <c s="27" t="s">
        <v>56</v>
      </c>
      <c>
        <f>(M402*21)/100</f>
      </c>
      <c t="s">
        <v>27</v>
      </c>
    </row>
    <row r="403" spans="1:5" ht="12.75" customHeight="1">
      <c r="A403" s="30" t="s">
        <v>57</v>
      </c>
      <c r="E403" s="31" t="s">
        <v>5</v>
      </c>
    </row>
    <row r="404" spans="1:5" ht="12.75" customHeight="1">
      <c r="A404" s="30" t="s">
        <v>58</v>
      </c>
      <c r="E404" s="32" t="s">
        <v>2071</v>
      </c>
    </row>
    <row r="405" spans="5:5" ht="25.5" customHeight="1">
      <c r="E405" s="31" t="s">
        <v>2060</v>
      </c>
    </row>
    <row r="406" spans="1:16" ht="12.75" customHeight="1">
      <c r="A406" t="s">
        <v>51</v>
      </c>
      <c s="6" t="s">
        <v>2072</v>
      </c>
      <c s="6" t="s">
        <v>2073</v>
      </c>
      <c t="s">
        <v>1751</v>
      </c>
      <c s="26" t="s">
        <v>2074</v>
      </c>
      <c s="27" t="s">
        <v>55</v>
      </c>
      <c s="28">
        <v>3.747</v>
      </c>
      <c s="27">
        <v>0</v>
      </c>
      <c s="27">
        <f>ROUND(G406*H406,6)</f>
      </c>
      <c r="L406" s="29">
        <v>0</v>
      </c>
      <c s="24">
        <f>ROUND(ROUND(L406,2)*ROUND(G406,3),2)</f>
      </c>
      <c s="27" t="s">
        <v>56</v>
      </c>
      <c>
        <f>(M406*21)/100</f>
      </c>
      <c t="s">
        <v>27</v>
      </c>
    </row>
    <row r="407" spans="1:5" ht="12.75" customHeight="1">
      <c r="A407" s="30" t="s">
        <v>57</v>
      </c>
      <c r="E407" s="31" t="s">
        <v>5</v>
      </c>
    </row>
    <row r="408" spans="1:5" ht="51" customHeight="1">
      <c r="A408" s="30" t="s">
        <v>58</v>
      </c>
      <c r="E408" s="32" t="s">
        <v>2075</v>
      </c>
    </row>
    <row r="409" spans="5:5" ht="89.25" customHeight="1">
      <c r="E409" s="31" t="s">
        <v>2076</v>
      </c>
    </row>
    <row r="410" spans="1:16" ht="12.75" customHeight="1">
      <c r="A410" t="s">
        <v>51</v>
      </c>
      <c s="6" t="s">
        <v>2077</v>
      </c>
      <c s="6" t="s">
        <v>2078</v>
      </c>
      <c t="s">
        <v>1751</v>
      </c>
      <c s="26" t="s">
        <v>2079</v>
      </c>
      <c s="27" t="s">
        <v>464</v>
      </c>
      <c s="28">
        <v>112.41</v>
      </c>
      <c s="27">
        <v>0</v>
      </c>
      <c s="27">
        <f>ROUND(G410*H410,6)</f>
      </c>
      <c r="L410" s="29">
        <v>0</v>
      </c>
      <c s="24">
        <f>ROUND(ROUND(L410,2)*ROUND(G410,3),2)</f>
      </c>
      <c s="27" t="s">
        <v>56</v>
      </c>
      <c>
        <f>(M410*21)/100</f>
      </c>
      <c t="s">
        <v>27</v>
      </c>
    </row>
    <row r="411" spans="1:5" ht="12.75" customHeight="1">
      <c r="A411" s="30" t="s">
        <v>57</v>
      </c>
      <c r="E411" s="31" t="s">
        <v>5</v>
      </c>
    </row>
    <row r="412" spans="1:5" ht="12.75" customHeight="1">
      <c r="A412" s="30" t="s">
        <v>58</v>
      </c>
      <c r="E412" s="32" t="s">
        <v>2080</v>
      </c>
    </row>
    <row r="413" spans="5:5" ht="25.5" customHeight="1">
      <c r="E413" s="31" t="s">
        <v>2060</v>
      </c>
    </row>
    <row r="414" spans="1:16" ht="12.75" customHeight="1">
      <c r="A414" t="s">
        <v>51</v>
      </c>
      <c s="6" t="s">
        <v>2081</v>
      </c>
      <c s="6" t="s">
        <v>2082</v>
      </c>
      <c t="s">
        <v>1751</v>
      </c>
      <c s="26" t="s">
        <v>2083</v>
      </c>
      <c s="27" t="s">
        <v>99</v>
      </c>
      <c s="28">
        <v>1</v>
      </c>
      <c s="27">
        <v>0</v>
      </c>
      <c s="27">
        <f>ROUND(G414*H414,6)</f>
      </c>
      <c r="L414" s="29">
        <v>0</v>
      </c>
      <c s="24">
        <f>ROUND(ROUND(L414,2)*ROUND(G414,3),2)</f>
      </c>
      <c s="27" t="s">
        <v>56</v>
      </c>
      <c>
        <f>(M414*21)/100</f>
      </c>
      <c t="s">
        <v>27</v>
      </c>
    </row>
    <row r="415" spans="1:5" ht="12.75" customHeight="1">
      <c r="A415" s="30" t="s">
        <v>57</v>
      </c>
      <c r="E415" s="31" t="s">
        <v>5</v>
      </c>
    </row>
    <row r="416" spans="1:5" ht="12.75" customHeight="1">
      <c r="A416" s="30" t="s">
        <v>58</v>
      </c>
      <c r="E416" s="32" t="s">
        <v>2084</v>
      </c>
    </row>
    <row r="417" spans="5:5" ht="89.25" customHeight="1">
      <c r="E417" s="31" t="s">
        <v>2085</v>
      </c>
    </row>
    <row r="418" spans="1:16" ht="12.75" customHeight="1">
      <c r="A418" t="s">
        <v>51</v>
      </c>
      <c s="6" t="s">
        <v>2086</v>
      </c>
      <c s="6" t="s">
        <v>2087</v>
      </c>
      <c t="s">
        <v>1751</v>
      </c>
      <c s="26" t="s">
        <v>2088</v>
      </c>
      <c s="27" t="s">
        <v>99</v>
      </c>
      <c s="28">
        <v>1</v>
      </c>
      <c s="27">
        <v>0</v>
      </c>
      <c s="27">
        <f>ROUND(G418*H418,6)</f>
      </c>
      <c r="L418" s="29">
        <v>0</v>
      </c>
      <c s="24">
        <f>ROUND(ROUND(L418,2)*ROUND(G418,3),2)</f>
      </c>
      <c s="27" t="s">
        <v>56</v>
      </c>
      <c>
        <f>(M418*21)/100</f>
      </c>
      <c t="s">
        <v>27</v>
      </c>
    </row>
    <row r="419" spans="1:5" ht="12.75" customHeight="1">
      <c r="A419" s="30" t="s">
        <v>57</v>
      </c>
      <c r="E419" s="31" t="s">
        <v>5</v>
      </c>
    </row>
    <row r="420" spans="1:5" ht="12.75" customHeight="1">
      <c r="A420" s="30" t="s">
        <v>58</v>
      </c>
      <c r="E420" s="32" t="s">
        <v>2089</v>
      </c>
    </row>
    <row r="421" spans="5:5" ht="89.25" customHeight="1">
      <c r="E421" s="31" t="s">
        <v>2085</v>
      </c>
    </row>
    <row r="422" spans="1:16" ht="12.75" customHeight="1">
      <c r="A422" t="s">
        <v>51</v>
      </c>
      <c s="6" t="s">
        <v>2090</v>
      </c>
      <c s="6" t="s">
        <v>1491</v>
      </c>
      <c t="s">
        <v>1751</v>
      </c>
      <c s="26" t="s">
        <v>1492</v>
      </c>
      <c s="27" t="s">
        <v>88</v>
      </c>
      <c s="28">
        <v>55.75</v>
      </c>
      <c s="27">
        <v>0</v>
      </c>
      <c s="27">
        <f>ROUND(G422*H422,6)</f>
      </c>
      <c r="L422" s="29">
        <v>0</v>
      </c>
      <c s="24">
        <f>ROUND(ROUND(L422,2)*ROUND(G422,3),2)</f>
      </c>
      <c s="27" t="s">
        <v>56</v>
      </c>
      <c>
        <f>(M422*21)/100</f>
      </c>
      <c t="s">
        <v>27</v>
      </c>
    </row>
    <row r="423" spans="1:5" ht="12.75" customHeight="1">
      <c r="A423" s="30" t="s">
        <v>57</v>
      </c>
      <c r="E423" s="31" t="s">
        <v>5</v>
      </c>
    </row>
    <row r="424" spans="1:5" ht="38.25" customHeight="1">
      <c r="A424" s="30" t="s">
        <v>58</v>
      </c>
      <c r="E424" s="32" t="s">
        <v>2091</v>
      </c>
    </row>
    <row r="425" spans="5:5" ht="51" customHeight="1">
      <c r="E425" s="31" t="s">
        <v>2092</v>
      </c>
    </row>
    <row r="426" spans="1:16" ht="12.75" customHeight="1">
      <c r="A426" t="s">
        <v>51</v>
      </c>
      <c s="6" t="s">
        <v>2093</v>
      </c>
      <c s="6" t="s">
        <v>1585</v>
      </c>
      <c t="s">
        <v>1751</v>
      </c>
      <c s="26" t="s">
        <v>1586</v>
      </c>
      <c s="27" t="s">
        <v>460</v>
      </c>
      <c s="28">
        <v>145.448</v>
      </c>
      <c s="27">
        <v>0</v>
      </c>
      <c s="27">
        <f>ROUND(G426*H426,6)</f>
      </c>
      <c r="L426" s="29">
        <v>0</v>
      </c>
      <c s="24">
        <f>ROUND(ROUND(L426,2)*ROUND(G426,3),2)</f>
      </c>
      <c s="27" t="s">
        <v>56</v>
      </c>
      <c>
        <f>(M426*21)/100</f>
      </c>
      <c t="s">
        <v>27</v>
      </c>
    </row>
    <row r="427" spans="1:5" ht="12.75" customHeight="1">
      <c r="A427" s="30" t="s">
        <v>57</v>
      </c>
      <c r="E427" s="31" t="s">
        <v>5</v>
      </c>
    </row>
    <row r="428" spans="1:5" ht="12.75" customHeight="1">
      <c r="A428" s="30" t="s">
        <v>58</v>
      </c>
      <c r="E428" s="32" t="s">
        <v>2094</v>
      </c>
    </row>
    <row r="429" spans="5:5" ht="51" customHeight="1">
      <c r="E429" s="31" t="s">
        <v>2092</v>
      </c>
    </row>
    <row r="430" spans="1:16" ht="12.75" customHeight="1">
      <c r="A430" t="s">
        <v>51</v>
      </c>
      <c s="6" t="s">
        <v>2095</v>
      </c>
      <c s="6" t="s">
        <v>2096</v>
      </c>
      <c t="s">
        <v>1751</v>
      </c>
      <c s="26" t="s">
        <v>2097</v>
      </c>
      <c s="27" t="s">
        <v>460</v>
      </c>
      <c s="28">
        <v>438.68</v>
      </c>
      <c s="27">
        <v>0</v>
      </c>
      <c s="27">
        <f>ROUND(G430*H430,6)</f>
      </c>
      <c r="L430" s="29">
        <v>0</v>
      </c>
      <c s="24">
        <f>ROUND(ROUND(L430,2)*ROUND(G430,3),2)</f>
      </c>
      <c s="27" t="s">
        <v>56</v>
      </c>
      <c>
        <f>(M430*21)/100</f>
      </c>
      <c t="s">
        <v>27</v>
      </c>
    </row>
    <row r="431" spans="1:5" ht="12.75" customHeight="1">
      <c r="A431" s="30" t="s">
        <v>57</v>
      </c>
      <c r="E431" s="31" t="s">
        <v>5</v>
      </c>
    </row>
    <row r="432" spans="1:5" ht="25.5" customHeight="1">
      <c r="A432" s="30" t="s">
        <v>58</v>
      </c>
      <c r="E432" s="32" t="s">
        <v>2098</v>
      </c>
    </row>
    <row r="433" spans="5:5" ht="51" customHeight="1">
      <c r="E433" s="31" t="s">
        <v>2092</v>
      </c>
    </row>
    <row r="434" spans="1:16" ht="12.75" customHeight="1">
      <c r="A434" t="s">
        <v>51</v>
      </c>
      <c s="6" t="s">
        <v>2099</v>
      </c>
      <c s="6" t="s">
        <v>2100</v>
      </c>
      <c t="s">
        <v>1751</v>
      </c>
      <c s="26" t="s">
        <v>2101</v>
      </c>
      <c s="27" t="s">
        <v>76</v>
      </c>
      <c s="28">
        <v>24.341</v>
      </c>
      <c s="27">
        <v>0</v>
      </c>
      <c s="27">
        <f>ROUND(G434*H434,6)</f>
      </c>
      <c r="L434" s="29">
        <v>0</v>
      </c>
      <c s="24">
        <f>ROUND(ROUND(L434,2)*ROUND(G434,3),2)</f>
      </c>
      <c s="27" t="s">
        <v>56</v>
      </c>
      <c>
        <f>(M434*21)/100</f>
      </c>
      <c t="s">
        <v>27</v>
      </c>
    </row>
    <row r="435" spans="1:5" ht="12.75" customHeight="1">
      <c r="A435" s="30" t="s">
        <v>57</v>
      </c>
      <c r="E435" s="31" t="s">
        <v>5</v>
      </c>
    </row>
    <row r="436" spans="1:5" ht="25.5" customHeight="1">
      <c r="A436" s="30" t="s">
        <v>58</v>
      </c>
      <c r="E436" s="32" t="s">
        <v>2102</v>
      </c>
    </row>
    <row r="437" spans="5:5" ht="51" customHeight="1">
      <c r="E437" s="31" t="s">
        <v>2092</v>
      </c>
    </row>
    <row r="438" spans="1:16" ht="12.75" customHeight="1">
      <c r="A438" t="s">
        <v>51</v>
      </c>
      <c s="6" t="s">
        <v>2103</v>
      </c>
      <c s="6" t="s">
        <v>2104</v>
      </c>
      <c t="s">
        <v>1751</v>
      </c>
      <c s="26" t="s">
        <v>2105</v>
      </c>
      <c s="27" t="s">
        <v>460</v>
      </c>
      <c s="28">
        <v>1059.1</v>
      </c>
      <c s="27">
        <v>0</v>
      </c>
      <c s="27">
        <f>ROUND(G438*H438,6)</f>
      </c>
      <c r="L438" s="29">
        <v>0</v>
      </c>
      <c s="24">
        <f>ROUND(ROUND(L438,2)*ROUND(G438,3),2)</f>
      </c>
      <c s="27" t="s">
        <v>56</v>
      </c>
      <c>
        <f>(M438*21)/100</f>
      </c>
      <c t="s">
        <v>27</v>
      </c>
    </row>
    <row r="439" spans="1:5" ht="12.75" customHeight="1">
      <c r="A439" s="30" t="s">
        <v>57</v>
      </c>
      <c r="E439" s="31" t="s">
        <v>5</v>
      </c>
    </row>
    <row r="440" spans="1:5" ht="51" customHeight="1">
      <c r="A440" s="30" t="s">
        <v>58</v>
      </c>
      <c r="E440" s="32" t="s">
        <v>2106</v>
      </c>
    </row>
    <row r="441" spans="5:5" ht="51" customHeight="1">
      <c r="E441" s="31" t="s">
        <v>2092</v>
      </c>
    </row>
    <row r="442" spans="1:13" ht="12.75" customHeight="1">
      <c r="A442" t="s">
        <v>48</v>
      </c>
      <c r="C442" s="7" t="s">
        <v>2107</v>
      </c>
      <c r="E442" s="25" t="s">
        <v>2108</v>
      </c>
      <c r="J442" s="24">
        <f>0</f>
      </c>
      <c s="24">
        <f>0</f>
      </c>
      <c s="24">
        <f>0+L443+L447+L451+L455+L459</f>
      </c>
      <c s="24">
        <f>0+M443+M447+M451+M455+M459</f>
      </c>
    </row>
    <row r="443" spans="1:16" ht="12.75" customHeight="1">
      <c r="A443" t="s">
        <v>51</v>
      </c>
      <c s="6" t="s">
        <v>2109</v>
      </c>
      <c s="6" t="s">
        <v>871</v>
      </c>
      <c t="s">
        <v>1751</v>
      </c>
      <c s="26" t="s">
        <v>872</v>
      </c>
      <c s="27" t="s">
        <v>55</v>
      </c>
      <c s="28">
        <v>6820.88</v>
      </c>
      <c s="27">
        <v>0</v>
      </c>
      <c s="27">
        <f>ROUND(G443*H443,6)</f>
      </c>
      <c r="L443" s="29">
        <v>0</v>
      </c>
      <c s="24">
        <f>ROUND(ROUND(L443,2)*ROUND(G443,3),2)</f>
      </c>
      <c s="27" t="s">
        <v>56</v>
      </c>
      <c>
        <f>(M443*21)/100</f>
      </c>
      <c t="s">
        <v>27</v>
      </c>
    </row>
    <row r="444" spans="1:5" ht="12.75" customHeight="1">
      <c r="A444" s="30" t="s">
        <v>57</v>
      </c>
      <c r="E444" s="31" t="s">
        <v>2110</v>
      </c>
    </row>
    <row r="445" spans="1:5" ht="12.75" customHeight="1">
      <c r="A445" s="30" t="s">
        <v>58</v>
      </c>
      <c r="E445" s="32" t="s">
        <v>2111</v>
      </c>
    </row>
    <row r="446" spans="5:5" ht="63.75" customHeight="1">
      <c r="E446" s="31" t="s">
        <v>2112</v>
      </c>
    </row>
    <row r="447" spans="1:16" ht="12.75" customHeight="1">
      <c r="A447" t="s">
        <v>51</v>
      </c>
      <c s="6" t="s">
        <v>2113</v>
      </c>
      <c s="6" t="s">
        <v>2114</v>
      </c>
      <c t="s">
        <v>1751</v>
      </c>
      <c s="26" t="s">
        <v>872</v>
      </c>
      <c s="27" t="s">
        <v>55</v>
      </c>
      <c s="28">
        <v>1705.22</v>
      </c>
      <c s="27">
        <v>0</v>
      </c>
      <c s="27">
        <f>ROUND(G447*H447,6)</f>
      </c>
      <c r="L447" s="29">
        <v>0</v>
      </c>
      <c s="24">
        <f>ROUND(ROUND(L447,2)*ROUND(G447,3),2)</f>
      </c>
      <c s="27" t="s">
        <v>56</v>
      </c>
      <c>
        <f>(M447*21)/100</f>
      </c>
      <c t="s">
        <v>27</v>
      </c>
    </row>
    <row r="448" spans="1:5" ht="12.75" customHeight="1">
      <c r="A448" s="30" t="s">
        <v>57</v>
      </c>
      <c r="E448" s="31" t="s">
        <v>2115</v>
      </c>
    </row>
    <row r="449" spans="1:5" ht="12.75" customHeight="1">
      <c r="A449" s="30" t="s">
        <v>58</v>
      </c>
      <c r="E449" s="32" t="s">
        <v>2116</v>
      </c>
    </row>
    <row r="450" spans="5:5" ht="63.75" customHeight="1">
      <c r="E450" s="31" t="s">
        <v>2112</v>
      </c>
    </row>
    <row r="451" spans="1:16" ht="12.75" customHeight="1">
      <c r="A451" t="s">
        <v>51</v>
      </c>
      <c s="6" t="s">
        <v>2117</v>
      </c>
      <c s="6" t="s">
        <v>2118</v>
      </c>
      <c t="s">
        <v>1751</v>
      </c>
      <c s="26" t="s">
        <v>2119</v>
      </c>
      <c s="27" t="s">
        <v>55</v>
      </c>
      <c s="28">
        <v>135.887</v>
      </c>
      <c s="27">
        <v>0</v>
      </c>
      <c s="27">
        <f>ROUND(G451*H451,6)</f>
      </c>
      <c r="L451" s="29">
        <v>0</v>
      </c>
      <c s="24">
        <f>ROUND(ROUND(L451,2)*ROUND(G451,3),2)</f>
      </c>
      <c s="27" t="s">
        <v>56</v>
      </c>
      <c>
        <f>(M451*21)/100</f>
      </c>
      <c t="s">
        <v>27</v>
      </c>
    </row>
    <row r="452" spans="1:5" ht="12.75" customHeight="1">
      <c r="A452" s="30" t="s">
        <v>57</v>
      </c>
      <c r="E452" s="31" t="s">
        <v>5</v>
      </c>
    </row>
    <row r="453" spans="1:5" ht="12.75" customHeight="1">
      <c r="A453" s="30" t="s">
        <v>58</v>
      </c>
      <c r="E453" s="32" t="s">
        <v>2120</v>
      </c>
    </row>
    <row r="454" spans="5:5" ht="63.75" customHeight="1">
      <c r="E454" s="31" t="s">
        <v>2112</v>
      </c>
    </row>
    <row r="455" spans="1:16" ht="12.75" customHeight="1">
      <c r="A455" t="s">
        <v>51</v>
      </c>
      <c s="6" t="s">
        <v>2121</v>
      </c>
      <c s="6" t="s">
        <v>862</v>
      </c>
      <c t="s">
        <v>1751</v>
      </c>
      <c s="26" t="s">
        <v>863</v>
      </c>
      <c s="27" t="s">
        <v>55</v>
      </c>
      <c s="28">
        <v>967.755</v>
      </c>
      <c s="27">
        <v>0</v>
      </c>
      <c s="27">
        <f>ROUND(G455*H455,6)</f>
      </c>
      <c r="L455" s="29">
        <v>0</v>
      </c>
      <c s="24">
        <f>ROUND(ROUND(L455,2)*ROUND(G455,3),2)</f>
      </c>
      <c s="27" t="s">
        <v>56</v>
      </c>
      <c>
        <f>(M455*21)/100</f>
      </c>
      <c t="s">
        <v>27</v>
      </c>
    </row>
    <row r="456" spans="1:5" ht="12.75" customHeight="1">
      <c r="A456" s="30" t="s">
        <v>57</v>
      </c>
      <c r="E456" s="31" t="s">
        <v>5</v>
      </c>
    </row>
    <row r="457" spans="1:5" ht="12.75" customHeight="1">
      <c r="A457" s="30" t="s">
        <v>58</v>
      </c>
      <c r="E457" s="32" t="s">
        <v>2122</v>
      </c>
    </row>
    <row r="458" spans="5:5" ht="63.75" customHeight="1">
      <c r="E458" s="31" t="s">
        <v>2112</v>
      </c>
    </row>
    <row r="459" spans="1:16" ht="12.75" customHeight="1">
      <c r="A459" t="s">
        <v>51</v>
      </c>
      <c s="6" t="s">
        <v>2123</v>
      </c>
      <c s="6" t="s">
        <v>2124</v>
      </c>
      <c t="s">
        <v>1751</v>
      </c>
      <c s="26" t="s">
        <v>2125</v>
      </c>
      <c s="27" t="s">
        <v>55</v>
      </c>
      <c s="28">
        <v>5.296</v>
      </c>
      <c s="27">
        <v>0</v>
      </c>
      <c s="27">
        <f>ROUND(G459*H459,6)</f>
      </c>
      <c r="L459" s="29">
        <v>0</v>
      </c>
      <c s="24">
        <f>ROUND(ROUND(L459,2)*ROUND(G459,3),2)</f>
      </c>
      <c s="27" t="s">
        <v>56</v>
      </c>
      <c>
        <f>(M459*21)/100</f>
      </c>
      <c t="s">
        <v>27</v>
      </c>
    </row>
    <row r="460" spans="1:5" ht="12.75" customHeight="1">
      <c r="A460" s="30" t="s">
        <v>57</v>
      </c>
      <c r="E460" s="31" t="s">
        <v>5</v>
      </c>
    </row>
    <row r="461" spans="1:5" ht="12.75" customHeight="1">
      <c r="A461" s="30" t="s">
        <v>58</v>
      </c>
      <c r="E461" s="32" t="s">
        <v>2126</v>
      </c>
    </row>
    <row r="462" spans="5:5" ht="63.75" customHeight="1">
      <c r="E462" s="31" t="s">
        <v>2112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1727</v>
      </c>
      <c s="33">
        <f>Rekapitulace!C30</f>
      </c>
      <c s="15" t="s">
        <v>15</v>
      </c>
      <c t="s">
        <v>23</v>
      </c>
      <c t="s">
        <v>27</v>
      </c>
    </row>
    <row r="4" spans="1:16" ht="15" customHeight="1">
      <c r="A4" s="18" t="s">
        <v>20</v>
      </c>
      <c s="19" t="s">
        <v>28</v>
      </c>
      <c s="20" t="s">
        <v>1727</v>
      </c>
      <c r="E4" s="19" t="s">
        <v>1728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COUNTIFS(L8:L173,"=0",A8:A173,"P")+COUNTIFS(L8:L173,"",A8:A173,"P")+SUM(Q8:Q173)</f>
      </c>
    </row>
    <row r="8" spans="1:13" ht="12.75" customHeight="1">
      <c r="A8" t="s">
        <v>45</v>
      </c>
      <c r="C8" s="21" t="s">
        <v>2129</v>
      </c>
      <c r="E8" s="23" t="s">
        <v>2130</v>
      </c>
      <c r="J8" s="22">
        <f>0+J9+J26+J51+J68+J93+J102+J131+J164</f>
      </c>
      <c s="22">
        <f>0+K9+K26+K51+K68+K93+K102+K131+K164</f>
      </c>
      <c s="22">
        <f>0+L9+L26+L51+L68+L93+L102+L131+L164</f>
      </c>
      <c s="22">
        <f>0+M9+M26+M51+M68+M93+M102+M131+M164</f>
      </c>
    </row>
    <row r="9" spans="1:13" ht="12.75" customHeight="1">
      <c r="A9" t="s">
        <v>48</v>
      </c>
      <c r="C9" s="7" t="s">
        <v>49</v>
      </c>
      <c r="E9" s="25" t="s">
        <v>50</v>
      </c>
      <c r="J9" s="24">
        <f>0</f>
      </c>
      <c s="24">
        <f>0</f>
      </c>
      <c s="24">
        <f>0+L10+L14+L18+L22</f>
      </c>
      <c s="24">
        <f>0+M10+M14+M18+M22</f>
      </c>
    </row>
    <row r="10" spans="1:16" ht="12.75" customHeight="1">
      <c r="A10" t="s">
        <v>51</v>
      </c>
      <c s="6" t="s">
        <v>52</v>
      </c>
      <c s="6" t="s">
        <v>2131</v>
      </c>
      <c t="s">
        <v>356</v>
      </c>
      <c s="26" t="s">
        <v>1738</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1739</v>
      </c>
    </row>
    <row r="13" spans="5:5" ht="12.75" customHeight="1">
      <c r="E13" s="31" t="s">
        <v>1736</v>
      </c>
    </row>
    <row r="14" spans="1:16" ht="12.75" customHeight="1">
      <c r="A14" t="s">
        <v>51</v>
      </c>
      <c s="6" t="s">
        <v>27</v>
      </c>
      <c s="6" t="s">
        <v>2132</v>
      </c>
      <c t="s">
        <v>356</v>
      </c>
      <c s="26" t="s">
        <v>1741</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1742</v>
      </c>
    </row>
    <row r="17" spans="5:5" ht="12.75" customHeight="1">
      <c r="E17" s="31" t="s">
        <v>1736</v>
      </c>
    </row>
    <row r="18" spans="1:16" ht="12.75" customHeight="1">
      <c r="A18" t="s">
        <v>51</v>
      </c>
      <c s="6" t="s">
        <v>26</v>
      </c>
      <c s="6" t="s">
        <v>2133</v>
      </c>
      <c t="s">
        <v>356</v>
      </c>
      <c s="26" t="s">
        <v>1744</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1745</v>
      </c>
    </row>
    <row r="21" spans="5:5" ht="12.75" customHeight="1">
      <c r="E21" s="31" t="s">
        <v>1746</v>
      </c>
    </row>
    <row r="22" spans="1:16" ht="12.75" customHeight="1">
      <c r="A22" t="s">
        <v>51</v>
      </c>
      <c s="6" t="s">
        <v>67</v>
      </c>
      <c s="6" t="s">
        <v>2134</v>
      </c>
      <c t="s">
        <v>356</v>
      </c>
      <c s="26" t="s">
        <v>1748</v>
      </c>
      <c s="27" t="s">
        <v>834</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2135</v>
      </c>
    </row>
    <row r="25" spans="5:5" ht="12.75" customHeight="1">
      <c r="E25" s="31" t="s">
        <v>1750</v>
      </c>
    </row>
    <row r="26" spans="1:13" ht="12.75" customHeight="1">
      <c r="A26" t="s">
        <v>48</v>
      </c>
      <c r="C26" s="7" t="s">
        <v>52</v>
      </c>
      <c r="E26" s="25" t="s">
        <v>72</v>
      </c>
      <c r="J26" s="24">
        <f>0</f>
      </c>
      <c s="24">
        <f>0</f>
      </c>
      <c s="24">
        <f>0+L27+L31+L35+L39+L43+L47</f>
      </c>
      <c s="24">
        <f>0+M27+M31+M35+M39+M43+M47</f>
      </c>
    </row>
    <row r="27" spans="1:16" ht="12.75" customHeight="1">
      <c r="A27" t="s">
        <v>51</v>
      </c>
      <c s="6" t="s">
        <v>73</v>
      </c>
      <c s="6" t="s">
        <v>74</v>
      </c>
      <c t="s">
        <v>1751</v>
      </c>
      <c s="26" t="s">
        <v>1752</v>
      </c>
      <c s="27" t="s">
        <v>76</v>
      </c>
      <c s="28">
        <v>1491.675</v>
      </c>
      <c s="27">
        <v>0</v>
      </c>
      <c s="27">
        <f>ROUND(G27*H27,6)</f>
      </c>
      <c r="L27" s="29">
        <v>0</v>
      </c>
      <c s="24">
        <f>ROUND(ROUND(L27,2)*ROUND(G27,3),2)</f>
      </c>
      <c s="27" t="s">
        <v>56</v>
      </c>
      <c>
        <f>(M27*21)/100</f>
      </c>
      <c t="s">
        <v>27</v>
      </c>
    </row>
    <row r="28" spans="1:5" ht="12.75" customHeight="1">
      <c r="A28" s="30" t="s">
        <v>57</v>
      </c>
      <c r="E28" s="31" t="s">
        <v>5</v>
      </c>
    </row>
    <row r="29" spans="1:5" ht="51" customHeight="1">
      <c r="A29" s="30" t="s">
        <v>58</v>
      </c>
      <c r="E29" s="32" t="s">
        <v>2136</v>
      </c>
    </row>
    <row r="30" spans="5:5" ht="267.75" customHeight="1">
      <c r="E30" s="31" t="s">
        <v>1754</v>
      </c>
    </row>
    <row r="31" spans="1:16" ht="12.75" customHeight="1">
      <c r="A31" t="s">
        <v>51</v>
      </c>
      <c s="6" t="s">
        <v>80</v>
      </c>
      <c s="6" t="s">
        <v>1755</v>
      </c>
      <c t="s">
        <v>1751</v>
      </c>
      <c s="26" t="s">
        <v>1756</v>
      </c>
      <c s="27" t="s">
        <v>1018</v>
      </c>
      <c s="28">
        <v>44750.25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1757</v>
      </c>
    </row>
    <row r="34" spans="5:5" ht="12.75" customHeight="1">
      <c r="E34" s="31" t="s">
        <v>1110</v>
      </c>
    </row>
    <row r="35" spans="1:16" ht="12.75" customHeight="1">
      <c r="A35" t="s">
        <v>51</v>
      </c>
      <c s="6" t="s">
        <v>85</v>
      </c>
      <c s="6" t="s">
        <v>1761</v>
      </c>
      <c t="s">
        <v>1751</v>
      </c>
      <c s="26" t="s">
        <v>1762</v>
      </c>
      <c s="27" t="s">
        <v>76</v>
      </c>
      <c s="28">
        <v>1491.675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2137</v>
      </c>
    </row>
    <row r="38" spans="5:5" ht="165.75" customHeight="1">
      <c r="E38" s="31" t="s">
        <v>1764</v>
      </c>
    </row>
    <row r="39" spans="1:16" ht="12.75" customHeight="1">
      <c r="A39" t="s">
        <v>51</v>
      </c>
      <c s="6" t="s">
        <v>90</v>
      </c>
      <c s="6" t="s">
        <v>1765</v>
      </c>
      <c t="s">
        <v>1751</v>
      </c>
      <c s="26" t="s">
        <v>1766</v>
      </c>
      <c s="27" t="s">
        <v>76</v>
      </c>
      <c s="28">
        <v>747.99</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2138</v>
      </c>
    </row>
    <row r="42" spans="5:5" ht="191.25" customHeight="1">
      <c r="E42" s="31" t="s">
        <v>1768</v>
      </c>
    </row>
    <row r="43" spans="1:16" ht="12.75" customHeight="1">
      <c r="A43" t="s">
        <v>51</v>
      </c>
      <c s="6" t="s">
        <v>96</v>
      </c>
      <c s="6" t="s">
        <v>2139</v>
      </c>
      <c t="s">
        <v>1751</v>
      </c>
      <c s="26" t="s">
        <v>2140</v>
      </c>
      <c s="27" t="s">
        <v>460</v>
      </c>
      <c s="28">
        <v>901.388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2141</v>
      </c>
    </row>
    <row r="46" spans="5:5" ht="38.25" customHeight="1">
      <c r="E46" s="31" t="s">
        <v>2142</v>
      </c>
    </row>
    <row r="47" spans="1:16" ht="12.75" customHeight="1">
      <c r="A47" t="s">
        <v>51</v>
      </c>
      <c s="6" t="s">
        <v>101</v>
      </c>
      <c s="6" t="s">
        <v>2143</v>
      </c>
      <c t="s">
        <v>1751</v>
      </c>
      <c s="26" t="s">
        <v>2144</v>
      </c>
      <c s="27" t="s">
        <v>460</v>
      </c>
      <c s="28">
        <v>901.388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2141</v>
      </c>
    </row>
    <row r="50" spans="5:5" ht="12.75" customHeight="1">
      <c r="E50" s="31" t="s">
        <v>2145</v>
      </c>
    </row>
    <row r="51" spans="1:13" ht="12.75" customHeight="1">
      <c r="A51" t="s">
        <v>48</v>
      </c>
      <c r="C51" s="7" t="s">
        <v>27</v>
      </c>
      <c r="E51" s="25" t="s">
        <v>1179</v>
      </c>
      <c r="J51" s="24">
        <f>0</f>
      </c>
      <c s="24">
        <f>0</f>
      </c>
      <c s="24">
        <f>0+L52+L56+L60+L64</f>
      </c>
      <c s="24">
        <f>0+M52+M56+M60+M64</f>
      </c>
    </row>
    <row r="52" spans="1:16" ht="12.75" customHeight="1">
      <c r="A52" t="s">
        <v>51</v>
      </c>
      <c s="6" t="s">
        <v>105</v>
      </c>
      <c s="6" t="s">
        <v>2146</v>
      </c>
      <c t="s">
        <v>1751</v>
      </c>
      <c s="26" t="s">
        <v>2147</v>
      </c>
      <c s="27" t="s">
        <v>76</v>
      </c>
      <c s="28">
        <v>6.996</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2148</v>
      </c>
    </row>
    <row r="55" spans="5:5" ht="38.25" customHeight="1">
      <c r="E55" s="31" t="s">
        <v>2149</v>
      </c>
    </row>
    <row r="56" spans="1:16" ht="12.75" customHeight="1">
      <c r="A56" t="s">
        <v>51</v>
      </c>
      <c s="6" t="s">
        <v>109</v>
      </c>
      <c s="6" t="s">
        <v>1777</v>
      </c>
      <c t="s">
        <v>1751</v>
      </c>
      <c s="26" t="s">
        <v>1778</v>
      </c>
      <c s="27" t="s">
        <v>55</v>
      </c>
      <c s="28">
        <v>1.073</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2150</v>
      </c>
    </row>
    <row r="59" spans="5:5" ht="25.5" customHeight="1">
      <c r="E59" s="31" t="s">
        <v>1780</v>
      </c>
    </row>
    <row r="60" spans="1:16" ht="12.75" customHeight="1">
      <c r="A60" t="s">
        <v>51</v>
      </c>
      <c s="6" t="s">
        <v>113</v>
      </c>
      <c s="6" t="s">
        <v>1781</v>
      </c>
      <c t="s">
        <v>1751</v>
      </c>
      <c s="26" t="s">
        <v>1782</v>
      </c>
      <c s="27" t="s">
        <v>76</v>
      </c>
      <c s="28">
        <v>0.696</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2151</v>
      </c>
    </row>
    <row r="63" spans="5:5" ht="12.75" customHeight="1">
      <c r="E63" s="31" t="s">
        <v>1784</v>
      </c>
    </row>
    <row r="64" spans="1:16" ht="12.75" customHeight="1">
      <c r="A64" t="s">
        <v>51</v>
      </c>
      <c s="6" t="s">
        <v>117</v>
      </c>
      <c s="6" t="s">
        <v>1812</v>
      </c>
      <c t="s">
        <v>1751</v>
      </c>
      <c s="26" t="s">
        <v>1813</v>
      </c>
      <c s="27" t="s">
        <v>88</v>
      </c>
      <c s="28">
        <v>17.5</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2152</v>
      </c>
    </row>
    <row r="67" spans="5:5" ht="153" customHeight="1">
      <c r="E67" s="31" t="s">
        <v>1811</v>
      </c>
    </row>
    <row r="68" spans="1:13" ht="12.75" customHeight="1">
      <c r="A68" t="s">
        <v>48</v>
      </c>
      <c r="C68" s="7" t="s">
        <v>26</v>
      </c>
      <c r="E68" s="25" t="s">
        <v>476</v>
      </c>
      <c r="J68" s="24">
        <f>0</f>
      </c>
      <c s="24">
        <f>0</f>
      </c>
      <c s="24">
        <f>0+L69+L73+L77+L81+L85+L89</f>
      </c>
      <c s="24">
        <f>0+M69+M73+M77+M81+M85+M89</f>
      </c>
    </row>
    <row r="69" spans="1:16" ht="12.75" customHeight="1">
      <c r="A69" t="s">
        <v>51</v>
      </c>
      <c s="6" t="s">
        <v>122</v>
      </c>
      <c s="6" t="s">
        <v>1378</v>
      </c>
      <c t="s">
        <v>1751</v>
      </c>
      <c s="26" t="s">
        <v>1867</v>
      </c>
      <c s="27" t="s">
        <v>76</v>
      </c>
      <c s="28">
        <v>6.72</v>
      </c>
      <c s="27">
        <v>0</v>
      </c>
      <c s="27">
        <f>ROUND(G69*H69,6)</f>
      </c>
      <c r="L69" s="29">
        <v>0</v>
      </c>
      <c s="24">
        <f>ROUND(ROUND(L69,2)*ROUND(G69,3),2)</f>
      </c>
      <c s="27" t="s">
        <v>56</v>
      </c>
      <c>
        <f>(M69*21)/100</f>
      </c>
      <c t="s">
        <v>27</v>
      </c>
    </row>
    <row r="70" spans="1:5" ht="12.75" customHeight="1">
      <c r="A70" s="30" t="s">
        <v>57</v>
      </c>
      <c r="E70" s="31" t="s">
        <v>5</v>
      </c>
    </row>
    <row r="71" spans="1:5" ht="89.25" customHeight="1">
      <c r="A71" s="30" t="s">
        <v>58</v>
      </c>
      <c r="E71" s="32" t="s">
        <v>2153</v>
      </c>
    </row>
    <row r="72" spans="5:5" ht="280.5" customHeight="1">
      <c r="E72" s="31" t="s">
        <v>1869</v>
      </c>
    </row>
    <row r="73" spans="1:16" ht="12.75" customHeight="1">
      <c r="A73" t="s">
        <v>51</v>
      </c>
      <c s="6" t="s">
        <v>126</v>
      </c>
      <c s="6" t="s">
        <v>1870</v>
      </c>
      <c t="s">
        <v>1751</v>
      </c>
      <c s="26" t="s">
        <v>1871</v>
      </c>
      <c s="27" t="s">
        <v>55</v>
      </c>
      <c s="28">
        <v>0.733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2154</v>
      </c>
    </row>
    <row r="76" spans="5:5" ht="204" customHeight="1">
      <c r="E76" s="31" t="s">
        <v>1873</v>
      </c>
    </row>
    <row r="77" spans="1:16" ht="12.75" customHeight="1">
      <c r="A77" t="s">
        <v>51</v>
      </c>
      <c s="6" t="s">
        <v>132</v>
      </c>
      <c s="6" t="s">
        <v>2155</v>
      </c>
      <c t="s">
        <v>1751</v>
      </c>
      <c s="26" t="s">
        <v>2156</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2157</v>
      </c>
    </row>
    <row r="80" spans="5:5" ht="38.25" customHeight="1">
      <c r="E80" s="31" t="s">
        <v>2158</v>
      </c>
    </row>
    <row r="81" spans="1:16" ht="12.75" customHeight="1">
      <c r="A81" t="s">
        <v>51</v>
      </c>
      <c s="6" t="s">
        <v>136</v>
      </c>
      <c s="6" t="s">
        <v>2159</v>
      </c>
      <c t="s">
        <v>1751</v>
      </c>
      <c s="26" t="s">
        <v>2160</v>
      </c>
      <c s="27" t="s">
        <v>76</v>
      </c>
      <c s="28">
        <v>205.09</v>
      </c>
      <c s="27">
        <v>0</v>
      </c>
      <c s="27">
        <f>ROUND(G81*H81,6)</f>
      </c>
      <c r="L81" s="29">
        <v>0</v>
      </c>
      <c s="24">
        <f>ROUND(ROUND(L81,2)*ROUND(G81,3),2)</f>
      </c>
      <c s="27" t="s">
        <v>56</v>
      </c>
      <c>
        <f>(M81*21)/100</f>
      </c>
      <c t="s">
        <v>27</v>
      </c>
    </row>
    <row r="82" spans="1:5" ht="12.75" customHeight="1">
      <c r="A82" s="30" t="s">
        <v>57</v>
      </c>
      <c r="E82" s="31" t="s">
        <v>5</v>
      </c>
    </row>
    <row r="83" spans="1:5" ht="89.25" customHeight="1">
      <c r="A83" s="30" t="s">
        <v>58</v>
      </c>
      <c r="E83" s="32" t="s">
        <v>2161</v>
      </c>
    </row>
    <row r="84" spans="5:5" ht="267.75" customHeight="1">
      <c r="E84" s="31" t="s">
        <v>1886</v>
      </c>
    </row>
    <row r="85" spans="1:16" ht="12.75" customHeight="1">
      <c r="A85" t="s">
        <v>51</v>
      </c>
      <c s="6" t="s">
        <v>140</v>
      </c>
      <c s="6" t="s">
        <v>2162</v>
      </c>
      <c t="s">
        <v>1751</v>
      </c>
      <c s="26" t="s">
        <v>2163</v>
      </c>
      <c s="27" t="s">
        <v>55</v>
      </c>
      <c s="28">
        <v>17.295</v>
      </c>
      <c s="27">
        <v>0</v>
      </c>
      <c s="27">
        <f>ROUND(G85*H85,6)</f>
      </c>
      <c r="L85" s="29">
        <v>0</v>
      </c>
      <c s="24">
        <f>ROUND(ROUND(L85,2)*ROUND(G85,3),2)</f>
      </c>
      <c s="27" t="s">
        <v>56</v>
      </c>
      <c>
        <f>(M85*21)/100</f>
      </c>
      <c t="s">
        <v>27</v>
      </c>
    </row>
    <row r="86" spans="1:5" ht="12.75" customHeight="1">
      <c r="A86" s="30" t="s">
        <v>57</v>
      </c>
      <c r="E86" s="31" t="s">
        <v>5</v>
      </c>
    </row>
    <row r="87" spans="1:5" ht="76.5" customHeight="1">
      <c r="A87" s="30" t="s">
        <v>58</v>
      </c>
      <c r="E87" s="32" t="s">
        <v>2164</v>
      </c>
    </row>
    <row r="88" spans="5:5" ht="216.75" customHeight="1">
      <c r="E88" s="31" t="s">
        <v>1821</v>
      </c>
    </row>
    <row r="89" spans="1:16" ht="12.75" customHeight="1">
      <c r="A89" t="s">
        <v>51</v>
      </c>
      <c s="6" t="s">
        <v>144</v>
      </c>
      <c s="6" t="s">
        <v>1374</v>
      </c>
      <c t="s">
        <v>1751</v>
      </c>
      <c s="26" t="s">
        <v>1375</v>
      </c>
      <c s="27" t="s">
        <v>388</v>
      </c>
      <c s="28">
        <v>2591.34</v>
      </c>
      <c s="27">
        <v>0</v>
      </c>
      <c s="27">
        <f>ROUND(G89*H89,6)</f>
      </c>
      <c r="L89" s="29">
        <v>0</v>
      </c>
      <c s="24">
        <f>ROUND(ROUND(L89,2)*ROUND(G89,3),2)</f>
      </c>
      <c s="27" t="s">
        <v>56</v>
      </c>
      <c>
        <f>(M89*21)/100</f>
      </c>
      <c t="s">
        <v>27</v>
      </c>
    </row>
    <row r="90" spans="1:5" ht="12.75" customHeight="1">
      <c r="A90" s="30" t="s">
        <v>57</v>
      </c>
      <c r="E90" s="31" t="s">
        <v>5</v>
      </c>
    </row>
    <row r="91" spans="1:5" ht="25.5" customHeight="1">
      <c r="A91" s="30" t="s">
        <v>58</v>
      </c>
      <c r="E91" s="32" t="s">
        <v>2165</v>
      </c>
    </row>
    <row r="92" spans="5:5" ht="242.25" customHeight="1">
      <c r="E92" s="31" t="s">
        <v>1879</v>
      </c>
    </row>
    <row r="93" spans="1:13" ht="12.75" customHeight="1">
      <c r="A93" t="s">
        <v>48</v>
      </c>
      <c r="C93" s="7" t="s">
        <v>67</v>
      </c>
      <c r="E93" s="25" t="s">
        <v>1188</v>
      </c>
      <c r="J93" s="24">
        <f>0</f>
      </c>
      <c s="24">
        <f>0</f>
      </c>
      <c s="24">
        <f>0+L94+L98</f>
      </c>
      <c s="24">
        <f>0+M94+M98</f>
      </c>
    </row>
    <row r="94" spans="1:16" ht="12.75" customHeight="1">
      <c r="A94" t="s">
        <v>51</v>
      </c>
      <c s="6" t="s">
        <v>148</v>
      </c>
      <c s="6" t="s">
        <v>1896</v>
      </c>
      <c t="s">
        <v>1751</v>
      </c>
      <c s="26" t="s">
        <v>1897</v>
      </c>
      <c s="27" t="s">
        <v>76</v>
      </c>
      <c s="28">
        <v>53.946</v>
      </c>
      <c s="27">
        <v>0</v>
      </c>
      <c s="27">
        <f>ROUND(G94*H94,6)</f>
      </c>
      <c r="L94" s="29">
        <v>0</v>
      </c>
      <c s="24">
        <f>ROUND(ROUND(L94,2)*ROUND(G94,3),2)</f>
      </c>
      <c s="27" t="s">
        <v>56</v>
      </c>
      <c>
        <f>(M94*21)/100</f>
      </c>
      <c t="s">
        <v>27</v>
      </c>
    </row>
    <row r="95" spans="1:5" ht="12.75" customHeight="1">
      <c r="A95" s="30" t="s">
        <v>57</v>
      </c>
      <c r="E95" s="31" t="s">
        <v>5</v>
      </c>
    </row>
    <row r="96" spans="1:5" ht="51" customHeight="1">
      <c r="A96" s="30" t="s">
        <v>58</v>
      </c>
      <c r="E96" s="32" t="s">
        <v>2166</v>
      </c>
    </row>
    <row r="97" spans="5:5" ht="267.75" customHeight="1">
      <c r="E97" s="31" t="s">
        <v>1886</v>
      </c>
    </row>
    <row r="98" spans="1:16" ht="12.75" customHeight="1">
      <c r="A98" t="s">
        <v>51</v>
      </c>
      <c s="6" t="s">
        <v>152</v>
      </c>
      <c s="6" t="s">
        <v>2167</v>
      </c>
      <c t="s">
        <v>1751</v>
      </c>
      <c s="26" t="s">
        <v>2168</v>
      </c>
      <c s="27" t="s">
        <v>76</v>
      </c>
      <c s="28">
        <v>84</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2169</v>
      </c>
    </row>
    <row r="101" spans="5:5" ht="229.5" customHeight="1">
      <c r="E101" s="31" t="s">
        <v>2170</v>
      </c>
    </row>
    <row r="102" spans="1:13" ht="12.75" customHeight="1">
      <c r="A102" t="s">
        <v>48</v>
      </c>
      <c r="C102" s="7" t="s">
        <v>85</v>
      </c>
      <c r="E102" s="25" t="s">
        <v>95</v>
      </c>
      <c r="J102" s="24">
        <f>0</f>
      </c>
      <c s="24">
        <f>0</f>
      </c>
      <c s="24">
        <f>0+L103+L107+L111+L115+L119+L123+L127</f>
      </c>
      <c s="24">
        <f>0+M103+M107+M111+M115+M119+M123+M127</f>
      </c>
    </row>
    <row r="103" spans="1:16" ht="12.75" customHeight="1">
      <c r="A103" t="s">
        <v>51</v>
      </c>
      <c s="6" t="s">
        <v>156</v>
      </c>
      <c s="6" t="s">
        <v>1935</v>
      </c>
      <c t="s">
        <v>1751</v>
      </c>
      <c s="26" t="s">
        <v>1936</v>
      </c>
      <c s="27" t="s">
        <v>99</v>
      </c>
      <c s="28">
        <v>1</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2171</v>
      </c>
    </row>
    <row r="106" spans="5:5" ht="102" customHeight="1">
      <c r="E106" s="31" t="s">
        <v>1938</v>
      </c>
    </row>
    <row r="107" spans="1:16" ht="12.75" customHeight="1">
      <c r="A107" t="s">
        <v>51</v>
      </c>
      <c s="6" t="s">
        <v>160</v>
      </c>
      <c s="6" t="s">
        <v>1950</v>
      </c>
      <c t="s">
        <v>356</v>
      </c>
      <c s="26" t="s">
        <v>1951</v>
      </c>
      <c s="27" t="s">
        <v>460</v>
      </c>
      <c s="28">
        <v>208.3</v>
      </c>
      <c s="27">
        <v>0</v>
      </c>
      <c s="27">
        <f>ROUND(G107*H107,6)</f>
      </c>
      <c r="L107" s="29">
        <v>0</v>
      </c>
      <c s="24">
        <f>ROUND(ROUND(L107,2)*ROUND(G107,3),2)</f>
      </c>
      <c s="27" t="s">
        <v>56</v>
      </c>
      <c>
        <f>(M107*21)/100</f>
      </c>
      <c t="s">
        <v>27</v>
      </c>
    </row>
    <row r="108" spans="1:5" ht="12.75" customHeight="1">
      <c r="A108" s="30" t="s">
        <v>57</v>
      </c>
      <c r="E108" s="31" t="s">
        <v>5</v>
      </c>
    </row>
    <row r="109" spans="1:5" ht="76.5" customHeight="1">
      <c r="A109" s="30" t="s">
        <v>58</v>
      </c>
      <c r="E109" s="32" t="s">
        <v>2172</v>
      </c>
    </row>
    <row r="110" spans="5:5" ht="267.75" customHeight="1">
      <c r="E110" s="31" t="s">
        <v>1953</v>
      </c>
    </row>
    <row r="111" spans="1:16" ht="12.75" customHeight="1">
      <c r="A111" t="s">
        <v>51</v>
      </c>
      <c s="6" t="s">
        <v>164</v>
      </c>
      <c s="6" t="s">
        <v>1970</v>
      </c>
      <c t="s">
        <v>1751</v>
      </c>
      <c s="26" t="s">
        <v>1971</v>
      </c>
      <c s="27" t="s">
        <v>460</v>
      </c>
      <c s="28">
        <v>36.769</v>
      </c>
      <c s="27">
        <v>0</v>
      </c>
      <c s="27">
        <f>ROUND(G111*H111,6)</f>
      </c>
      <c r="L111" s="29">
        <v>0</v>
      </c>
      <c s="24">
        <f>ROUND(ROUND(L111,2)*ROUND(G111,3),2)</f>
      </c>
      <c s="27" t="s">
        <v>56</v>
      </c>
      <c>
        <f>(M111*21)/100</f>
      </c>
      <c t="s">
        <v>27</v>
      </c>
    </row>
    <row r="112" spans="1:5" ht="12.75" customHeight="1">
      <c r="A112" s="30" t="s">
        <v>57</v>
      </c>
      <c r="E112" s="31" t="s">
        <v>5</v>
      </c>
    </row>
    <row r="113" spans="1:5" ht="38.25" customHeight="1">
      <c r="A113" s="30" t="s">
        <v>58</v>
      </c>
      <c r="E113" s="32" t="s">
        <v>2173</v>
      </c>
    </row>
    <row r="114" spans="5:5" ht="178.5" customHeight="1">
      <c r="E114" s="31" t="s">
        <v>1973</v>
      </c>
    </row>
    <row r="115" spans="1:16" ht="12.75" customHeight="1">
      <c r="A115" t="s">
        <v>51</v>
      </c>
      <c s="6" t="s">
        <v>168</v>
      </c>
      <c s="6" t="s">
        <v>1974</v>
      </c>
      <c t="s">
        <v>356</v>
      </c>
      <c s="26" t="s">
        <v>1975</v>
      </c>
      <c s="27" t="s">
        <v>460</v>
      </c>
      <c s="28">
        <v>36.769</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2174</v>
      </c>
    </row>
    <row r="118" spans="5:5" ht="38.25" customHeight="1">
      <c r="E118" s="31" t="s">
        <v>1977</v>
      </c>
    </row>
    <row r="119" spans="1:16" ht="12.75" customHeight="1">
      <c r="A119" t="s">
        <v>51</v>
      </c>
      <c s="6" t="s">
        <v>172</v>
      </c>
      <c s="6" t="s">
        <v>1982</v>
      </c>
      <c t="s">
        <v>356</v>
      </c>
      <c s="26" t="s">
        <v>1983</v>
      </c>
      <c s="27" t="s">
        <v>834</v>
      </c>
      <c s="28">
        <v>1</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1984</v>
      </c>
    </row>
    <row r="122" spans="5:5" ht="12.75" customHeight="1">
      <c r="E122" s="31" t="s">
        <v>1985</v>
      </c>
    </row>
    <row r="123" spans="1:16" ht="12.75" customHeight="1">
      <c r="A123" t="s">
        <v>51</v>
      </c>
      <c s="6" t="s">
        <v>176</v>
      </c>
      <c s="6" t="s">
        <v>1986</v>
      </c>
      <c t="s">
        <v>356</v>
      </c>
      <c s="26" t="s">
        <v>1987</v>
      </c>
      <c s="27" t="s">
        <v>99</v>
      </c>
      <c s="28">
        <v>11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2175</v>
      </c>
    </row>
    <row r="126" spans="5:5" ht="76.5" customHeight="1">
      <c r="E126" s="31" t="s">
        <v>1989</v>
      </c>
    </row>
    <row r="127" spans="1:16" ht="12.75" customHeight="1">
      <c r="A127" t="s">
        <v>51</v>
      </c>
      <c s="6" t="s">
        <v>181</v>
      </c>
      <c s="6" t="s">
        <v>1994</v>
      </c>
      <c t="s">
        <v>1751</v>
      </c>
      <c s="26" t="s">
        <v>1995</v>
      </c>
      <c s="27" t="s">
        <v>460</v>
      </c>
      <c s="28">
        <v>143.51</v>
      </c>
      <c s="27">
        <v>0</v>
      </c>
      <c s="27">
        <f>ROUND(G127*H127,6)</f>
      </c>
      <c r="L127" s="29">
        <v>0</v>
      </c>
      <c s="24">
        <f>ROUND(ROUND(L127,2)*ROUND(G127,3),2)</f>
      </c>
      <c s="27" t="s">
        <v>56</v>
      </c>
      <c>
        <f>(M127*21)/100</f>
      </c>
      <c t="s">
        <v>27</v>
      </c>
    </row>
    <row r="128" spans="1:5" ht="12.75" customHeight="1">
      <c r="A128" s="30" t="s">
        <v>57</v>
      </c>
      <c r="E128" s="31" t="s">
        <v>5</v>
      </c>
    </row>
    <row r="129" spans="1:5" ht="25.5" customHeight="1">
      <c r="A129" s="30" t="s">
        <v>58</v>
      </c>
      <c r="E129" s="32" t="s">
        <v>2176</v>
      </c>
    </row>
    <row r="130" spans="5:5" ht="38.25" customHeight="1">
      <c r="E130" s="31" t="s">
        <v>1997</v>
      </c>
    </row>
    <row r="131" spans="1:13" ht="12.75" customHeight="1">
      <c r="A131" t="s">
        <v>48</v>
      </c>
      <c r="C131" s="7" t="s">
        <v>90</v>
      </c>
      <c r="E131" s="25" t="s">
        <v>1228</v>
      </c>
      <c r="J131" s="24">
        <f>0</f>
      </c>
      <c s="24">
        <f>0</f>
      </c>
      <c s="24">
        <f>0+L132+L136+L140+L144+L148+L152+L156+L160</f>
      </c>
      <c s="24">
        <f>0+M132+M136+M140+M144+M148+M152+M156+M160</f>
      </c>
    </row>
    <row r="132" spans="1:16" ht="12.75" customHeight="1">
      <c r="A132" t="s">
        <v>51</v>
      </c>
      <c s="6" t="s">
        <v>185</v>
      </c>
      <c s="6" t="s">
        <v>1261</v>
      </c>
      <c t="s">
        <v>1751</v>
      </c>
      <c s="26" t="s">
        <v>1262</v>
      </c>
      <c s="27" t="s">
        <v>88</v>
      </c>
      <c s="28">
        <v>0.6</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2177</v>
      </c>
    </row>
    <row r="135" spans="5:5" ht="191.25" customHeight="1">
      <c r="E135" s="31" t="s">
        <v>2001</v>
      </c>
    </row>
    <row r="136" spans="1:16" ht="12.75" customHeight="1">
      <c r="A136" t="s">
        <v>51</v>
      </c>
      <c s="6" t="s">
        <v>190</v>
      </c>
      <c s="6" t="s">
        <v>1476</v>
      </c>
      <c t="s">
        <v>1751</v>
      </c>
      <c s="26" t="s">
        <v>1477</v>
      </c>
      <c s="27" t="s">
        <v>88</v>
      </c>
      <c s="28">
        <v>58.9</v>
      </c>
      <c s="27">
        <v>0</v>
      </c>
      <c s="27">
        <f>ROUND(G136*H136,6)</f>
      </c>
      <c r="L136" s="29">
        <v>0</v>
      </c>
      <c s="24">
        <f>ROUND(ROUND(L136,2)*ROUND(G136,3),2)</f>
      </c>
      <c s="27" t="s">
        <v>56</v>
      </c>
      <c>
        <f>(M136*21)/100</f>
      </c>
      <c t="s">
        <v>27</v>
      </c>
    </row>
    <row r="137" spans="1:5" ht="12.75" customHeight="1">
      <c r="A137" s="30" t="s">
        <v>57</v>
      </c>
      <c r="E137" s="31" t="s">
        <v>5</v>
      </c>
    </row>
    <row r="138" spans="1:5" ht="25.5" customHeight="1">
      <c r="A138" s="30" t="s">
        <v>58</v>
      </c>
      <c r="E138" s="32" t="s">
        <v>2178</v>
      </c>
    </row>
    <row r="139" spans="5:5" ht="178.5" customHeight="1">
      <c r="E139" s="31" t="s">
        <v>2179</v>
      </c>
    </row>
    <row r="140" spans="1:16" ht="12.75" customHeight="1">
      <c r="A140" t="s">
        <v>51</v>
      </c>
      <c s="6" t="s">
        <v>194</v>
      </c>
      <c s="6" t="s">
        <v>2003</v>
      </c>
      <c t="s">
        <v>1751</v>
      </c>
      <c s="26" t="s">
        <v>2004</v>
      </c>
      <c s="27" t="s">
        <v>88</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2180</v>
      </c>
    </row>
    <row r="143" spans="5:5" ht="178.5" customHeight="1">
      <c r="E143" s="31" t="s">
        <v>2006</v>
      </c>
    </row>
    <row r="144" spans="1:16" ht="12.75" customHeight="1">
      <c r="A144" t="s">
        <v>51</v>
      </c>
      <c s="6" t="s">
        <v>198</v>
      </c>
      <c s="6" t="s">
        <v>2181</v>
      </c>
      <c t="s">
        <v>1751</v>
      </c>
      <c s="26" t="s">
        <v>2182</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2183</v>
      </c>
    </row>
    <row r="147" spans="5:5" ht="38.25" customHeight="1">
      <c r="E147" s="31" t="s">
        <v>2184</v>
      </c>
    </row>
    <row r="148" spans="1:16" ht="12.75" customHeight="1">
      <c r="A148" t="s">
        <v>51</v>
      </c>
      <c s="6" t="s">
        <v>202</v>
      </c>
      <c s="6" t="s">
        <v>2185</v>
      </c>
      <c t="s">
        <v>1751</v>
      </c>
      <c s="26" t="s">
        <v>2186</v>
      </c>
      <c s="27" t="s">
        <v>460</v>
      </c>
      <c s="28">
        <v>0.975</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2187</v>
      </c>
    </row>
    <row r="151" spans="5:5" ht="25.5" customHeight="1">
      <c r="E151" s="31" t="s">
        <v>2188</v>
      </c>
    </row>
    <row r="152" spans="1:16" ht="12.75" customHeight="1">
      <c r="A152" t="s">
        <v>51</v>
      </c>
      <c s="6" t="s">
        <v>206</v>
      </c>
      <c s="6" t="s">
        <v>2032</v>
      </c>
      <c t="s">
        <v>1751</v>
      </c>
      <c s="26" t="s">
        <v>2033</v>
      </c>
      <c s="27" t="s">
        <v>388</v>
      </c>
      <c s="28">
        <v>205.083</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2189</v>
      </c>
    </row>
    <row r="155" spans="5:5" ht="267.75" customHeight="1">
      <c r="E155" s="31" t="s">
        <v>2035</v>
      </c>
    </row>
    <row r="156" spans="1:16" ht="12.75" customHeight="1">
      <c r="A156" t="s">
        <v>51</v>
      </c>
      <c s="6" t="s">
        <v>210</v>
      </c>
      <c s="6" t="s">
        <v>1712</v>
      </c>
      <c t="s">
        <v>1751</v>
      </c>
      <c s="26" t="s">
        <v>1713</v>
      </c>
      <c s="27" t="s">
        <v>76</v>
      </c>
      <c s="28">
        <v>4.6</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2190</v>
      </c>
    </row>
    <row r="159" spans="5:5" ht="89.25" customHeight="1">
      <c r="E159" s="31" t="s">
        <v>2055</v>
      </c>
    </row>
    <row r="160" spans="1:16" ht="12.75" customHeight="1">
      <c r="A160" t="s">
        <v>51</v>
      </c>
      <c s="6" t="s">
        <v>214</v>
      </c>
      <c s="6" t="s">
        <v>1281</v>
      </c>
      <c t="s">
        <v>1751</v>
      </c>
      <c s="26" t="s">
        <v>1282</v>
      </c>
      <c s="27" t="s">
        <v>464</v>
      </c>
      <c s="28">
        <v>345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2071</v>
      </c>
    </row>
    <row r="163" spans="5:5" ht="25.5" customHeight="1">
      <c r="E163" s="31" t="s">
        <v>2060</v>
      </c>
    </row>
    <row r="164" spans="1:13" ht="12.75" customHeight="1">
      <c r="A164" t="s">
        <v>48</v>
      </c>
      <c r="C164" s="7" t="s">
        <v>2107</v>
      </c>
      <c r="E164" s="25" t="s">
        <v>2108</v>
      </c>
      <c r="J164" s="24">
        <f>0</f>
      </c>
      <c s="24">
        <f>0</f>
      </c>
      <c s="24">
        <f>0+L165+L169+L173</f>
      </c>
      <c s="24">
        <f>0+M165+M169+M173</f>
      </c>
    </row>
    <row r="165" spans="1:16" ht="12.75" customHeight="1">
      <c r="A165" t="s">
        <v>51</v>
      </c>
      <c s="6" t="s">
        <v>218</v>
      </c>
      <c s="6" t="s">
        <v>871</v>
      </c>
      <c t="s">
        <v>1751</v>
      </c>
      <c s="26" t="s">
        <v>872</v>
      </c>
      <c s="27" t="s">
        <v>55</v>
      </c>
      <c s="28">
        <v>2386.68</v>
      </c>
      <c s="27">
        <v>0</v>
      </c>
      <c s="27">
        <f>ROUND(G165*H165,6)</f>
      </c>
      <c r="L165" s="29">
        <v>0</v>
      </c>
      <c s="24">
        <f>ROUND(ROUND(L165,2)*ROUND(G165,3),2)</f>
      </c>
      <c s="27" t="s">
        <v>56</v>
      </c>
      <c>
        <f>(M165*21)/100</f>
      </c>
      <c t="s">
        <v>27</v>
      </c>
    </row>
    <row r="166" spans="1:5" ht="12.75" customHeight="1">
      <c r="A166" s="30" t="s">
        <v>57</v>
      </c>
      <c r="E166" s="31" t="s">
        <v>2110</v>
      </c>
    </row>
    <row r="167" spans="1:5" ht="12.75" customHeight="1">
      <c r="A167" s="30" t="s">
        <v>58</v>
      </c>
      <c r="E167" s="32" t="s">
        <v>2111</v>
      </c>
    </row>
    <row r="168" spans="5:5" ht="63.75" customHeight="1">
      <c r="E168" s="31" t="s">
        <v>2112</v>
      </c>
    </row>
    <row r="169" spans="1:16" ht="12.75" customHeight="1">
      <c r="A169" t="s">
        <v>51</v>
      </c>
      <c s="6" t="s">
        <v>222</v>
      </c>
      <c s="6" t="s">
        <v>2114</v>
      </c>
      <c t="s">
        <v>1751</v>
      </c>
      <c s="26" t="s">
        <v>872</v>
      </c>
      <c s="27" t="s">
        <v>55</v>
      </c>
      <c s="28">
        <v>596.67</v>
      </c>
      <c s="27">
        <v>0</v>
      </c>
      <c s="27">
        <f>ROUND(G169*H169,6)</f>
      </c>
      <c r="L169" s="29">
        <v>0</v>
      </c>
      <c s="24">
        <f>ROUND(ROUND(L169,2)*ROUND(G169,3),2)</f>
      </c>
      <c s="27" t="s">
        <v>56</v>
      </c>
      <c>
        <f>(M169*21)/100</f>
      </c>
      <c t="s">
        <v>27</v>
      </c>
    </row>
    <row r="170" spans="1:5" ht="12.75" customHeight="1">
      <c r="A170" s="30" t="s">
        <v>57</v>
      </c>
      <c r="E170" s="31" t="s">
        <v>2115</v>
      </c>
    </row>
    <row r="171" spans="1:5" ht="12.75" customHeight="1">
      <c r="A171" s="30" t="s">
        <v>58</v>
      </c>
      <c r="E171" s="32" t="s">
        <v>2116</v>
      </c>
    </row>
    <row r="172" spans="5:5" ht="63.75" customHeight="1">
      <c r="E172" s="31" t="s">
        <v>2112</v>
      </c>
    </row>
    <row r="173" spans="1:16" ht="12.75" customHeight="1">
      <c r="A173" t="s">
        <v>51</v>
      </c>
      <c s="6" t="s">
        <v>226</v>
      </c>
      <c s="6" t="s">
        <v>862</v>
      </c>
      <c t="s">
        <v>1751</v>
      </c>
      <c s="26" t="s">
        <v>863</v>
      </c>
      <c s="27" t="s">
        <v>55</v>
      </c>
      <c s="28">
        <v>11.5</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2191</v>
      </c>
    </row>
    <row r="176" spans="5:5" ht="63.75" customHeight="1">
      <c r="E176" s="31" t="s">
        <v>2112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1727</v>
      </c>
      <c s="33">
        <f>Rekapitulace!C30</f>
      </c>
      <c s="15" t="s">
        <v>15</v>
      </c>
      <c t="s">
        <v>23</v>
      </c>
      <c t="s">
        <v>27</v>
      </c>
    </row>
    <row r="4" spans="1:16" ht="15" customHeight="1">
      <c r="A4" s="18" t="s">
        <v>20</v>
      </c>
      <c s="19" t="s">
        <v>28</v>
      </c>
      <c s="20" t="s">
        <v>1727</v>
      </c>
      <c r="E4" s="19" t="s">
        <v>1728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COUNTIFS(L8:L45,"=0",A8:A45,"P")+COUNTIFS(L8:L45,"",A8:A45,"P")+SUM(Q8:Q45)</f>
      </c>
    </row>
    <row r="8" spans="1:13" ht="12.75" customHeight="1">
      <c r="A8" t="s">
        <v>45</v>
      </c>
      <c r="C8" s="21" t="s">
        <v>2194</v>
      </c>
      <c r="E8" s="23" t="s">
        <v>2195</v>
      </c>
      <c r="J8" s="22">
        <f>0+J9+J18+J27+J40</f>
      </c>
      <c s="22">
        <f>0+K9+K18+K27+K40</f>
      </c>
      <c s="22">
        <f>0+L9+L18+L27+L40</f>
      </c>
      <c s="22">
        <f>0+M9+M18+M27+M40</f>
      </c>
    </row>
    <row r="9" spans="1:13" ht="12.75" customHeight="1">
      <c r="A9" t="s">
        <v>48</v>
      </c>
      <c r="C9" s="7" t="s">
        <v>49</v>
      </c>
      <c r="E9" s="25" t="s">
        <v>50</v>
      </c>
      <c r="J9" s="24">
        <f>0</f>
      </c>
      <c s="24">
        <f>0</f>
      </c>
      <c s="24">
        <f>0+L10+L14</f>
      </c>
      <c s="24">
        <f>0+M10+M14</f>
      </c>
    </row>
    <row r="10" spans="1:16" ht="12.75" customHeight="1">
      <c r="A10" t="s">
        <v>51</v>
      </c>
      <c s="6" t="s">
        <v>52</v>
      </c>
      <c s="6" t="s">
        <v>1733</v>
      </c>
      <c t="s">
        <v>356</v>
      </c>
      <c s="26" t="s">
        <v>1734</v>
      </c>
      <c s="27" t="s">
        <v>460</v>
      </c>
      <c s="28">
        <v>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2196</v>
      </c>
    </row>
    <row r="13" spans="5:5" ht="12.75" customHeight="1">
      <c r="E13" s="31" t="s">
        <v>1736</v>
      </c>
    </row>
    <row r="14" spans="1:16" ht="12.75" customHeight="1">
      <c r="A14" t="s">
        <v>51</v>
      </c>
      <c s="6" t="s">
        <v>27</v>
      </c>
      <c s="6" t="s">
        <v>2197</v>
      </c>
      <c t="s">
        <v>356</v>
      </c>
      <c s="26" t="s">
        <v>1741</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1742</v>
      </c>
    </row>
    <row r="17" spans="5:5" ht="12.75" customHeight="1">
      <c r="E17" s="31" t="s">
        <v>1736</v>
      </c>
    </row>
    <row r="18" spans="1:13" ht="12.75" customHeight="1">
      <c r="A18" t="s">
        <v>48</v>
      </c>
      <c r="C18" s="7" t="s">
        <v>26</v>
      </c>
      <c r="E18" s="25" t="s">
        <v>476</v>
      </c>
      <c r="J18" s="24">
        <f>0</f>
      </c>
      <c s="24">
        <f>0</f>
      </c>
      <c s="24">
        <f>0+L19+L23</f>
      </c>
      <c s="24">
        <f>0+M19+M23</f>
      </c>
    </row>
    <row r="19" spans="1:16" ht="12.75" customHeight="1">
      <c r="A19" t="s">
        <v>51</v>
      </c>
      <c s="6" t="s">
        <v>26</v>
      </c>
      <c s="6" t="s">
        <v>2198</v>
      </c>
      <c t="s">
        <v>1751</v>
      </c>
      <c s="26" t="s">
        <v>2199</v>
      </c>
      <c s="27" t="s">
        <v>55</v>
      </c>
      <c s="28">
        <v>4.703</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2200</v>
      </c>
    </row>
    <row r="22" spans="5:5" ht="242.25" customHeight="1">
      <c r="E22" s="31" t="s">
        <v>2201</v>
      </c>
    </row>
    <row r="23" spans="1:16" ht="12.75" customHeight="1">
      <c r="A23" t="s">
        <v>51</v>
      </c>
      <c s="6" t="s">
        <v>67</v>
      </c>
      <c s="6" t="s">
        <v>1880</v>
      </c>
      <c t="s">
        <v>1751</v>
      </c>
      <c s="26" t="s">
        <v>1881</v>
      </c>
      <c s="27" t="s">
        <v>55</v>
      </c>
      <c s="28">
        <v>0.055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2202</v>
      </c>
    </row>
    <row r="26" spans="5:5" ht="242.25" customHeight="1">
      <c r="E26" s="31" t="s">
        <v>1879</v>
      </c>
    </row>
    <row r="27" spans="1:13" ht="12.75" customHeight="1">
      <c r="A27" t="s">
        <v>48</v>
      </c>
      <c r="C27" s="7" t="s">
        <v>85</v>
      </c>
      <c r="E27" s="25" t="s">
        <v>95</v>
      </c>
      <c r="J27" s="24">
        <f>0</f>
      </c>
      <c s="24">
        <f>0</f>
      </c>
      <c s="24">
        <f>0+L28+L32+L36</f>
      </c>
      <c s="24">
        <f>0+M28+M32+M36</f>
      </c>
    </row>
    <row r="28" spans="1:16" ht="12.75" customHeight="1">
      <c r="A28" t="s">
        <v>51</v>
      </c>
      <c s="6" t="s">
        <v>73</v>
      </c>
      <c s="6" t="s">
        <v>1943</v>
      </c>
      <c t="s">
        <v>1751</v>
      </c>
      <c s="26" t="s">
        <v>1944</v>
      </c>
      <c s="27" t="s">
        <v>99</v>
      </c>
      <c s="28">
        <v>3</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2203</v>
      </c>
    </row>
    <row r="31" spans="5:5" ht="102" customHeight="1">
      <c r="E31" s="31" t="s">
        <v>1942</v>
      </c>
    </row>
    <row r="32" spans="1:16" ht="12.75" customHeight="1">
      <c r="A32" t="s">
        <v>51</v>
      </c>
      <c s="6" t="s">
        <v>80</v>
      </c>
      <c s="6" t="s">
        <v>2204</v>
      </c>
      <c t="s">
        <v>1751</v>
      </c>
      <c s="26" t="s">
        <v>2205</v>
      </c>
      <c s="27" t="s">
        <v>99</v>
      </c>
      <c s="28">
        <v>3</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2206</v>
      </c>
    </row>
    <row r="35" spans="5:5" ht="76.5" customHeight="1">
      <c r="E35" s="31" t="s">
        <v>2207</v>
      </c>
    </row>
    <row r="36" spans="1:16" ht="12.75" customHeight="1">
      <c r="A36" t="s">
        <v>51</v>
      </c>
      <c s="6" t="s">
        <v>85</v>
      </c>
      <c s="6" t="s">
        <v>2208</v>
      </c>
      <c t="s">
        <v>356</v>
      </c>
      <c s="26" t="s">
        <v>2209</v>
      </c>
      <c s="27" t="s">
        <v>460</v>
      </c>
      <c s="28">
        <v>111.632</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2210</v>
      </c>
    </row>
    <row r="39" spans="5:5" ht="38.25" customHeight="1">
      <c r="E39" s="31" t="s">
        <v>2211</v>
      </c>
    </row>
    <row r="40" spans="1:13" ht="12.75" customHeight="1">
      <c r="A40" t="s">
        <v>48</v>
      </c>
      <c r="C40" s="7" t="s">
        <v>90</v>
      </c>
      <c r="E40" s="25" t="s">
        <v>1228</v>
      </c>
      <c r="J40" s="24">
        <f>0</f>
      </c>
      <c s="24">
        <f>0</f>
      </c>
      <c s="24">
        <f>0+L41+L45</f>
      </c>
      <c s="24">
        <f>0+M41+M45</f>
      </c>
    </row>
    <row r="41" spans="1:16" ht="12.75" customHeight="1">
      <c r="A41" t="s">
        <v>51</v>
      </c>
      <c s="6" t="s">
        <v>90</v>
      </c>
      <c s="6" t="s">
        <v>2212</v>
      </c>
      <c t="s">
        <v>356</v>
      </c>
      <c s="26" t="s">
        <v>2213</v>
      </c>
      <c s="27" t="s">
        <v>99</v>
      </c>
      <c s="28">
        <v>3</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2214</v>
      </c>
    </row>
    <row r="44" spans="5:5" ht="12.75" customHeight="1">
      <c r="E44" s="31" t="s">
        <v>2215</v>
      </c>
    </row>
    <row r="45" spans="1:16" ht="12.75" customHeight="1">
      <c r="A45" t="s">
        <v>51</v>
      </c>
      <c s="6" t="s">
        <v>96</v>
      </c>
      <c s="6" t="s">
        <v>2216</v>
      </c>
      <c t="s">
        <v>356</v>
      </c>
      <c s="26" t="s">
        <v>2217</v>
      </c>
      <c s="27" t="s">
        <v>99</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2218</v>
      </c>
    </row>
    <row r="48" spans="5:5" ht="12.75" customHeight="1">
      <c r="E48" s="31" t="s">
        <v>1462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1727</v>
      </c>
      <c s="33">
        <f>Rekapitulace!C30</f>
      </c>
      <c s="15" t="s">
        <v>15</v>
      </c>
      <c t="s">
        <v>23</v>
      </c>
      <c t="s">
        <v>27</v>
      </c>
    </row>
    <row r="4" spans="1:16" ht="15" customHeight="1">
      <c r="A4" s="18" t="s">
        <v>20</v>
      </c>
      <c s="19" t="s">
        <v>28</v>
      </c>
      <c s="20" t="s">
        <v>1727</v>
      </c>
      <c r="E4" s="19" t="s">
        <v>1728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COUNTIFS(L8:L20,"=0",A8:A20,"P")+COUNTIFS(L8:L20,"",A8:A20,"P")+SUM(Q8:Q20)</f>
      </c>
    </row>
    <row r="8" spans="1:13" ht="12.75" customHeight="1">
      <c r="A8" t="s">
        <v>45</v>
      </c>
      <c r="C8" s="21" t="s">
        <v>2221</v>
      </c>
      <c r="E8" s="23" t="s">
        <v>2222</v>
      </c>
      <c r="J8" s="22">
        <f>0+J9+J14+J19</f>
      </c>
      <c s="22">
        <f>0+K9+K14+K19</f>
      </c>
      <c s="22">
        <f>0+L9+L14+L19</f>
      </c>
      <c s="22">
        <f>0+M9+M14+M19</f>
      </c>
    </row>
    <row r="9" spans="1:13" ht="12.75" customHeight="1">
      <c r="A9" t="s">
        <v>48</v>
      </c>
      <c r="C9" s="7" t="s">
        <v>49</v>
      </c>
      <c r="E9" s="25" t="s">
        <v>50</v>
      </c>
      <c r="J9" s="24">
        <f>0</f>
      </c>
      <c s="24">
        <f>0</f>
      </c>
      <c s="24">
        <f>0+L10</f>
      </c>
      <c s="24">
        <f>0+M10</f>
      </c>
    </row>
    <row r="10" spans="1:16" ht="12.75" customHeight="1">
      <c r="A10" t="s">
        <v>51</v>
      </c>
      <c s="6" t="s">
        <v>52</v>
      </c>
      <c s="6" t="s">
        <v>2223</v>
      </c>
      <c t="s">
        <v>356</v>
      </c>
      <c s="26" t="s">
        <v>1741</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1742</v>
      </c>
    </row>
    <row r="13" spans="5:5" ht="12.75" customHeight="1">
      <c r="E13" s="31" t="s">
        <v>1736</v>
      </c>
    </row>
    <row r="14" spans="1:13" ht="12.75" customHeight="1">
      <c r="A14" t="s">
        <v>48</v>
      </c>
      <c r="C14" s="7" t="s">
        <v>26</v>
      </c>
      <c r="E14" s="25" t="s">
        <v>476</v>
      </c>
      <c r="J14" s="24">
        <f>0</f>
      </c>
      <c s="24">
        <f>0</f>
      </c>
      <c s="24">
        <f>0+L15</f>
      </c>
      <c s="24">
        <f>0+M15</f>
      </c>
    </row>
    <row r="15" spans="1:16" ht="12.75" customHeight="1">
      <c r="A15" t="s">
        <v>51</v>
      </c>
      <c s="6" t="s">
        <v>27</v>
      </c>
      <c s="6" t="s">
        <v>2224</v>
      </c>
      <c t="s">
        <v>356</v>
      </c>
      <c s="26" t="s">
        <v>2225</v>
      </c>
      <c s="27" t="s">
        <v>88</v>
      </c>
      <c s="28">
        <v>50.61</v>
      </c>
      <c s="27">
        <v>0</v>
      </c>
      <c s="27">
        <f>ROUND(G15*H15,6)</f>
      </c>
      <c r="L15" s="29">
        <v>0</v>
      </c>
      <c s="24">
        <f>ROUND(ROUND(L15,2)*ROUND(G15,3),2)</f>
      </c>
      <c s="27" t="s">
        <v>56</v>
      </c>
      <c>
        <f>(M15*21)/100</f>
      </c>
      <c t="s">
        <v>27</v>
      </c>
    </row>
    <row r="16" spans="1:5" ht="12.75" customHeight="1">
      <c r="A16" s="30" t="s">
        <v>57</v>
      </c>
      <c r="E16" s="31" t="s">
        <v>5</v>
      </c>
    </row>
    <row r="17" spans="1:5" ht="38.25" customHeight="1">
      <c r="A17" s="30" t="s">
        <v>58</v>
      </c>
      <c r="E17" s="32" t="s">
        <v>2226</v>
      </c>
    </row>
    <row r="18" spans="5:5" ht="242.25" customHeight="1">
      <c r="E18" s="31" t="s">
        <v>1879</v>
      </c>
    </row>
    <row r="19" spans="1:13" ht="12.75" customHeight="1">
      <c r="A19" t="s">
        <v>48</v>
      </c>
      <c r="C19" s="7" t="s">
        <v>96</v>
      </c>
      <c r="E19" s="25" t="s">
        <v>454</v>
      </c>
      <c r="J19" s="24">
        <f>0</f>
      </c>
      <c s="24">
        <f>0</f>
      </c>
      <c s="24">
        <f>0+L20</f>
      </c>
      <c s="24">
        <f>0+M20</f>
      </c>
    </row>
    <row r="20" spans="1:16" ht="12.75" customHeight="1">
      <c r="A20" t="s">
        <v>51</v>
      </c>
      <c s="6" t="s">
        <v>26</v>
      </c>
      <c s="6" t="s">
        <v>2032</v>
      </c>
      <c t="s">
        <v>1751</v>
      </c>
      <c s="26" t="s">
        <v>2033</v>
      </c>
      <c s="27" t="s">
        <v>388</v>
      </c>
      <c s="28">
        <v>2562.204</v>
      </c>
      <c s="27">
        <v>0</v>
      </c>
      <c s="27">
        <f>ROUND(G20*H20,6)</f>
      </c>
      <c r="L20" s="29">
        <v>0</v>
      </c>
      <c s="24">
        <f>ROUND(ROUND(L20,2)*ROUND(G20,3),2)</f>
      </c>
      <c s="27" t="s">
        <v>56</v>
      </c>
      <c>
        <f>(M20*21)/100</f>
      </c>
      <c t="s">
        <v>27</v>
      </c>
    </row>
    <row r="21" spans="1:5" ht="12.75" customHeight="1">
      <c r="A21" s="30" t="s">
        <v>57</v>
      </c>
      <c r="E21" s="31" t="s">
        <v>5</v>
      </c>
    </row>
    <row r="22" spans="1:5" ht="51" customHeight="1">
      <c r="A22" s="30" t="s">
        <v>58</v>
      </c>
      <c r="E22" s="32" t="s">
        <v>2227</v>
      </c>
    </row>
    <row r="23" spans="5:5" ht="267.75" customHeight="1">
      <c r="E23" s="31" t="s">
        <v>2035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2228</v>
      </c>
      <c s="33">
        <f>Rekapitulace!C35</f>
      </c>
      <c s="15" t="s">
        <v>15</v>
      </c>
      <c t="s">
        <v>23</v>
      </c>
      <c t="s">
        <v>27</v>
      </c>
    </row>
    <row r="4" spans="1:16" ht="15" customHeight="1">
      <c r="A4" s="18" t="s">
        <v>20</v>
      </c>
      <c s="19" t="s">
        <v>28</v>
      </c>
      <c s="20" t="s">
        <v>2228</v>
      </c>
      <c r="E4" s="19" t="s">
        <v>2229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2232</v>
      </c>
      <c r="E8" s="23" t="s">
        <v>2233</v>
      </c>
      <c r="J8" s="22">
        <f>0+J9+J14+J19+J32+J37</f>
      </c>
      <c s="22">
        <f>0+K9+K14+K19+K32+K37</f>
      </c>
      <c s="22">
        <f>0+L9+L14+L19+L32+L37</f>
      </c>
      <c s="22">
        <f>0+M9+M14+M19+M32+M37</f>
      </c>
    </row>
    <row r="9" spans="1:13" ht="12.75" customHeight="1">
      <c r="A9" t="s">
        <v>48</v>
      </c>
      <c r="C9" s="7" t="s">
        <v>49</v>
      </c>
      <c r="E9" s="25" t="s">
        <v>2234</v>
      </c>
      <c r="J9" s="24">
        <f>0</f>
      </c>
      <c s="24">
        <f>0</f>
      </c>
      <c s="24">
        <f>0+L10</f>
      </c>
      <c s="24">
        <f>0+M10</f>
      </c>
    </row>
    <row r="10" spans="1:16" ht="12.75" customHeight="1">
      <c r="A10" t="s">
        <v>51</v>
      </c>
      <c s="6" t="s">
        <v>52</v>
      </c>
      <c s="6" t="s">
        <v>2235</v>
      </c>
      <c t="s">
        <v>5</v>
      </c>
      <c s="26" t="s">
        <v>2236</v>
      </c>
      <c s="27" t="s">
        <v>55</v>
      </c>
      <c s="28">
        <v>230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2237</v>
      </c>
    </row>
    <row r="13" spans="5:5" ht="76.5" customHeight="1">
      <c r="E13" s="31" t="s">
        <v>2238</v>
      </c>
    </row>
    <row r="14" spans="1:13" ht="12.75" customHeight="1">
      <c r="A14" t="s">
        <v>48</v>
      </c>
      <c r="C14" s="7" t="s">
        <v>109</v>
      </c>
      <c r="E14" s="25" t="s">
        <v>2239</v>
      </c>
      <c r="J14" s="24">
        <f>0</f>
      </c>
      <c s="24">
        <f>0</f>
      </c>
      <c s="24">
        <f>0+L15</f>
      </c>
      <c s="24">
        <f>0+M15</f>
      </c>
    </row>
    <row r="15" spans="1:16" ht="12.75" customHeight="1">
      <c r="A15" t="s">
        <v>51</v>
      </c>
      <c s="6" t="s">
        <v>80</v>
      </c>
      <c s="6" t="s">
        <v>2240</v>
      </c>
      <c t="s">
        <v>5</v>
      </c>
      <c s="26" t="s">
        <v>2241</v>
      </c>
      <c s="27" t="s">
        <v>76</v>
      </c>
      <c s="28">
        <v>115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2237</v>
      </c>
    </row>
    <row r="18" spans="5:5" ht="255" customHeight="1">
      <c r="E18" s="31" t="s">
        <v>2242</v>
      </c>
    </row>
    <row r="19" spans="1:13" ht="12.75" customHeight="1">
      <c r="A19" t="s">
        <v>48</v>
      </c>
      <c r="C19" s="7" t="s">
        <v>27</v>
      </c>
      <c r="E19" s="25" t="s">
        <v>2243</v>
      </c>
      <c r="J19" s="24">
        <f>0</f>
      </c>
      <c s="24">
        <f>0</f>
      </c>
      <c s="24">
        <f>0+L20+L24+L28</f>
      </c>
      <c s="24">
        <f>0+M20+M24+M28</f>
      </c>
    </row>
    <row r="20" spans="1:16" ht="12.75" customHeight="1">
      <c r="A20" t="s">
        <v>51</v>
      </c>
      <c s="6" t="s">
        <v>27</v>
      </c>
      <c s="6" t="s">
        <v>2244</v>
      </c>
      <c t="s">
        <v>5</v>
      </c>
      <c s="26" t="s">
        <v>1741</v>
      </c>
      <c s="27" t="s">
        <v>834</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2237</v>
      </c>
    </row>
    <row r="23" spans="5:5" ht="12.75" customHeight="1">
      <c r="E23" s="31" t="s">
        <v>1736</v>
      </c>
    </row>
    <row r="24" spans="1:16" ht="12.75" customHeight="1">
      <c r="A24" t="s">
        <v>51</v>
      </c>
      <c s="6" t="s">
        <v>26</v>
      </c>
      <c s="6" t="s">
        <v>2245</v>
      </c>
      <c t="s">
        <v>5</v>
      </c>
      <c s="26" t="s">
        <v>2246</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2237</v>
      </c>
    </row>
    <row r="27" spans="5:5" ht="12.75" customHeight="1">
      <c r="E27" s="31" t="s">
        <v>2247</v>
      </c>
    </row>
    <row r="28" spans="1:16" ht="12.75" customHeight="1">
      <c r="A28" t="s">
        <v>51</v>
      </c>
      <c s="6" t="s">
        <v>67</v>
      </c>
      <c s="6" t="s">
        <v>2248</v>
      </c>
      <c t="s">
        <v>5</v>
      </c>
      <c s="26" t="s">
        <v>2249</v>
      </c>
      <c s="27" t="s">
        <v>99</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2237</v>
      </c>
    </row>
    <row r="31" spans="5:5" ht="12.75" customHeight="1">
      <c r="E31" s="31" t="s">
        <v>1736</v>
      </c>
    </row>
    <row r="32" spans="1:13" ht="12.75" customHeight="1">
      <c r="A32" t="s">
        <v>48</v>
      </c>
      <c r="C32" s="7" t="s">
        <v>26</v>
      </c>
      <c r="E32" s="25" t="s">
        <v>2250</v>
      </c>
      <c r="J32" s="24">
        <f>0</f>
      </c>
      <c s="24">
        <f>0</f>
      </c>
      <c s="24">
        <f>0+L33</f>
      </c>
      <c s="24">
        <f>0+M33</f>
      </c>
    </row>
    <row r="33" spans="1:16" ht="12.75" customHeight="1">
      <c r="A33" t="s">
        <v>51</v>
      </c>
      <c s="6" t="s">
        <v>73</v>
      </c>
      <c s="6" t="s">
        <v>2251</v>
      </c>
      <c t="s">
        <v>5</v>
      </c>
      <c s="26" t="s">
        <v>1748</v>
      </c>
      <c s="27" t="s">
        <v>834</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2237</v>
      </c>
    </row>
    <row r="36" spans="5:5" ht="12.75" customHeight="1">
      <c r="E36" s="31" t="s">
        <v>1750</v>
      </c>
    </row>
    <row r="37" spans="1:13" ht="12.75" customHeight="1">
      <c r="A37" t="s">
        <v>48</v>
      </c>
      <c r="C37" s="7" t="s">
        <v>85</v>
      </c>
      <c r="E37" s="25" t="s">
        <v>95</v>
      </c>
      <c r="J37" s="24">
        <f>0</f>
      </c>
      <c s="24">
        <f>0</f>
      </c>
      <c s="24">
        <f>0+L38+L42+L46+L50+L54+L58+L62+L66+L70+L74+L78+L82+L86+L90+L94+L98+L102</f>
      </c>
      <c s="24">
        <f>0+M38+M42+M46+M50+M54+M58+M62+M66+M70+M74+M78+M82+M86+M90+M94+M98+M102</f>
      </c>
    </row>
    <row r="38" spans="1:16" ht="12.75" customHeight="1">
      <c r="A38" t="s">
        <v>51</v>
      </c>
      <c s="6" t="s">
        <v>85</v>
      </c>
      <c s="6" t="s">
        <v>1225</v>
      </c>
      <c t="s">
        <v>5</v>
      </c>
      <c s="26" t="s">
        <v>1226</v>
      </c>
      <c s="27" t="s">
        <v>88</v>
      </c>
      <c s="28">
        <v>190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2237</v>
      </c>
    </row>
    <row r="41" spans="5:5" ht="102" customHeight="1">
      <c r="E41" s="31" t="s">
        <v>2252</v>
      </c>
    </row>
    <row r="42" spans="1:16" ht="12.75" customHeight="1">
      <c r="A42" t="s">
        <v>51</v>
      </c>
      <c s="6" t="s">
        <v>90</v>
      </c>
      <c s="6" t="s">
        <v>106</v>
      </c>
      <c t="s">
        <v>5</v>
      </c>
      <c s="26" t="s">
        <v>107</v>
      </c>
      <c s="27" t="s">
        <v>88</v>
      </c>
      <c s="28">
        <v>380</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2237</v>
      </c>
    </row>
    <row r="45" spans="5:5" ht="102" customHeight="1">
      <c r="E45" s="31" t="s">
        <v>2252</v>
      </c>
    </row>
    <row r="46" spans="1:16" ht="12.75" customHeight="1">
      <c r="A46" t="s">
        <v>51</v>
      </c>
      <c s="6" t="s">
        <v>96</v>
      </c>
      <c s="6" t="s">
        <v>682</v>
      </c>
      <c t="s">
        <v>5</v>
      </c>
      <c s="26" t="s">
        <v>683</v>
      </c>
      <c s="27" t="s">
        <v>88</v>
      </c>
      <c s="28">
        <v>80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2237</v>
      </c>
    </row>
    <row r="49" spans="5:5" ht="76.5" customHeight="1">
      <c r="E49" s="31" t="s">
        <v>681</v>
      </c>
    </row>
    <row r="50" spans="1:16" ht="12.75" customHeight="1">
      <c r="A50" t="s">
        <v>51</v>
      </c>
      <c s="6" t="s">
        <v>101</v>
      </c>
      <c s="6" t="s">
        <v>2253</v>
      </c>
      <c t="s">
        <v>5</v>
      </c>
      <c s="26" t="s">
        <v>2254</v>
      </c>
      <c s="27" t="s">
        <v>388</v>
      </c>
      <c s="28">
        <v>500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2237</v>
      </c>
    </row>
    <row r="53" spans="5:5" ht="102" customHeight="1">
      <c r="E53" s="31" t="s">
        <v>2255</v>
      </c>
    </row>
    <row r="54" spans="1:16" ht="12.75" customHeight="1">
      <c r="A54" t="s">
        <v>51</v>
      </c>
      <c s="6" t="s">
        <v>105</v>
      </c>
      <c s="6" t="s">
        <v>2256</v>
      </c>
      <c t="s">
        <v>5</v>
      </c>
      <c s="26" t="s">
        <v>2257</v>
      </c>
      <c s="27" t="s">
        <v>2258</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2237</v>
      </c>
    </row>
    <row r="57" spans="5:5" ht="25.5" customHeight="1">
      <c r="E57" s="31" t="s">
        <v>2259</v>
      </c>
    </row>
    <row r="58" spans="1:16" ht="12.75" customHeight="1">
      <c r="A58" t="s">
        <v>51</v>
      </c>
      <c s="6" t="s">
        <v>109</v>
      </c>
      <c s="6" t="s">
        <v>2260</v>
      </c>
      <c t="s">
        <v>5</v>
      </c>
      <c s="26" t="s">
        <v>2261</v>
      </c>
      <c s="27" t="s">
        <v>2258</v>
      </c>
      <c s="28">
        <v>180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2237</v>
      </c>
    </row>
    <row r="61" spans="5:5" ht="12.75" customHeight="1">
      <c r="E61" s="31" t="s">
        <v>49</v>
      </c>
    </row>
    <row r="62" spans="1:16" ht="12.75" customHeight="1">
      <c r="A62" t="s">
        <v>51</v>
      </c>
      <c s="6" t="s">
        <v>113</v>
      </c>
      <c s="6" t="s">
        <v>2262</v>
      </c>
      <c t="s">
        <v>5</v>
      </c>
      <c s="26" t="s">
        <v>2263</v>
      </c>
      <c s="27" t="s">
        <v>88</v>
      </c>
      <c s="28">
        <v>2640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2237</v>
      </c>
    </row>
    <row r="65" spans="5:5" ht="76.5" customHeight="1">
      <c r="E65" s="31" t="s">
        <v>687</v>
      </c>
    </row>
    <row r="66" spans="1:16" ht="12.75" customHeight="1">
      <c r="A66" t="s">
        <v>51</v>
      </c>
      <c s="6" t="s">
        <v>117</v>
      </c>
      <c s="6" t="s">
        <v>2264</v>
      </c>
      <c t="s">
        <v>5</v>
      </c>
      <c s="26" t="s">
        <v>2265</v>
      </c>
      <c s="27" t="s">
        <v>88</v>
      </c>
      <c s="28">
        <v>440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2237</v>
      </c>
    </row>
    <row r="69" spans="5:5" ht="76.5" customHeight="1">
      <c r="E69" s="31" t="s">
        <v>687</v>
      </c>
    </row>
    <row r="70" spans="1:16" ht="12.75" customHeight="1">
      <c r="A70" t="s">
        <v>51</v>
      </c>
      <c s="6" t="s">
        <v>122</v>
      </c>
      <c s="6" t="s">
        <v>2266</v>
      </c>
      <c t="s">
        <v>5</v>
      </c>
      <c s="26" t="s">
        <v>2267</v>
      </c>
      <c s="27" t="s">
        <v>88</v>
      </c>
      <c s="28">
        <v>880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2237</v>
      </c>
    </row>
    <row r="73" spans="5:5" ht="76.5" customHeight="1">
      <c r="E73" s="31" t="s">
        <v>687</v>
      </c>
    </row>
    <row r="74" spans="1:16" ht="12.75" customHeight="1">
      <c r="A74" t="s">
        <v>51</v>
      </c>
      <c s="6" t="s">
        <v>126</v>
      </c>
      <c s="6" t="s">
        <v>2268</v>
      </c>
      <c t="s">
        <v>5</v>
      </c>
      <c s="26" t="s">
        <v>2269</v>
      </c>
      <c s="27" t="s">
        <v>99</v>
      </c>
      <c s="28">
        <v>40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2237</v>
      </c>
    </row>
    <row r="77" spans="5:5" ht="89.25" customHeight="1">
      <c r="E77" s="31" t="s">
        <v>2270</v>
      </c>
    </row>
    <row r="78" spans="1:16" ht="12.75" customHeight="1">
      <c r="A78" t="s">
        <v>51</v>
      </c>
      <c s="6" t="s">
        <v>132</v>
      </c>
      <c s="6" t="s">
        <v>2271</v>
      </c>
      <c t="s">
        <v>5</v>
      </c>
      <c s="26" t="s">
        <v>2272</v>
      </c>
      <c s="27" t="s">
        <v>99</v>
      </c>
      <c s="28">
        <v>8</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2237</v>
      </c>
    </row>
    <row r="81" spans="5:5" ht="89.25" customHeight="1">
      <c r="E81" s="31" t="s">
        <v>2270</v>
      </c>
    </row>
    <row r="82" spans="1:16" ht="12.75" customHeight="1">
      <c r="A82" t="s">
        <v>51</v>
      </c>
      <c s="6" t="s">
        <v>136</v>
      </c>
      <c s="6" t="s">
        <v>2273</v>
      </c>
      <c t="s">
        <v>5</v>
      </c>
      <c s="26" t="s">
        <v>2274</v>
      </c>
      <c s="27" t="s">
        <v>99</v>
      </c>
      <c s="28">
        <v>16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2237</v>
      </c>
    </row>
    <row r="85" spans="5:5" ht="89.25" customHeight="1">
      <c r="E85" s="31" t="s">
        <v>2270</v>
      </c>
    </row>
    <row r="86" spans="1:16" ht="12.75" customHeight="1">
      <c r="A86" t="s">
        <v>51</v>
      </c>
      <c s="6" t="s">
        <v>140</v>
      </c>
      <c s="6" t="s">
        <v>2275</v>
      </c>
      <c t="s">
        <v>5</v>
      </c>
      <c s="26" t="s">
        <v>2276</v>
      </c>
      <c s="27" t="s">
        <v>88</v>
      </c>
      <c s="28">
        <v>3080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2237</v>
      </c>
    </row>
    <row r="89" spans="5:5" ht="76.5" customHeight="1">
      <c r="E89" s="31" t="s">
        <v>2277</v>
      </c>
    </row>
    <row r="90" spans="1:16" ht="12.75" customHeight="1">
      <c r="A90" t="s">
        <v>51</v>
      </c>
      <c s="6" t="s">
        <v>144</v>
      </c>
      <c s="6" t="s">
        <v>2278</v>
      </c>
      <c t="s">
        <v>5</v>
      </c>
      <c s="26" t="s">
        <v>2279</v>
      </c>
      <c s="27" t="s">
        <v>99</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2237</v>
      </c>
    </row>
    <row r="93" spans="5:5" ht="76.5" customHeight="1">
      <c r="E93" s="31" t="s">
        <v>2280</v>
      </c>
    </row>
    <row r="94" spans="1:16" ht="12.75" customHeight="1">
      <c r="A94" t="s">
        <v>51</v>
      </c>
      <c s="6" t="s">
        <v>148</v>
      </c>
      <c s="6" t="s">
        <v>823</v>
      </c>
      <c t="s">
        <v>5</v>
      </c>
      <c s="26" t="s">
        <v>824</v>
      </c>
      <c s="27" t="s">
        <v>99</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2237</v>
      </c>
    </row>
    <row r="97" spans="5:5" ht="76.5" customHeight="1">
      <c r="E97" s="31" t="s">
        <v>825</v>
      </c>
    </row>
    <row r="98" spans="1:16" ht="12.75" customHeight="1">
      <c r="A98" t="s">
        <v>51</v>
      </c>
      <c s="6" t="s">
        <v>152</v>
      </c>
      <c s="6" t="s">
        <v>2281</v>
      </c>
      <c t="s">
        <v>5</v>
      </c>
      <c s="26" t="s">
        <v>2282</v>
      </c>
      <c s="27" t="s">
        <v>329</v>
      </c>
      <c s="28">
        <v>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2237</v>
      </c>
    </row>
    <row r="101" spans="5:5" ht="76.5" customHeight="1">
      <c r="E101" s="31" t="s">
        <v>2283</v>
      </c>
    </row>
    <row r="102" spans="1:16" ht="12.75" customHeight="1">
      <c r="A102" t="s">
        <v>51</v>
      </c>
      <c s="6" t="s">
        <v>156</v>
      </c>
      <c s="6" t="s">
        <v>2284</v>
      </c>
      <c t="s">
        <v>5</v>
      </c>
      <c s="26" t="s">
        <v>2285</v>
      </c>
      <c s="27" t="s">
        <v>464</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2237</v>
      </c>
    </row>
    <row r="105" spans="5:5" ht="102" customHeight="1">
      <c r="E105" s="31" t="s">
        <v>1548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COUNTIFS(L8:L296,"=0",A8:A296,"P")+COUNTIFS(L8:L296,"",A8:A296,"P")+SUM(Q8:Q296)</f>
      </c>
    </row>
    <row r="8" spans="1:13" ht="12.75" customHeight="1">
      <c r="A8" t="s">
        <v>45</v>
      </c>
      <c r="C8" s="21" t="s">
        <v>46</v>
      </c>
      <c r="E8" s="23" t="s">
        <v>47</v>
      </c>
      <c r="J8" s="22">
        <f>0+J9+J26+J43</f>
      </c>
      <c s="22">
        <f>0+K9+K26+K43</f>
      </c>
      <c s="22">
        <f>0+L9+L26+L43</f>
      </c>
      <c s="22">
        <f>0+M9+M26+M43</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42.9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59</v>
      </c>
    </row>
    <row r="13" spans="5:5" ht="63.75" customHeight="1">
      <c r="E13" s="31" t="s">
        <v>60</v>
      </c>
    </row>
    <row r="14" spans="1:16" ht="12.75" customHeight="1">
      <c r="A14" t="s">
        <v>51</v>
      </c>
      <c s="6" t="s">
        <v>27</v>
      </c>
      <c s="6" t="s">
        <v>61</v>
      </c>
      <c t="s">
        <v>5</v>
      </c>
      <c s="26" t="s">
        <v>62</v>
      </c>
      <c s="27" t="s">
        <v>55</v>
      </c>
      <c s="28">
        <v>28.8</v>
      </c>
      <c s="27">
        <v>0</v>
      </c>
      <c s="27">
        <f>ROUND(G14*H14,6)</f>
      </c>
      <c r="L14" s="29">
        <v>0</v>
      </c>
      <c s="24">
        <f>ROUND(ROUND(L14,2)*ROUND(G14,3),2)</f>
      </c>
      <c s="27" t="s">
        <v>56</v>
      </c>
      <c>
        <f>(M14*21)/100</f>
      </c>
      <c t="s">
        <v>27</v>
      </c>
    </row>
    <row r="15" spans="1:5" ht="12.75" customHeight="1">
      <c r="A15" s="30" t="s">
        <v>57</v>
      </c>
      <c r="E15" s="31" t="s">
        <v>5</v>
      </c>
    </row>
    <row r="16" spans="1:5" ht="38.25" customHeight="1">
      <c r="A16" s="30" t="s">
        <v>58</v>
      </c>
      <c r="E16" s="32" t="s">
        <v>63</v>
      </c>
    </row>
    <row r="17" spans="5:5" ht="63.75" customHeight="1">
      <c r="E17" s="31" t="s">
        <v>60</v>
      </c>
    </row>
    <row r="18" spans="1:16" ht="12.75" customHeight="1">
      <c r="A18" t="s">
        <v>51</v>
      </c>
      <c s="6" t="s">
        <v>26</v>
      </c>
      <c s="6" t="s">
        <v>64</v>
      </c>
      <c t="s">
        <v>5</v>
      </c>
      <c s="26" t="s">
        <v>65</v>
      </c>
      <c s="27" t="s">
        <v>55</v>
      </c>
      <c s="28">
        <v>1.68</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66</v>
      </c>
    </row>
    <row r="21" spans="5:5" ht="63.75" customHeight="1">
      <c r="E21" s="31" t="s">
        <v>60</v>
      </c>
    </row>
    <row r="22" spans="1:16" ht="12.75" customHeight="1">
      <c r="A22" t="s">
        <v>51</v>
      </c>
      <c s="6" t="s">
        <v>67</v>
      </c>
      <c s="6" t="s">
        <v>68</v>
      </c>
      <c t="s">
        <v>5</v>
      </c>
      <c s="26" t="s">
        <v>69</v>
      </c>
      <c s="27" t="s">
        <v>55</v>
      </c>
      <c s="28">
        <v>2.4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70</v>
      </c>
    </row>
    <row r="25" spans="5:5" ht="76.5" customHeight="1">
      <c r="E25" s="31" t="s">
        <v>71</v>
      </c>
    </row>
    <row r="26" spans="1:13" ht="12.75" customHeight="1">
      <c r="A26" t="s">
        <v>48</v>
      </c>
      <c r="C26" s="7" t="s">
        <v>52</v>
      </c>
      <c r="E26" s="25" t="s">
        <v>72</v>
      </c>
      <c r="J26" s="24">
        <f>0</f>
      </c>
      <c s="24">
        <f>0</f>
      </c>
      <c s="24">
        <f>0+L27+L31+L35+L39</f>
      </c>
      <c s="24">
        <f>0+M27+M31+M35+M39</f>
      </c>
    </row>
    <row r="27" spans="1:16" ht="12.75" customHeight="1">
      <c r="A27" t="s">
        <v>51</v>
      </c>
      <c s="6" t="s">
        <v>73</v>
      </c>
      <c s="6" t="s">
        <v>74</v>
      </c>
      <c t="s">
        <v>5</v>
      </c>
      <c s="26" t="s">
        <v>75</v>
      </c>
      <c s="27" t="s">
        <v>76</v>
      </c>
      <c s="28">
        <v>35.9</v>
      </c>
      <c s="27">
        <v>0</v>
      </c>
      <c s="27">
        <f>ROUND(G27*H27,6)</f>
      </c>
      <c r="L27" s="29">
        <v>0</v>
      </c>
      <c s="24">
        <f>ROUND(ROUND(L27,2)*ROUND(G27,3),2)</f>
      </c>
      <c s="27" t="s">
        <v>56</v>
      </c>
      <c>
        <f>(M27*21)/100</f>
      </c>
      <c t="s">
        <v>27</v>
      </c>
    </row>
    <row r="28" spans="1:5" ht="12.75" customHeight="1">
      <c r="A28" s="30" t="s">
        <v>57</v>
      </c>
      <c r="E28" s="31" t="s">
        <v>77</v>
      </c>
    </row>
    <row r="29" spans="1:5" ht="12.75" customHeight="1">
      <c r="A29" s="30" t="s">
        <v>58</v>
      </c>
      <c r="E29" s="32" t="s">
        <v>78</v>
      </c>
    </row>
    <row r="30" spans="5:5" ht="255" customHeight="1">
      <c r="E30" s="31" t="s">
        <v>79</v>
      </c>
    </row>
    <row r="31" spans="1:16" ht="12.75" customHeight="1">
      <c r="A31" t="s">
        <v>51</v>
      </c>
      <c s="6" t="s">
        <v>80</v>
      </c>
      <c s="6" t="s">
        <v>81</v>
      </c>
      <c t="s">
        <v>5</v>
      </c>
      <c s="26" t="s">
        <v>82</v>
      </c>
      <c s="27" t="s">
        <v>76</v>
      </c>
      <c s="28">
        <v>165.4</v>
      </c>
      <c s="27">
        <v>0</v>
      </c>
      <c s="27">
        <f>ROUND(G31*H31,6)</f>
      </c>
      <c r="L31" s="29">
        <v>0</v>
      </c>
      <c s="24">
        <f>ROUND(ROUND(L31,2)*ROUND(G31,3),2)</f>
      </c>
      <c s="27" t="s">
        <v>56</v>
      </c>
      <c>
        <f>(M31*21)/100</f>
      </c>
      <c t="s">
        <v>27</v>
      </c>
    </row>
    <row r="32" spans="1:5" ht="12.75" customHeight="1">
      <c r="A32" s="30" t="s">
        <v>57</v>
      </c>
      <c r="E32" s="31" t="s">
        <v>83</v>
      </c>
    </row>
    <row r="33" spans="1:5" ht="12.75" customHeight="1">
      <c r="A33" s="30" t="s">
        <v>58</v>
      </c>
      <c r="E33" s="32" t="s">
        <v>84</v>
      </c>
    </row>
    <row r="34" spans="5:5" ht="255" customHeight="1">
      <c r="E34" s="31" t="s">
        <v>79</v>
      </c>
    </row>
    <row r="35" spans="1:16" ht="12.75" customHeight="1">
      <c r="A35" t="s">
        <v>51</v>
      </c>
      <c s="6" t="s">
        <v>85</v>
      </c>
      <c s="6" t="s">
        <v>86</v>
      </c>
      <c t="s">
        <v>5</v>
      </c>
      <c s="26" t="s">
        <v>87</v>
      </c>
      <c s="27" t="s">
        <v>88</v>
      </c>
      <c s="28">
        <v>25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12.75" customHeight="1">
      <c r="E38" s="31" t="s">
        <v>89</v>
      </c>
    </row>
    <row r="39" spans="1:16" ht="12.75" customHeight="1">
      <c r="A39" t="s">
        <v>51</v>
      </c>
      <c s="6" t="s">
        <v>90</v>
      </c>
      <c s="6" t="s">
        <v>91</v>
      </c>
      <c t="s">
        <v>5</v>
      </c>
      <c s="26" t="s">
        <v>92</v>
      </c>
      <c s="27" t="s">
        <v>76</v>
      </c>
      <c s="28">
        <v>182.15</v>
      </c>
      <c s="27">
        <v>0</v>
      </c>
      <c s="27">
        <f>ROUND(G39*H39,6)</f>
      </c>
      <c r="L39" s="29">
        <v>0</v>
      </c>
      <c s="24">
        <f>ROUND(ROUND(L39,2)*ROUND(G39,3),2)</f>
      </c>
      <c s="27" t="s">
        <v>56</v>
      </c>
      <c>
        <f>(M39*21)/100</f>
      </c>
      <c t="s">
        <v>27</v>
      </c>
    </row>
    <row r="40" spans="1:5" ht="12.75" customHeight="1">
      <c r="A40" s="30" t="s">
        <v>57</v>
      </c>
      <c r="E40" s="31" t="s">
        <v>5</v>
      </c>
    </row>
    <row r="41" spans="1:5" ht="38.25" customHeight="1">
      <c r="A41" s="30" t="s">
        <v>58</v>
      </c>
      <c r="E41" s="32" t="s">
        <v>93</v>
      </c>
    </row>
    <row r="42" spans="5:5" ht="191.25" customHeight="1">
      <c r="E42" s="31" t="s">
        <v>94</v>
      </c>
    </row>
    <row r="43" spans="1:13" ht="12.75" customHeight="1">
      <c r="A43" t="s">
        <v>48</v>
      </c>
      <c r="C43" s="7" t="s">
        <v>85</v>
      </c>
      <c r="E43" s="25" t="s">
        <v>95</v>
      </c>
      <c r="J43" s="24">
        <f>0</f>
      </c>
      <c s="24">
        <f>0</f>
      </c>
      <c s="24">
        <f>0+L44+L48+L52+L56+L60+L64+L68+L72+L76+L80+L84+L88+L92+L96+L100+L104+L108+L112+L116+L120+L124+L128+L132+L136+L140+L144+L148+L152+L156+L160+L164+L168+L172+L176+L180+L184+L188+L192+L196+L200+L204+L208+L212+L216+L220+L224+L228+L232+L236+L240+L244+L248+L252+L256+L260+L264+L268+L272+L276+L280+L284+L288+L292+L296</f>
      </c>
      <c s="24">
        <f>0+M44+M48+M52+M56+M60+M64+M68+M72+M76+M80+M84+M88+M92+M96+M100+M104+M108+M112+M116+M120+M124+M128+M132+M136+M140+M144+M148+M152+M156+M160+M164+M168+M172+M176+M180+M184+M188+M192+M196+M200+M204+M208+M212+M216+M220+M224+M228+M232+M236+M240+M244+M248+M252+M256+M260+M264+M268+M272+M276+M280+M284+M288+M292+M296</f>
      </c>
    </row>
    <row r="44" spans="1:16" ht="12.75" customHeight="1">
      <c r="A44" t="s">
        <v>51</v>
      </c>
      <c s="6" t="s">
        <v>96</v>
      </c>
      <c s="6" t="s">
        <v>97</v>
      </c>
      <c t="s">
        <v>5</v>
      </c>
      <c s="26" t="s">
        <v>98</v>
      </c>
      <c s="27" t="s">
        <v>99</v>
      </c>
      <c s="28">
        <v>12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100</v>
      </c>
    </row>
    <row r="48" spans="1:16" ht="12.75" customHeight="1">
      <c r="A48" t="s">
        <v>51</v>
      </c>
      <c s="6" t="s">
        <v>101</v>
      </c>
      <c s="6" t="s">
        <v>102</v>
      </c>
      <c t="s">
        <v>5</v>
      </c>
      <c s="26" t="s">
        <v>103</v>
      </c>
      <c s="27" t="s">
        <v>88</v>
      </c>
      <c s="28">
        <v>670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104</v>
      </c>
    </row>
    <row r="52" spans="1:16" ht="12.75" customHeight="1">
      <c r="A52" t="s">
        <v>51</v>
      </c>
      <c s="6" t="s">
        <v>105</v>
      </c>
      <c s="6" t="s">
        <v>106</v>
      </c>
      <c t="s">
        <v>5</v>
      </c>
      <c s="26" t="s">
        <v>107</v>
      </c>
      <c s="27" t="s">
        <v>88</v>
      </c>
      <c s="28">
        <v>61</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108</v>
      </c>
    </row>
    <row r="56" spans="1:16" ht="12.75" customHeight="1">
      <c r="A56" t="s">
        <v>51</v>
      </c>
      <c s="6" t="s">
        <v>109</v>
      </c>
      <c s="6" t="s">
        <v>110</v>
      </c>
      <c t="s">
        <v>5</v>
      </c>
      <c s="26" t="s">
        <v>111</v>
      </c>
      <c s="27" t="s">
        <v>88</v>
      </c>
      <c s="28">
        <v>560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14.75" customHeight="1">
      <c r="E59" s="31" t="s">
        <v>112</v>
      </c>
    </row>
    <row r="60" spans="1:16" ht="12.75" customHeight="1">
      <c r="A60" t="s">
        <v>51</v>
      </c>
      <c s="6" t="s">
        <v>113</v>
      </c>
      <c s="6" t="s">
        <v>114</v>
      </c>
      <c t="s">
        <v>5</v>
      </c>
      <c s="26" t="s">
        <v>115</v>
      </c>
      <c s="27" t="s">
        <v>88</v>
      </c>
      <c s="28">
        <v>525</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116</v>
      </c>
    </row>
    <row r="64" spans="1:16" ht="12.75" customHeight="1">
      <c r="A64" t="s">
        <v>51</v>
      </c>
      <c s="6" t="s">
        <v>117</v>
      </c>
      <c s="6" t="s">
        <v>118</v>
      </c>
      <c t="s">
        <v>5</v>
      </c>
      <c s="26" t="s">
        <v>119</v>
      </c>
      <c s="27" t="s">
        <v>99</v>
      </c>
      <c s="28">
        <v>10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120</v>
      </c>
    </row>
    <row r="67" spans="5:5" ht="102" customHeight="1">
      <c r="E67" s="31" t="s">
        <v>121</v>
      </c>
    </row>
    <row r="68" spans="1:16" ht="12.75" customHeight="1">
      <c r="A68" t="s">
        <v>51</v>
      </c>
      <c s="6" t="s">
        <v>122</v>
      </c>
      <c s="6" t="s">
        <v>123</v>
      </c>
      <c t="s">
        <v>5</v>
      </c>
      <c s="26" t="s">
        <v>124</v>
      </c>
      <c s="27" t="s">
        <v>99</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14.75" customHeight="1">
      <c r="E71" s="31" t="s">
        <v>125</v>
      </c>
    </row>
    <row r="72" spans="1:16" ht="12.75" customHeight="1">
      <c r="A72" t="s">
        <v>51</v>
      </c>
      <c s="6" t="s">
        <v>126</v>
      </c>
      <c s="6" t="s">
        <v>127</v>
      </c>
      <c t="s">
        <v>5</v>
      </c>
      <c s="26" t="s">
        <v>128</v>
      </c>
      <c s="27" t="s">
        <v>129</v>
      </c>
      <c s="28">
        <v>20.546</v>
      </c>
      <c s="27">
        <v>0</v>
      </c>
      <c s="27">
        <f>ROUND(G72*H72,6)</f>
      </c>
      <c r="L72" s="29">
        <v>0</v>
      </c>
      <c s="24">
        <f>ROUND(ROUND(L72,2)*ROUND(G72,3),2)</f>
      </c>
      <c s="27" t="s">
        <v>56</v>
      </c>
      <c>
        <f>(M72*21)/100</f>
      </c>
      <c t="s">
        <v>27</v>
      </c>
    </row>
    <row r="73" spans="1:5" ht="12.75" customHeight="1">
      <c r="A73" s="30" t="s">
        <v>57</v>
      </c>
      <c r="E73" s="31" t="s">
        <v>5</v>
      </c>
    </row>
    <row r="74" spans="1:5" ht="76.5" customHeight="1">
      <c r="A74" s="30" t="s">
        <v>58</v>
      </c>
      <c r="E74" s="32" t="s">
        <v>130</v>
      </c>
    </row>
    <row r="75" spans="5:5" ht="76.5" customHeight="1">
      <c r="E75" s="31" t="s">
        <v>131</v>
      </c>
    </row>
    <row r="76" spans="1:16" ht="12.75" customHeight="1">
      <c r="A76" t="s">
        <v>51</v>
      </c>
      <c s="6" t="s">
        <v>132</v>
      </c>
      <c s="6" t="s">
        <v>133</v>
      </c>
      <c t="s">
        <v>5</v>
      </c>
      <c s="26" t="s">
        <v>134</v>
      </c>
      <c s="27" t="s">
        <v>129</v>
      </c>
      <c s="28">
        <v>1.2</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135</v>
      </c>
    </row>
    <row r="79" spans="5:5" ht="76.5" customHeight="1">
      <c r="E79" s="31" t="s">
        <v>131</v>
      </c>
    </row>
    <row r="80" spans="1:16" ht="12.75" customHeight="1">
      <c r="A80" t="s">
        <v>51</v>
      </c>
      <c s="6" t="s">
        <v>136</v>
      </c>
      <c s="6" t="s">
        <v>137</v>
      </c>
      <c t="s">
        <v>5</v>
      </c>
      <c s="26" t="s">
        <v>138</v>
      </c>
      <c s="27" t="s">
        <v>129</v>
      </c>
      <c s="28">
        <v>20.546</v>
      </c>
      <c s="27">
        <v>0</v>
      </c>
      <c s="27">
        <f>ROUND(G80*H80,6)</f>
      </c>
      <c r="L80" s="29">
        <v>0</v>
      </c>
      <c s="24">
        <f>ROUND(ROUND(L80,2)*ROUND(G80,3),2)</f>
      </c>
      <c s="27" t="s">
        <v>56</v>
      </c>
      <c>
        <f>(M80*21)/100</f>
      </c>
      <c t="s">
        <v>27</v>
      </c>
    </row>
    <row r="81" spans="1:5" ht="12.75" customHeight="1">
      <c r="A81" s="30" t="s">
        <v>57</v>
      </c>
      <c r="E81" s="31" t="s">
        <v>5</v>
      </c>
    </row>
    <row r="82" spans="1:5" ht="76.5" customHeight="1">
      <c r="A82" s="30" t="s">
        <v>58</v>
      </c>
      <c r="E82" s="32" t="s">
        <v>130</v>
      </c>
    </row>
    <row r="83" spans="5:5" ht="114.75" customHeight="1">
      <c r="E83" s="31" t="s">
        <v>139</v>
      </c>
    </row>
    <row r="84" spans="1:16" ht="12.75" customHeight="1">
      <c r="A84" t="s">
        <v>51</v>
      </c>
      <c s="6" t="s">
        <v>140</v>
      </c>
      <c s="6" t="s">
        <v>141</v>
      </c>
      <c t="s">
        <v>5</v>
      </c>
      <c s="26" t="s">
        <v>142</v>
      </c>
      <c s="27" t="s">
        <v>129</v>
      </c>
      <c s="28">
        <v>1.2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135</v>
      </c>
    </row>
    <row r="87" spans="5:5" ht="114.75" customHeight="1">
      <c r="E87" s="31" t="s">
        <v>143</v>
      </c>
    </row>
    <row r="88" spans="1:16" ht="12.75" customHeight="1">
      <c r="A88" t="s">
        <v>51</v>
      </c>
      <c s="6" t="s">
        <v>144</v>
      </c>
      <c s="6" t="s">
        <v>145</v>
      </c>
      <c t="s">
        <v>5</v>
      </c>
      <c s="26" t="s">
        <v>146</v>
      </c>
      <c s="27" t="s">
        <v>99</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147</v>
      </c>
    </row>
    <row r="92" spans="1:16" ht="12.75" customHeight="1">
      <c r="A92" t="s">
        <v>51</v>
      </c>
      <c s="6" t="s">
        <v>148</v>
      </c>
      <c s="6" t="s">
        <v>149</v>
      </c>
      <c t="s">
        <v>5</v>
      </c>
      <c s="26" t="s">
        <v>150</v>
      </c>
      <c s="27" t="s">
        <v>88</v>
      </c>
      <c s="28">
        <v>25</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02" customHeight="1">
      <c r="E95" s="31" t="s">
        <v>151</v>
      </c>
    </row>
    <row r="96" spans="1:16" ht="12.75" customHeight="1">
      <c r="A96" t="s">
        <v>51</v>
      </c>
      <c s="6" t="s">
        <v>152</v>
      </c>
      <c s="6" t="s">
        <v>153</v>
      </c>
      <c t="s">
        <v>5</v>
      </c>
      <c s="26" t="s">
        <v>154</v>
      </c>
      <c s="27" t="s">
        <v>88</v>
      </c>
      <c s="28">
        <v>25</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89.25" customHeight="1">
      <c r="E99" s="31" t="s">
        <v>155</v>
      </c>
    </row>
    <row r="100" spans="1:16" ht="12.75" customHeight="1">
      <c r="A100" t="s">
        <v>51</v>
      </c>
      <c s="6" t="s">
        <v>156</v>
      </c>
      <c s="6" t="s">
        <v>157</v>
      </c>
      <c t="s">
        <v>5</v>
      </c>
      <c s="26" t="s">
        <v>158</v>
      </c>
      <c s="27" t="s">
        <v>99</v>
      </c>
      <c s="28">
        <v>4</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14.75" customHeight="1">
      <c r="E103" s="31" t="s">
        <v>159</v>
      </c>
    </row>
    <row r="104" spans="1:16" ht="12.75" customHeight="1">
      <c r="A104" t="s">
        <v>51</v>
      </c>
      <c s="6" t="s">
        <v>160</v>
      </c>
      <c s="6" t="s">
        <v>161</v>
      </c>
      <c t="s">
        <v>5</v>
      </c>
      <c s="26" t="s">
        <v>162</v>
      </c>
      <c s="27" t="s">
        <v>99</v>
      </c>
      <c s="28">
        <v>22</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163</v>
      </c>
    </row>
    <row r="108" spans="1:16" ht="12.75" customHeight="1">
      <c r="A108" t="s">
        <v>51</v>
      </c>
      <c s="6" t="s">
        <v>164</v>
      </c>
      <c s="6" t="s">
        <v>165</v>
      </c>
      <c t="s">
        <v>5</v>
      </c>
      <c s="26" t="s">
        <v>166</v>
      </c>
      <c s="27" t="s">
        <v>99</v>
      </c>
      <c s="28">
        <v>22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89.25" customHeight="1">
      <c r="E111" s="31" t="s">
        <v>167</v>
      </c>
    </row>
    <row r="112" spans="1:16" ht="12.75" customHeight="1">
      <c r="A112" t="s">
        <v>51</v>
      </c>
      <c s="6" t="s">
        <v>168</v>
      </c>
      <c s="6" t="s">
        <v>169</v>
      </c>
      <c t="s">
        <v>5</v>
      </c>
      <c s="26" t="s">
        <v>170</v>
      </c>
      <c s="27" t="s">
        <v>99</v>
      </c>
      <c s="28">
        <v>19</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114.75" customHeight="1">
      <c r="E115" s="31" t="s">
        <v>171</v>
      </c>
    </row>
    <row r="116" spans="1:16" ht="12.75" customHeight="1">
      <c r="A116" t="s">
        <v>51</v>
      </c>
      <c s="6" t="s">
        <v>172</v>
      </c>
      <c s="6" t="s">
        <v>173</v>
      </c>
      <c t="s">
        <v>5</v>
      </c>
      <c s="26" t="s">
        <v>174</v>
      </c>
      <c s="27" t="s">
        <v>99</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175</v>
      </c>
    </row>
    <row r="120" spans="1:16" ht="12.75" customHeight="1">
      <c r="A120" t="s">
        <v>51</v>
      </c>
      <c s="6" t="s">
        <v>176</v>
      </c>
      <c s="6" t="s">
        <v>177</v>
      </c>
      <c t="s">
        <v>5</v>
      </c>
      <c s="26" t="s">
        <v>178</v>
      </c>
      <c s="27" t="s">
        <v>179</v>
      </c>
      <c s="28">
        <v>15</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180</v>
      </c>
    </row>
    <row r="124" spans="1:16" ht="12.75" customHeight="1">
      <c r="A124" t="s">
        <v>51</v>
      </c>
      <c s="6" t="s">
        <v>181</v>
      </c>
      <c s="6" t="s">
        <v>182</v>
      </c>
      <c t="s">
        <v>5</v>
      </c>
      <c s="26" t="s">
        <v>183</v>
      </c>
      <c s="27" t="s">
        <v>99</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184</v>
      </c>
    </row>
    <row r="128" spans="1:16" ht="12.75" customHeight="1">
      <c r="A128" t="s">
        <v>51</v>
      </c>
      <c s="6" t="s">
        <v>185</v>
      </c>
      <c s="6" t="s">
        <v>186</v>
      </c>
      <c t="s">
        <v>5</v>
      </c>
      <c s="26" t="s">
        <v>187</v>
      </c>
      <c s="27" t="s">
        <v>99</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188</v>
      </c>
    </row>
    <row r="131" spans="5:5" ht="89.25" customHeight="1">
      <c r="E131" s="31" t="s">
        <v>189</v>
      </c>
    </row>
    <row r="132" spans="1:16" ht="12.75" customHeight="1">
      <c r="A132" t="s">
        <v>51</v>
      </c>
      <c s="6" t="s">
        <v>190</v>
      </c>
      <c s="6" t="s">
        <v>191</v>
      </c>
      <c t="s">
        <v>5</v>
      </c>
      <c s="26" t="s">
        <v>192</v>
      </c>
      <c s="27" t="s">
        <v>99</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89.25" customHeight="1">
      <c r="E135" s="31" t="s">
        <v>193</v>
      </c>
    </row>
    <row r="136" spans="1:16" ht="12.75" customHeight="1">
      <c r="A136" t="s">
        <v>51</v>
      </c>
      <c s="6" t="s">
        <v>194</v>
      </c>
      <c s="6" t="s">
        <v>195</v>
      </c>
      <c t="s">
        <v>5</v>
      </c>
      <c s="26" t="s">
        <v>196</v>
      </c>
      <c s="27" t="s">
        <v>99</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89.25" customHeight="1">
      <c r="E139" s="31" t="s">
        <v>197</v>
      </c>
    </row>
    <row r="140" spans="1:16" ht="12.75" customHeight="1">
      <c r="A140" t="s">
        <v>51</v>
      </c>
      <c s="6" t="s">
        <v>198</v>
      </c>
      <c s="6" t="s">
        <v>199</v>
      </c>
      <c t="s">
        <v>5</v>
      </c>
      <c s="26" t="s">
        <v>200</v>
      </c>
      <c s="27" t="s">
        <v>99</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201</v>
      </c>
    </row>
    <row r="144" spans="1:16" ht="12.75" customHeight="1">
      <c r="A144" t="s">
        <v>51</v>
      </c>
      <c s="6" t="s">
        <v>202</v>
      </c>
      <c s="6" t="s">
        <v>203</v>
      </c>
      <c t="s">
        <v>5</v>
      </c>
      <c s="26" t="s">
        <v>204</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89.25" customHeight="1">
      <c r="E147" s="31" t="s">
        <v>205</v>
      </c>
    </row>
    <row r="148" spans="1:16" ht="12.75" customHeight="1">
      <c r="A148" t="s">
        <v>51</v>
      </c>
      <c s="6" t="s">
        <v>206</v>
      </c>
      <c s="6" t="s">
        <v>207</v>
      </c>
      <c t="s">
        <v>5</v>
      </c>
      <c s="26" t="s">
        <v>208</v>
      </c>
      <c s="27" t="s">
        <v>99</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209</v>
      </c>
    </row>
    <row r="152" spans="1:16" ht="12.75" customHeight="1">
      <c r="A152" t="s">
        <v>51</v>
      </c>
      <c s="6" t="s">
        <v>210</v>
      </c>
      <c s="6" t="s">
        <v>211</v>
      </c>
      <c t="s">
        <v>5</v>
      </c>
      <c s="26" t="s">
        <v>212</v>
      </c>
      <c s="27" t="s">
        <v>99</v>
      </c>
      <c s="28">
        <v>1</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213</v>
      </c>
    </row>
    <row r="156" spans="1:16" ht="12.75" customHeight="1">
      <c r="A156" t="s">
        <v>51</v>
      </c>
      <c s="6" t="s">
        <v>214</v>
      </c>
      <c s="6" t="s">
        <v>215</v>
      </c>
      <c t="s">
        <v>5</v>
      </c>
      <c s="26" t="s">
        <v>216</v>
      </c>
      <c s="27" t="s">
        <v>99</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14.75" customHeight="1">
      <c r="E159" s="31" t="s">
        <v>217</v>
      </c>
    </row>
    <row r="160" spans="1:16" ht="12.75" customHeight="1">
      <c r="A160" t="s">
        <v>51</v>
      </c>
      <c s="6" t="s">
        <v>218</v>
      </c>
      <c s="6" t="s">
        <v>219</v>
      </c>
      <c t="s">
        <v>5</v>
      </c>
      <c s="26" t="s">
        <v>220</v>
      </c>
      <c s="27" t="s">
        <v>99</v>
      </c>
      <c s="28">
        <v>2</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02" customHeight="1">
      <c r="E163" s="31" t="s">
        <v>221</v>
      </c>
    </row>
    <row r="164" spans="1:16" ht="12.75" customHeight="1">
      <c r="A164" t="s">
        <v>51</v>
      </c>
      <c s="6" t="s">
        <v>222</v>
      </c>
      <c s="6" t="s">
        <v>223</v>
      </c>
      <c t="s">
        <v>5</v>
      </c>
      <c s="26" t="s">
        <v>224</v>
      </c>
      <c s="27" t="s">
        <v>99</v>
      </c>
      <c s="28">
        <v>2</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114.75" customHeight="1">
      <c r="E167" s="31" t="s">
        <v>225</v>
      </c>
    </row>
    <row r="168" spans="1:16" ht="12.75" customHeight="1">
      <c r="A168" t="s">
        <v>51</v>
      </c>
      <c s="6" t="s">
        <v>226</v>
      </c>
      <c s="6" t="s">
        <v>227</v>
      </c>
      <c t="s">
        <v>5</v>
      </c>
      <c s="26" t="s">
        <v>228</v>
      </c>
      <c s="27" t="s">
        <v>99</v>
      </c>
      <c s="28">
        <v>24</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89.25" customHeight="1">
      <c r="E171" s="31" t="s">
        <v>229</v>
      </c>
    </row>
    <row r="172" spans="1:16" ht="12.75" customHeight="1">
      <c r="A172" t="s">
        <v>51</v>
      </c>
      <c s="6" t="s">
        <v>230</v>
      </c>
      <c s="6" t="s">
        <v>231</v>
      </c>
      <c t="s">
        <v>5</v>
      </c>
      <c s="26" t="s">
        <v>232</v>
      </c>
      <c s="27" t="s">
        <v>99</v>
      </c>
      <c s="28">
        <v>24</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233</v>
      </c>
    </row>
    <row r="176" spans="1:16" ht="12.75" customHeight="1">
      <c r="A176" t="s">
        <v>51</v>
      </c>
      <c s="6" t="s">
        <v>234</v>
      </c>
      <c s="6" t="s">
        <v>235</v>
      </c>
      <c t="s">
        <v>5</v>
      </c>
      <c s="26" t="s">
        <v>236</v>
      </c>
      <c s="27" t="s">
        <v>99</v>
      </c>
      <c s="28">
        <v>24</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14.75" customHeight="1">
      <c r="E179" s="31" t="s">
        <v>237</v>
      </c>
    </row>
    <row r="180" spans="1:16" ht="12.75" customHeight="1">
      <c r="A180" t="s">
        <v>51</v>
      </c>
      <c s="6" t="s">
        <v>238</v>
      </c>
      <c s="6" t="s">
        <v>239</v>
      </c>
      <c t="s">
        <v>5</v>
      </c>
      <c s="26" t="s">
        <v>240</v>
      </c>
      <c s="27" t="s">
        <v>99</v>
      </c>
      <c s="28">
        <v>3</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14.75" customHeight="1">
      <c r="E183" s="31" t="s">
        <v>241</v>
      </c>
    </row>
    <row r="184" spans="1:16" ht="12.75" customHeight="1">
      <c r="A184" t="s">
        <v>51</v>
      </c>
      <c s="6" t="s">
        <v>242</v>
      </c>
      <c s="6" t="s">
        <v>243</v>
      </c>
      <c t="s">
        <v>5</v>
      </c>
      <c s="26" t="s">
        <v>244</v>
      </c>
      <c s="27" t="s">
        <v>99</v>
      </c>
      <c s="28">
        <v>4</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14.75" customHeight="1">
      <c r="E187" s="31" t="s">
        <v>245</v>
      </c>
    </row>
    <row r="188" spans="1:16" ht="12.75" customHeight="1">
      <c r="A188" t="s">
        <v>51</v>
      </c>
      <c s="6" t="s">
        <v>246</v>
      </c>
      <c s="6" t="s">
        <v>247</v>
      </c>
      <c t="s">
        <v>5</v>
      </c>
      <c s="26" t="s">
        <v>248</v>
      </c>
      <c s="27" t="s">
        <v>99</v>
      </c>
      <c s="28">
        <v>3</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14.75" customHeight="1">
      <c r="E191" s="31" t="s">
        <v>249</v>
      </c>
    </row>
    <row r="192" spans="1:16" ht="12.75" customHeight="1">
      <c r="A192" t="s">
        <v>51</v>
      </c>
      <c s="6" t="s">
        <v>250</v>
      </c>
      <c s="6" t="s">
        <v>251</v>
      </c>
      <c t="s">
        <v>5</v>
      </c>
      <c s="26" t="s">
        <v>252</v>
      </c>
      <c s="27" t="s">
        <v>99</v>
      </c>
      <c s="28">
        <v>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114.75" customHeight="1">
      <c r="E195" s="31" t="s">
        <v>253</v>
      </c>
    </row>
    <row r="196" spans="1:16" ht="12.75" customHeight="1">
      <c r="A196" t="s">
        <v>51</v>
      </c>
      <c s="6" t="s">
        <v>254</v>
      </c>
      <c s="6" t="s">
        <v>255</v>
      </c>
      <c t="s">
        <v>5</v>
      </c>
      <c s="26" t="s">
        <v>256</v>
      </c>
      <c s="27" t="s">
        <v>99</v>
      </c>
      <c s="28">
        <v>2</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257</v>
      </c>
    </row>
    <row r="200" spans="1:16" ht="12.75" customHeight="1">
      <c r="A200" t="s">
        <v>51</v>
      </c>
      <c s="6" t="s">
        <v>258</v>
      </c>
      <c s="6" t="s">
        <v>259</v>
      </c>
      <c t="s">
        <v>5</v>
      </c>
      <c s="26" t="s">
        <v>260</v>
      </c>
      <c s="27" t="s">
        <v>99</v>
      </c>
      <c s="28">
        <v>3</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14.75" customHeight="1">
      <c r="E203" s="31" t="s">
        <v>261</v>
      </c>
    </row>
    <row r="204" spans="1:16" ht="12.75" customHeight="1">
      <c r="A204" t="s">
        <v>51</v>
      </c>
      <c s="6" t="s">
        <v>262</v>
      </c>
      <c s="6" t="s">
        <v>263</v>
      </c>
      <c t="s">
        <v>5</v>
      </c>
      <c s="26" t="s">
        <v>264</v>
      </c>
      <c s="27" t="s">
        <v>99</v>
      </c>
      <c s="28">
        <v>3</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265</v>
      </c>
    </row>
    <row r="208" spans="1:16" ht="12.75" customHeight="1">
      <c r="A208" t="s">
        <v>51</v>
      </c>
      <c s="6" t="s">
        <v>266</v>
      </c>
      <c s="6" t="s">
        <v>267</v>
      </c>
      <c t="s">
        <v>5</v>
      </c>
      <c s="26" t="s">
        <v>268</v>
      </c>
      <c s="27" t="s">
        <v>99</v>
      </c>
      <c s="28">
        <v>3</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114.75" customHeight="1">
      <c r="E211" s="31" t="s">
        <v>269</v>
      </c>
    </row>
    <row r="212" spans="1:16" ht="12.75" customHeight="1">
      <c r="A212" t="s">
        <v>51</v>
      </c>
      <c s="6" t="s">
        <v>270</v>
      </c>
      <c s="6" t="s">
        <v>271</v>
      </c>
      <c t="s">
        <v>5</v>
      </c>
      <c s="26" t="s">
        <v>272</v>
      </c>
      <c s="27" t="s">
        <v>99</v>
      </c>
      <c s="28">
        <v>1</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127.5" customHeight="1">
      <c r="E215" s="31" t="s">
        <v>273</v>
      </c>
    </row>
    <row r="216" spans="1:16" ht="12.75" customHeight="1">
      <c r="A216" t="s">
        <v>51</v>
      </c>
      <c s="6" t="s">
        <v>274</v>
      </c>
      <c s="6" t="s">
        <v>275</v>
      </c>
      <c t="s">
        <v>5</v>
      </c>
      <c s="26" t="s">
        <v>276</v>
      </c>
      <c s="27" t="s">
        <v>99</v>
      </c>
      <c s="28">
        <v>3</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89.25" customHeight="1">
      <c r="E219" s="31" t="s">
        <v>277</v>
      </c>
    </row>
    <row r="220" spans="1:16" ht="12.75" customHeight="1">
      <c r="A220" t="s">
        <v>51</v>
      </c>
      <c s="6" t="s">
        <v>278</v>
      </c>
      <c s="6" t="s">
        <v>279</v>
      </c>
      <c t="s">
        <v>5</v>
      </c>
      <c s="26" t="s">
        <v>280</v>
      </c>
      <c s="27" t="s">
        <v>99</v>
      </c>
      <c s="28">
        <v>5</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14.75" customHeight="1">
      <c r="E223" s="31" t="s">
        <v>281</v>
      </c>
    </row>
    <row r="224" spans="1:16" ht="12.75" customHeight="1">
      <c r="A224" t="s">
        <v>51</v>
      </c>
      <c s="6" t="s">
        <v>282</v>
      </c>
      <c s="6" t="s">
        <v>283</v>
      </c>
      <c t="s">
        <v>5</v>
      </c>
      <c s="26" t="s">
        <v>284</v>
      </c>
      <c s="27" t="s">
        <v>99</v>
      </c>
      <c s="28">
        <v>7</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102" customHeight="1">
      <c r="E227" s="31" t="s">
        <v>285</v>
      </c>
    </row>
    <row r="228" spans="1:16" ht="12.75" customHeight="1">
      <c r="A228" t="s">
        <v>51</v>
      </c>
      <c s="6" t="s">
        <v>286</v>
      </c>
      <c s="6" t="s">
        <v>287</v>
      </c>
      <c t="s">
        <v>5</v>
      </c>
      <c s="26" t="s">
        <v>288</v>
      </c>
      <c s="27" t="s">
        <v>99</v>
      </c>
      <c s="28">
        <v>13</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14.75" customHeight="1">
      <c r="E231" s="31" t="s">
        <v>289</v>
      </c>
    </row>
    <row r="232" spans="1:16" ht="12.75" customHeight="1">
      <c r="A232" t="s">
        <v>51</v>
      </c>
      <c s="6" t="s">
        <v>290</v>
      </c>
      <c s="6" t="s">
        <v>291</v>
      </c>
      <c t="s">
        <v>5</v>
      </c>
      <c s="26" t="s">
        <v>292</v>
      </c>
      <c s="27" t="s">
        <v>99</v>
      </c>
      <c s="28">
        <v>3</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76.5" customHeight="1">
      <c r="E235" s="31" t="s">
        <v>293</v>
      </c>
    </row>
    <row r="236" spans="1:16" ht="12.75" customHeight="1">
      <c r="A236" t="s">
        <v>51</v>
      </c>
      <c s="6" t="s">
        <v>294</v>
      </c>
      <c s="6" t="s">
        <v>295</v>
      </c>
      <c t="s">
        <v>5</v>
      </c>
      <c s="26" t="s">
        <v>296</v>
      </c>
      <c s="27" t="s">
        <v>99</v>
      </c>
      <c s="28">
        <v>3</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297</v>
      </c>
    </row>
    <row r="240" spans="1:16" ht="12.75" customHeight="1">
      <c r="A240" t="s">
        <v>51</v>
      </c>
      <c s="6" t="s">
        <v>298</v>
      </c>
      <c s="6" t="s">
        <v>299</v>
      </c>
      <c t="s">
        <v>5</v>
      </c>
      <c s="26" t="s">
        <v>300</v>
      </c>
      <c s="27" t="s">
        <v>99</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14.75" customHeight="1">
      <c r="E243" s="31" t="s">
        <v>301</v>
      </c>
    </row>
    <row r="244" spans="1:16" ht="12.75" customHeight="1">
      <c r="A244" t="s">
        <v>51</v>
      </c>
      <c s="6" t="s">
        <v>302</v>
      </c>
      <c s="6" t="s">
        <v>303</v>
      </c>
      <c t="s">
        <v>5</v>
      </c>
      <c s="26" t="s">
        <v>304</v>
      </c>
      <c s="27" t="s">
        <v>99</v>
      </c>
      <c s="28">
        <v>2</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305</v>
      </c>
    </row>
    <row r="248" spans="1:16" ht="12.75" customHeight="1">
      <c r="A248" t="s">
        <v>51</v>
      </c>
      <c s="6" t="s">
        <v>306</v>
      </c>
      <c s="6" t="s">
        <v>307</v>
      </c>
      <c t="s">
        <v>5</v>
      </c>
      <c s="26" t="s">
        <v>308</v>
      </c>
      <c s="27" t="s">
        <v>99</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5</v>
      </c>
    </row>
    <row r="251" spans="5:5" ht="89.25" customHeight="1">
      <c r="E251" s="31" t="s">
        <v>309</v>
      </c>
    </row>
    <row r="252" spans="1:16" ht="12.75" customHeight="1">
      <c r="A252" t="s">
        <v>51</v>
      </c>
      <c s="6" t="s">
        <v>310</v>
      </c>
      <c s="6" t="s">
        <v>311</v>
      </c>
      <c t="s">
        <v>5</v>
      </c>
      <c s="26" t="s">
        <v>312</v>
      </c>
      <c s="27" t="s">
        <v>99</v>
      </c>
      <c s="28">
        <v>5</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5</v>
      </c>
    </row>
    <row r="255" spans="5:5" ht="114.75" customHeight="1">
      <c r="E255" s="31" t="s">
        <v>313</v>
      </c>
    </row>
    <row r="256" spans="1:16" ht="12.75" customHeight="1">
      <c r="A256" t="s">
        <v>51</v>
      </c>
      <c s="6" t="s">
        <v>314</v>
      </c>
      <c s="6" t="s">
        <v>315</v>
      </c>
      <c t="s">
        <v>5</v>
      </c>
      <c s="26" t="s">
        <v>316</v>
      </c>
      <c s="27" t="s">
        <v>99</v>
      </c>
      <c s="28">
        <v>9</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5</v>
      </c>
    </row>
    <row r="259" spans="5:5" ht="89.25" customHeight="1">
      <c r="E259" s="31" t="s">
        <v>317</v>
      </c>
    </row>
    <row r="260" spans="1:16" ht="12.75" customHeight="1">
      <c r="A260" t="s">
        <v>51</v>
      </c>
      <c s="6" t="s">
        <v>318</v>
      </c>
      <c s="6" t="s">
        <v>319</v>
      </c>
      <c t="s">
        <v>5</v>
      </c>
      <c s="26" t="s">
        <v>320</v>
      </c>
      <c s="27" t="s">
        <v>99</v>
      </c>
      <c s="28">
        <v>9</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5</v>
      </c>
    </row>
    <row r="263" spans="5:5" ht="89.25" customHeight="1">
      <c r="E263" s="31" t="s">
        <v>321</v>
      </c>
    </row>
    <row r="264" spans="1:16" ht="12.75" customHeight="1">
      <c r="A264" t="s">
        <v>51</v>
      </c>
      <c s="6" t="s">
        <v>322</v>
      </c>
      <c s="6" t="s">
        <v>323</v>
      </c>
      <c t="s">
        <v>5</v>
      </c>
      <c s="26" t="s">
        <v>324</v>
      </c>
      <c s="27" t="s">
        <v>99</v>
      </c>
      <c s="28">
        <v>3</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5</v>
      </c>
    </row>
    <row r="267" spans="5:5" ht="89.25" customHeight="1">
      <c r="E267" s="31" t="s">
        <v>325</v>
      </c>
    </row>
    <row r="268" spans="1:16" ht="12.75" customHeight="1">
      <c r="A268" t="s">
        <v>51</v>
      </c>
      <c s="6" t="s">
        <v>326</v>
      </c>
      <c s="6" t="s">
        <v>327</v>
      </c>
      <c t="s">
        <v>5</v>
      </c>
      <c s="26" t="s">
        <v>328</v>
      </c>
      <c s="27" t="s">
        <v>329</v>
      </c>
      <c s="28">
        <v>240</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5</v>
      </c>
    </row>
    <row r="271" spans="5:5" ht="89.25" customHeight="1">
      <c r="E271" s="31" t="s">
        <v>330</v>
      </c>
    </row>
    <row r="272" spans="1:16" ht="12.75" customHeight="1">
      <c r="A272" t="s">
        <v>51</v>
      </c>
      <c s="6" t="s">
        <v>331</v>
      </c>
      <c s="6" t="s">
        <v>332</v>
      </c>
      <c t="s">
        <v>5</v>
      </c>
      <c s="26" t="s">
        <v>333</v>
      </c>
      <c s="27" t="s">
        <v>329</v>
      </c>
      <c s="28">
        <v>40</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5</v>
      </c>
    </row>
    <row r="275" spans="5:5" ht="89.25" customHeight="1">
      <c r="E275" s="31" t="s">
        <v>334</v>
      </c>
    </row>
    <row r="276" spans="1:16" ht="12.75" customHeight="1">
      <c r="A276" t="s">
        <v>51</v>
      </c>
      <c s="6" t="s">
        <v>335</v>
      </c>
      <c s="6" t="s">
        <v>336</v>
      </c>
      <c t="s">
        <v>5</v>
      </c>
      <c s="26" t="s">
        <v>337</v>
      </c>
      <c s="27" t="s">
        <v>99</v>
      </c>
      <c s="28">
        <v>40</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5</v>
      </c>
    </row>
    <row r="279" spans="5:5" ht="127.5" customHeight="1">
      <c r="E279" s="31" t="s">
        <v>338</v>
      </c>
    </row>
    <row r="280" spans="1:16" ht="12.75" customHeight="1">
      <c r="A280" t="s">
        <v>51</v>
      </c>
      <c s="6" t="s">
        <v>339</v>
      </c>
      <c s="6" t="s">
        <v>340</v>
      </c>
      <c t="s">
        <v>5</v>
      </c>
      <c s="26" t="s">
        <v>341</v>
      </c>
      <c s="27" t="s">
        <v>99</v>
      </c>
      <c s="28">
        <v>6</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5</v>
      </c>
    </row>
    <row r="283" spans="5:5" ht="114.75" customHeight="1">
      <c r="E283" s="31" t="s">
        <v>342</v>
      </c>
    </row>
    <row r="284" spans="1:16" ht="12.75" customHeight="1">
      <c r="A284" t="s">
        <v>51</v>
      </c>
      <c s="6" t="s">
        <v>343</v>
      </c>
      <c s="6" t="s">
        <v>344</v>
      </c>
      <c t="s">
        <v>5</v>
      </c>
      <c s="26" t="s">
        <v>345</v>
      </c>
      <c s="27" t="s">
        <v>99</v>
      </c>
      <c s="28">
        <v>36</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5</v>
      </c>
    </row>
    <row r="287" spans="5:5" ht="89.25" customHeight="1">
      <c r="E287" s="31" t="s">
        <v>346</v>
      </c>
    </row>
    <row r="288" spans="1:16" ht="12.75" customHeight="1">
      <c r="A288" t="s">
        <v>51</v>
      </c>
      <c s="6" t="s">
        <v>347</v>
      </c>
      <c s="6" t="s">
        <v>348</v>
      </c>
      <c t="s">
        <v>5</v>
      </c>
      <c s="26" t="s">
        <v>349</v>
      </c>
      <c s="27" t="s">
        <v>99</v>
      </c>
      <c s="28">
        <v>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5</v>
      </c>
    </row>
    <row r="291" spans="5:5" ht="102" customHeight="1">
      <c r="E291" s="31" t="s">
        <v>350</v>
      </c>
    </row>
    <row r="292" spans="1:16" ht="12.75" customHeight="1">
      <c r="A292" t="s">
        <v>51</v>
      </c>
      <c s="6" t="s">
        <v>351</v>
      </c>
      <c s="6" t="s">
        <v>352</v>
      </c>
      <c t="s">
        <v>5</v>
      </c>
      <c s="26" t="s">
        <v>353</v>
      </c>
      <c s="27" t="s">
        <v>99</v>
      </c>
      <c s="28">
        <v>2</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5</v>
      </c>
    </row>
    <row r="295" spans="5:5" ht="89.25" customHeight="1">
      <c r="E295" s="31" t="s">
        <v>354</v>
      </c>
    </row>
    <row r="296" spans="1:16" ht="12.75" customHeight="1">
      <c r="A296" t="s">
        <v>51</v>
      </c>
      <c s="6" t="s">
        <v>355</v>
      </c>
      <c s="6" t="s">
        <v>356</v>
      </c>
      <c t="s">
        <v>5</v>
      </c>
      <c s="26" t="s">
        <v>357</v>
      </c>
      <c s="27" t="s">
        <v>329</v>
      </c>
      <c s="28">
        <v>24</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5</v>
      </c>
    </row>
    <row r="299" spans="5:5" ht="76.5" customHeight="1">
      <c r="E299" s="31" t="s">
        <v>358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2286</v>
      </c>
      <c s="33">
        <f>Rekapitulace!C37</f>
      </c>
      <c s="15" t="s">
        <v>15</v>
      </c>
      <c t="s">
        <v>23</v>
      </c>
      <c t="s">
        <v>27</v>
      </c>
    </row>
    <row r="4" spans="1:16" ht="15" customHeight="1">
      <c r="A4" s="18" t="s">
        <v>20</v>
      </c>
      <c s="19" t="s">
        <v>28</v>
      </c>
      <c s="20" t="s">
        <v>2286</v>
      </c>
      <c r="E4" s="19" t="s">
        <v>2287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2290</v>
      </c>
      <c r="E8" s="23" t="s">
        <v>2291</v>
      </c>
      <c r="J8" s="22">
        <f>0+J9+J26+J75+J80+J125+J134</f>
      </c>
      <c s="22">
        <f>0+K9+K26+K75+K80+K125+K134</f>
      </c>
      <c s="22">
        <f>0+L9+L26+L75+L80+L125+L134</f>
      </c>
      <c s="22">
        <f>0+M9+M26+M75+M80+M125+M134</f>
      </c>
    </row>
    <row r="9" spans="1:13" ht="12.75" customHeight="1">
      <c r="A9" t="s">
        <v>48</v>
      </c>
      <c r="C9" s="7" t="s">
        <v>49</v>
      </c>
      <c r="E9" s="25" t="s">
        <v>50</v>
      </c>
      <c r="J9" s="24">
        <f>0</f>
      </c>
      <c s="24">
        <f>0</f>
      </c>
      <c s="24">
        <f>0+L10+L14+L18+L22</f>
      </c>
      <c s="24">
        <f>0+M10+M14+M18+M22</f>
      </c>
    </row>
    <row r="10" spans="1:16" ht="12.75" customHeight="1">
      <c r="A10" t="s">
        <v>51</v>
      </c>
      <c s="6" t="s">
        <v>52</v>
      </c>
      <c s="6" t="s">
        <v>2292</v>
      </c>
      <c t="s">
        <v>5</v>
      </c>
      <c s="26" t="s">
        <v>2293</v>
      </c>
      <c s="27" t="s">
        <v>76</v>
      </c>
      <c s="28">
        <v>28.099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2294</v>
      </c>
    </row>
    <row r="13" spans="5:5" ht="12.75" customHeight="1">
      <c r="E13" s="31" t="s">
        <v>2295</v>
      </c>
    </row>
    <row r="14" spans="1:16" ht="12.75" customHeight="1">
      <c r="A14" t="s">
        <v>51</v>
      </c>
      <c s="6" t="s">
        <v>27</v>
      </c>
      <c s="6" t="s">
        <v>2296</v>
      </c>
      <c t="s">
        <v>5</v>
      </c>
      <c s="26" t="s">
        <v>2297</v>
      </c>
      <c s="27" t="s">
        <v>834</v>
      </c>
      <c s="28">
        <v>1</v>
      </c>
      <c s="27">
        <v>0</v>
      </c>
      <c s="27">
        <f>ROUND(G14*H14,6)</f>
      </c>
      <c r="L14" s="29">
        <v>0</v>
      </c>
      <c s="24">
        <f>ROUND(ROUND(L14,2)*ROUND(G14,3),2)</f>
      </c>
      <c s="27" t="s">
        <v>56</v>
      </c>
      <c>
        <f>(M14*21)/100</f>
      </c>
      <c t="s">
        <v>27</v>
      </c>
    </row>
    <row r="15" spans="1:5" ht="12.75" customHeight="1">
      <c r="A15" s="30" t="s">
        <v>57</v>
      </c>
      <c r="E15" s="31" t="s">
        <v>2298</v>
      </c>
    </row>
    <row r="16" spans="1:5" ht="12.75" customHeight="1">
      <c r="A16" s="30" t="s">
        <v>58</v>
      </c>
      <c r="E16" s="32" t="s">
        <v>5</v>
      </c>
    </row>
    <row r="17" spans="5:5" ht="12.75" customHeight="1">
      <c r="E17" s="31" t="s">
        <v>2299</v>
      </c>
    </row>
    <row r="18" spans="1:16" ht="12.75" customHeight="1">
      <c r="A18" t="s">
        <v>51</v>
      </c>
      <c s="6" t="s">
        <v>26</v>
      </c>
      <c s="6" t="s">
        <v>2300</v>
      </c>
      <c t="s">
        <v>5</v>
      </c>
      <c s="26" t="s">
        <v>2301</v>
      </c>
      <c s="27" t="s">
        <v>834</v>
      </c>
      <c s="28">
        <v>1</v>
      </c>
      <c s="27">
        <v>0</v>
      </c>
      <c s="27">
        <f>ROUND(G18*H18,6)</f>
      </c>
      <c r="L18" s="29">
        <v>0</v>
      </c>
      <c s="24">
        <f>ROUND(ROUND(L18,2)*ROUND(G18,3),2)</f>
      </c>
      <c s="27" t="s">
        <v>56</v>
      </c>
      <c>
        <f>(M18*21)/100</f>
      </c>
      <c t="s">
        <v>27</v>
      </c>
    </row>
    <row r="19" spans="1:5" ht="38.25" customHeight="1">
      <c r="A19" s="30" t="s">
        <v>57</v>
      </c>
      <c r="E19" s="31" t="s">
        <v>2302</v>
      </c>
    </row>
    <row r="20" spans="1:5" ht="12.75" customHeight="1">
      <c r="A20" s="30" t="s">
        <v>58</v>
      </c>
      <c r="E20" s="32" t="s">
        <v>2303</v>
      </c>
    </row>
    <row r="21" spans="5:5" ht="12.75" customHeight="1">
      <c r="E21" s="31" t="s">
        <v>2304</v>
      </c>
    </row>
    <row r="22" spans="1:16" ht="12.75" customHeight="1">
      <c r="A22" t="s">
        <v>51</v>
      </c>
      <c s="6" t="s">
        <v>67</v>
      </c>
      <c s="6" t="s">
        <v>2305</v>
      </c>
      <c t="s">
        <v>5</v>
      </c>
      <c s="26" t="s">
        <v>2301</v>
      </c>
      <c s="27" t="s">
        <v>834</v>
      </c>
      <c s="28">
        <v>1</v>
      </c>
      <c s="27">
        <v>0</v>
      </c>
      <c s="27">
        <f>ROUND(G22*H22,6)</f>
      </c>
      <c r="L22" s="29">
        <v>0</v>
      </c>
      <c s="24">
        <f>ROUND(ROUND(L22,2)*ROUND(G22,3),2)</f>
      </c>
      <c s="27" t="s">
        <v>56</v>
      </c>
      <c>
        <f>(M22*21)/100</f>
      </c>
      <c t="s">
        <v>27</v>
      </c>
    </row>
    <row r="23" spans="1:5" ht="12.75" customHeight="1">
      <c r="A23" s="30" t="s">
        <v>57</v>
      </c>
      <c r="E23" s="31" t="s">
        <v>2306</v>
      </c>
    </row>
    <row r="24" spans="1:5" ht="12.75" customHeight="1">
      <c r="A24" s="30" t="s">
        <v>58</v>
      </c>
      <c r="E24" s="32" t="s">
        <v>5</v>
      </c>
    </row>
    <row r="25" spans="5:5" ht="12.75" customHeight="1">
      <c r="E25" s="31" t="s">
        <v>2304</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73</v>
      </c>
      <c s="6" t="s">
        <v>2307</v>
      </c>
      <c t="s">
        <v>5</v>
      </c>
      <c s="26" t="s">
        <v>2308</v>
      </c>
      <c s="27" t="s">
        <v>76</v>
      </c>
      <c s="28">
        <v>3.043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2309</v>
      </c>
    </row>
    <row r="30" spans="5:5" ht="12.75" customHeight="1">
      <c r="E30" s="31" t="s">
        <v>1147</v>
      </c>
    </row>
    <row r="31" spans="1:16" ht="12.75" customHeight="1">
      <c r="A31" t="s">
        <v>51</v>
      </c>
      <c s="6" t="s">
        <v>80</v>
      </c>
      <c s="6" t="s">
        <v>1352</v>
      </c>
      <c t="s">
        <v>5</v>
      </c>
      <c s="26" t="s">
        <v>1353</v>
      </c>
      <c s="27" t="s">
        <v>464</v>
      </c>
      <c s="28">
        <v>207.533</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2310</v>
      </c>
    </row>
    <row r="34" spans="5:5" ht="12.75" customHeight="1">
      <c r="E34" s="31" t="s">
        <v>1151</v>
      </c>
    </row>
    <row r="35" spans="1:16" ht="12.75" customHeight="1">
      <c r="A35" t="s">
        <v>51</v>
      </c>
      <c s="6" t="s">
        <v>85</v>
      </c>
      <c s="6" t="s">
        <v>2311</v>
      </c>
      <c t="s">
        <v>5</v>
      </c>
      <c s="26" t="s">
        <v>2312</v>
      </c>
      <c s="27" t="s">
        <v>76</v>
      </c>
      <c s="28">
        <v>9.637</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2313</v>
      </c>
    </row>
    <row r="38" spans="5:5" ht="12.75" customHeight="1">
      <c r="E38" s="31" t="s">
        <v>1147</v>
      </c>
    </row>
    <row r="39" spans="1:16" ht="12.75" customHeight="1">
      <c r="A39" t="s">
        <v>51</v>
      </c>
      <c s="6" t="s">
        <v>90</v>
      </c>
      <c s="6" t="s">
        <v>2314</v>
      </c>
      <c t="s">
        <v>5</v>
      </c>
      <c s="26" t="s">
        <v>2315</v>
      </c>
      <c s="27" t="s">
        <v>464</v>
      </c>
      <c s="28">
        <v>537.745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2316</v>
      </c>
    </row>
    <row r="42" spans="5:5" ht="12.75" customHeight="1">
      <c r="E42" s="31" t="s">
        <v>1151</v>
      </c>
    </row>
    <row r="43" spans="1:16" ht="12.75" customHeight="1">
      <c r="A43" t="s">
        <v>51</v>
      </c>
      <c s="6" t="s">
        <v>96</v>
      </c>
      <c s="6" t="s">
        <v>2317</v>
      </c>
      <c t="s">
        <v>5</v>
      </c>
      <c s="26" t="s">
        <v>2318</v>
      </c>
      <c s="27" t="s">
        <v>76</v>
      </c>
      <c s="28">
        <v>28.099</v>
      </c>
      <c s="27">
        <v>0</v>
      </c>
      <c s="27">
        <f>ROUND(G43*H43,6)</f>
      </c>
      <c r="L43" s="29">
        <v>0</v>
      </c>
      <c s="24">
        <f>ROUND(ROUND(L43,2)*ROUND(G43,3),2)</f>
      </c>
      <c s="27" t="s">
        <v>56</v>
      </c>
      <c>
        <f>(M43*21)/100</f>
      </c>
      <c t="s">
        <v>27</v>
      </c>
    </row>
    <row r="44" spans="1:5" ht="12.75" customHeight="1">
      <c r="A44" s="30" t="s">
        <v>57</v>
      </c>
      <c r="E44" s="31" t="s">
        <v>2319</v>
      </c>
    </row>
    <row r="45" spans="1:5" ht="12.75" customHeight="1">
      <c r="A45" s="30" t="s">
        <v>58</v>
      </c>
      <c r="E45" s="32" t="s">
        <v>2320</v>
      </c>
    </row>
    <row r="46" spans="5:5" ht="267.75" customHeight="1">
      <c r="E46" s="31" t="s">
        <v>2321</v>
      </c>
    </row>
    <row r="47" spans="1:16" ht="12.75" customHeight="1">
      <c r="A47" t="s">
        <v>51</v>
      </c>
      <c s="6" t="s">
        <v>101</v>
      </c>
      <c s="6" t="s">
        <v>2322</v>
      </c>
      <c t="s">
        <v>5</v>
      </c>
      <c s="26" t="s">
        <v>2323</v>
      </c>
      <c s="27" t="s">
        <v>76</v>
      </c>
      <c s="28">
        <v>6.75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2324</v>
      </c>
    </row>
    <row r="50" spans="5:5" ht="255" customHeight="1">
      <c r="E50" s="31" t="s">
        <v>1114</v>
      </c>
    </row>
    <row r="51" spans="1:16" ht="12.75" customHeight="1">
      <c r="A51" t="s">
        <v>51</v>
      </c>
      <c s="6" t="s">
        <v>105</v>
      </c>
      <c s="6" t="s">
        <v>1755</v>
      </c>
      <c t="s">
        <v>5</v>
      </c>
      <c s="26" t="s">
        <v>1756</v>
      </c>
      <c s="27" t="s">
        <v>1018</v>
      </c>
      <c s="28">
        <v>209.25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2325</v>
      </c>
    </row>
    <row r="54" spans="5:5" ht="12.75" customHeight="1">
      <c r="E54" s="31" t="s">
        <v>1110</v>
      </c>
    </row>
    <row r="55" spans="1:16" ht="12.75" customHeight="1">
      <c r="A55" t="s">
        <v>51</v>
      </c>
      <c s="6" t="s">
        <v>109</v>
      </c>
      <c s="6" t="s">
        <v>1111</v>
      </c>
      <c t="s">
        <v>5</v>
      </c>
      <c s="26" t="s">
        <v>1112</v>
      </c>
      <c s="27" t="s">
        <v>76</v>
      </c>
      <c s="28">
        <v>46.05</v>
      </c>
      <c s="27">
        <v>0</v>
      </c>
      <c s="27">
        <f>ROUND(G55*H55,6)</f>
      </c>
      <c r="L55" s="29">
        <v>0</v>
      </c>
      <c s="24">
        <f>ROUND(ROUND(L55,2)*ROUND(G55,3),2)</f>
      </c>
      <c s="27" t="s">
        <v>56</v>
      </c>
      <c>
        <f>(M55*21)/100</f>
      </c>
      <c t="s">
        <v>27</v>
      </c>
    </row>
    <row r="56" spans="1:5" ht="12.75" customHeight="1">
      <c r="A56" s="30" t="s">
        <v>57</v>
      </c>
      <c r="E56" s="31" t="s">
        <v>5</v>
      </c>
    </row>
    <row r="57" spans="1:5" ht="51" customHeight="1">
      <c r="A57" s="30" t="s">
        <v>58</v>
      </c>
      <c r="E57" s="32" t="s">
        <v>2326</v>
      </c>
    </row>
    <row r="58" spans="5:5" ht="255" customHeight="1">
      <c r="E58" s="31" t="s">
        <v>1114</v>
      </c>
    </row>
    <row r="59" spans="1:16" ht="12.75" customHeight="1">
      <c r="A59" t="s">
        <v>51</v>
      </c>
      <c s="6" t="s">
        <v>113</v>
      </c>
      <c s="6" t="s">
        <v>1115</v>
      </c>
      <c t="s">
        <v>5</v>
      </c>
      <c s="26" t="s">
        <v>1116</v>
      </c>
      <c s="27" t="s">
        <v>1018</v>
      </c>
      <c s="28">
        <v>1427.55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2327</v>
      </c>
    </row>
    <row r="62" spans="5:5" ht="12.75" customHeight="1">
      <c r="E62" s="31" t="s">
        <v>1110</v>
      </c>
    </row>
    <row r="63" spans="1:16" ht="12.75" customHeight="1">
      <c r="A63" t="s">
        <v>51</v>
      </c>
      <c s="6" t="s">
        <v>117</v>
      </c>
      <c s="6" t="s">
        <v>1761</v>
      </c>
      <c t="s">
        <v>5</v>
      </c>
      <c s="26" t="s">
        <v>1762</v>
      </c>
      <c s="27" t="s">
        <v>76</v>
      </c>
      <c s="28">
        <v>52.8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2328</v>
      </c>
    </row>
    <row r="66" spans="5:5" ht="165.75" customHeight="1">
      <c r="E66" s="31" t="s">
        <v>2329</v>
      </c>
    </row>
    <row r="67" spans="1:16" ht="12.75" customHeight="1">
      <c r="A67" t="s">
        <v>51</v>
      </c>
      <c s="6" t="s">
        <v>122</v>
      </c>
      <c s="6" t="s">
        <v>91</v>
      </c>
      <c t="s">
        <v>5</v>
      </c>
      <c s="26" t="s">
        <v>92</v>
      </c>
      <c s="27" t="s">
        <v>76</v>
      </c>
      <c s="28">
        <v>28.099</v>
      </c>
      <c s="27">
        <v>0</v>
      </c>
      <c s="27">
        <f>ROUND(G67*H67,6)</f>
      </c>
      <c r="L67" s="29">
        <v>0</v>
      </c>
      <c s="24">
        <f>ROUND(ROUND(L67,2)*ROUND(G67,3),2)</f>
      </c>
      <c s="27" t="s">
        <v>56</v>
      </c>
      <c>
        <f>(M67*21)/100</f>
      </c>
      <c t="s">
        <v>27</v>
      </c>
    </row>
    <row r="68" spans="1:5" ht="12.75" customHeight="1">
      <c r="A68" s="30" t="s">
        <v>57</v>
      </c>
      <c r="E68" s="31" t="s">
        <v>5</v>
      </c>
    </row>
    <row r="69" spans="1:5" ht="76.5" customHeight="1">
      <c r="A69" s="30" t="s">
        <v>58</v>
      </c>
      <c r="E69" s="32" t="s">
        <v>2330</v>
      </c>
    </row>
    <row r="70" spans="5:5" ht="191.25" customHeight="1">
      <c r="E70" s="31" t="s">
        <v>2331</v>
      </c>
    </row>
    <row r="71" spans="1:16" ht="12.75" customHeight="1">
      <c r="A71" t="s">
        <v>51</v>
      </c>
      <c s="6" t="s">
        <v>126</v>
      </c>
      <c s="6" t="s">
        <v>1769</v>
      </c>
      <c t="s">
        <v>5</v>
      </c>
      <c s="26" t="s">
        <v>1770</v>
      </c>
      <c s="27" t="s">
        <v>76</v>
      </c>
      <c s="28">
        <v>19.222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2332</v>
      </c>
    </row>
    <row r="74" spans="5:5" ht="242.25" customHeight="1">
      <c r="E74" s="31" t="s">
        <v>2333</v>
      </c>
    </row>
    <row r="75" spans="1:13" ht="12.75" customHeight="1">
      <c r="A75" t="s">
        <v>48</v>
      </c>
      <c r="C75" s="7" t="s">
        <v>67</v>
      </c>
      <c r="E75" s="25" t="s">
        <v>1188</v>
      </c>
      <c r="J75" s="24">
        <f>0</f>
      </c>
      <c s="24">
        <f>0</f>
      </c>
      <c s="24">
        <f>0+L76</f>
      </c>
      <c s="24">
        <f>0+M76</f>
      </c>
    </row>
    <row r="76" spans="1:16" ht="12.75" customHeight="1">
      <c r="A76" t="s">
        <v>51</v>
      </c>
      <c s="6" t="s">
        <v>132</v>
      </c>
      <c s="6" t="s">
        <v>1408</v>
      </c>
      <c t="s">
        <v>5</v>
      </c>
      <c s="26" t="s">
        <v>1409</v>
      </c>
      <c s="27" t="s">
        <v>76</v>
      </c>
      <c s="28">
        <v>4.843</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2334</v>
      </c>
    </row>
    <row r="79" spans="5:5" ht="25.5" customHeight="1">
      <c r="E79" s="31" t="s">
        <v>2335</v>
      </c>
    </row>
    <row r="80" spans="1:13" ht="12.75" customHeight="1">
      <c r="A80" t="s">
        <v>48</v>
      </c>
      <c r="C80" s="7" t="s">
        <v>90</v>
      </c>
      <c r="E80" s="25" t="s">
        <v>1228</v>
      </c>
      <c r="J80" s="24">
        <f>0</f>
      </c>
      <c s="24">
        <f>0</f>
      </c>
      <c s="24">
        <f>0+L81+L85+L89+L93+L97+L101+L105+L109+L113+L117+L121</f>
      </c>
      <c s="24">
        <f>0+M81+M85+M89+M93+M97+M101+M105+M109+M113+M117+M121</f>
      </c>
    </row>
    <row r="81" spans="1:16" ht="12.75" customHeight="1">
      <c r="A81" t="s">
        <v>51</v>
      </c>
      <c s="6" t="s">
        <v>136</v>
      </c>
      <c s="6" t="s">
        <v>2336</v>
      </c>
      <c t="s">
        <v>5</v>
      </c>
      <c s="26" t="s">
        <v>2337</v>
      </c>
      <c s="27" t="s">
        <v>2258</v>
      </c>
      <c s="28">
        <v>2</v>
      </c>
      <c s="27">
        <v>0</v>
      </c>
      <c s="27">
        <f>ROUND(G81*H81,6)</f>
      </c>
      <c r="L81" s="29">
        <v>0</v>
      </c>
      <c s="24">
        <f>ROUND(ROUND(L81,2)*ROUND(G81,3),2)</f>
      </c>
      <c s="27" t="s">
        <v>56</v>
      </c>
      <c>
        <f>(M81*21)/100</f>
      </c>
      <c t="s">
        <v>27</v>
      </c>
    </row>
    <row r="82" spans="1:5" ht="12.75" customHeight="1">
      <c r="A82" s="30" t="s">
        <v>57</v>
      </c>
      <c r="E82" s="31" t="s">
        <v>2338</v>
      </c>
    </row>
    <row r="83" spans="1:5" ht="12.75" customHeight="1">
      <c r="A83" s="30" t="s">
        <v>58</v>
      </c>
      <c r="E83" s="32" t="s">
        <v>2339</v>
      </c>
    </row>
    <row r="84" spans="5:5" ht="165.75" customHeight="1">
      <c r="E84" s="31" t="s">
        <v>2340</v>
      </c>
    </row>
    <row r="85" spans="1:16" ht="12.75" customHeight="1">
      <c r="A85" t="s">
        <v>51</v>
      </c>
      <c s="6" t="s">
        <v>140</v>
      </c>
      <c s="6" t="s">
        <v>2341</v>
      </c>
      <c t="s">
        <v>5</v>
      </c>
      <c s="26" t="s">
        <v>2337</v>
      </c>
      <c s="27" t="s">
        <v>2258</v>
      </c>
      <c s="28">
        <v>2</v>
      </c>
      <c s="27">
        <v>0</v>
      </c>
      <c s="27">
        <f>ROUND(G85*H85,6)</f>
      </c>
      <c r="L85" s="29">
        <v>0</v>
      </c>
      <c s="24">
        <f>ROUND(ROUND(L85,2)*ROUND(G85,3),2)</f>
      </c>
      <c s="27" t="s">
        <v>56</v>
      </c>
      <c>
        <f>(M85*21)/100</f>
      </c>
      <c t="s">
        <v>27</v>
      </c>
    </row>
    <row r="86" spans="1:5" ht="12.75" customHeight="1">
      <c r="A86" s="30" t="s">
        <v>57</v>
      </c>
      <c r="E86" s="31" t="s">
        <v>2342</v>
      </c>
    </row>
    <row r="87" spans="1:5" ht="12.75" customHeight="1">
      <c r="A87" s="30" t="s">
        <v>58</v>
      </c>
      <c r="E87" s="32" t="s">
        <v>2339</v>
      </c>
    </row>
    <row r="88" spans="5:5" ht="165.75" customHeight="1">
      <c r="E88" s="31" t="s">
        <v>2340</v>
      </c>
    </row>
    <row r="89" spans="1:16" ht="12.75" customHeight="1">
      <c r="A89" t="s">
        <v>51</v>
      </c>
      <c s="6" t="s">
        <v>144</v>
      </c>
      <c s="6" t="s">
        <v>2343</v>
      </c>
      <c t="s">
        <v>5</v>
      </c>
      <c s="26" t="s">
        <v>2344</v>
      </c>
      <c s="27" t="s">
        <v>88</v>
      </c>
      <c s="28">
        <v>47</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2345</v>
      </c>
    </row>
    <row r="92" spans="5:5" ht="165.75" customHeight="1">
      <c r="E92" s="31" t="s">
        <v>2340</v>
      </c>
    </row>
    <row r="93" spans="1:16" ht="12.75" customHeight="1">
      <c r="A93" t="s">
        <v>51</v>
      </c>
      <c s="6" t="s">
        <v>148</v>
      </c>
      <c s="6" t="s">
        <v>2346</v>
      </c>
      <c t="s">
        <v>5</v>
      </c>
      <c s="26" t="s">
        <v>2344</v>
      </c>
      <c s="27" t="s">
        <v>88</v>
      </c>
      <c s="28">
        <v>20</v>
      </c>
      <c s="27">
        <v>0</v>
      </c>
      <c s="27">
        <f>ROUND(G93*H93,6)</f>
      </c>
      <c r="L93" s="29">
        <v>0</v>
      </c>
      <c s="24">
        <f>ROUND(ROUND(L93,2)*ROUND(G93,3),2)</f>
      </c>
      <c s="27" t="s">
        <v>56</v>
      </c>
      <c>
        <f>(M93*21)/100</f>
      </c>
      <c t="s">
        <v>27</v>
      </c>
    </row>
    <row r="94" spans="1:5" ht="12.75" customHeight="1">
      <c r="A94" s="30" t="s">
        <v>57</v>
      </c>
      <c r="E94" s="31" t="s">
        <v>2347</v>
      </c>
    </row>
    <row r="95" spans="1:5" ht="12.75" customHeight="1">
      <c r="A95" s="30" t="s">
        <v>58</v>
      </c>
      <c r="E95" s="32" t="s">
        <v>2348</v>
      </c>
    </row>
    <row r="96" spans="5:5" ht="165.75" customHeight="1">
      <c r="E96" s="31" t="s">
        <v>2340</v>
      </c>
    </row>
    <row r="97" spans="1:16" ht="12.75" customHeight="1">
      <c r="A97" t="s">
        <v>51</v>
      </c>
      <c s="6" t="s">
        <v>152</v>
      </c>
      <c s="6" t="s">
        <v>2349</v>
      </c>
      <c t="s">
        <v>5</v>
      </c>
      <c s="26" t="s">
        <v>2350</v>
      </c>
      <c s="27" t="s">
        <v>99</v>
      </c>
      <c s="28">
        <v>2</v>
      </c>
      <c s="27">
        <v>0</v>
      </c>
      <c s="27">
        <f>ROUND(G97*H97,6)</f>
      </c>
      <c r="L97" s="29">
        <v>0</v>
      </c>
      <c s="24">
        <f>ROUND(ROUND(L97,2)*ROUND(G97,3),2)</f>
      </c>
      <c s="27" t="s">
        <v>56</v>
      </c>
      <c>
        <f>(M97*21)/100</f>
      </c>
      <c t="s">
        <v>27</v>
      </c>
    </row>
    <row r="98" spans="1:5" ht="12.75" customHeight="1">
      <c r="A98" s="30" t="s">
        <v>57</v>
      </c>
      <c r="E98" s="31" t="s">
        <v>5</v>
      </c>
    </row>
    <row r="99" spans="1:5" ht="12.75" customHeight="1">
      <c r="A99" s="30" t="s">
        <v>58</v>
      </c>
      <c r="E99" s="32" t="s">
        <v>2339</v>
      </c>
    </row>
    <row r="100" spans="5:5" ht="12.75" customHeight="1">
      <c r="E100" s="31" t="s">
        <v>2018</v>
      </c>
    </row>
    <row r="101" spans="1:16" ht="12.75" customHeight="1">
      <c r="A101" t="s">
        <v>51</v>
      </c>
      <c s="6" t="s">
        <v>156</v>
      </c>
      <c s="6" t="s">
        <v>2351</v>
      </c>
      <c t="s">
        <v>5</v>
      </c>
      <c s="26" t="s">
        <v>2352</v>
      </c>
      <c s="27" t="s">
        <v>99</v>
      </c>
      <c s="28">
        <v>2</v>
      </c>
      <c s="27">
        <v>0</v>
      </c>
      <c s="27">
        <f>ROUND(G101*H101,6)</f>
      </c>
      <c r="L101" s="29">
        <v>0</v>
      </c>
      <c s="24">
        <f>ROUND(ROUND(L101,2)*ROUND(G101,3),2)</f>
      </c>
      <c s="27" t="s">
        <v>56</v>
      </c>
      <c>
        <f>(M101*21)/100</f>
      </c>
      <c t="s">
        <v>27</v>
      </c>
    </row>
    <row r="102" spans="1:5" ht="12.75" customHeight="1">
      <c r="A102" s="30" t="s">
        <v>57</v>
      </c>
      <c r="E102" s="31" t="s">
        <v>5</v>
      </c>
    </row>
    <row r="103" spans="1:5" ht="12.75" customHeight="1">
      <c r="A103" s="30" t="s">
        <v>58</v>
      </c>
      <c r="E103" s="32" t="s">
        <v>2339</v>
      </c>
    </row>
    <row r="104" spans="5:5" ht="12.75" customHeight="1">
      <c r="E104" s="31" t="s">
        <v>2018</v>
      </c>
    </row>
    <row r="105" spans="1:16" ht="12.75" customHeight="1">
      <c r="A105" t="s">
        <v>51</v>
      </c>
      <c s="6" t="s">
        <v>160</v>
      </c>
      <c s="6" t="s">
        <v>2353</v>
      </c>
      <c t="s">
        <v>5</v>
      </c>
      <c s="26" t="s">
        <v>2354</v>
      </c>
      <c s="27" t="s">
        <v>88</v>
      </c>
      <c s="28">
        <v>67</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2355</v>
      </c>
    </row>
    <row r="108" spans="5:5" ht="25.5" customHeight="1">
      <c r="E108" s="31" t="s">
        <v>2356</v>
      </c>
    </row>
    <row r="109" spans="1:16" ht="12.75" customHeight="1">
      <c r="A109" t="s">
        <v>51</v>
      </c>
      <c s="6" t="s">
        <v>164</v>
      </c>
      <c s="6" t="s">
        <v>2357</v>
      </c>
      <c t="s">
        <v>5</v>
      </c>
      <c s="26" t="s">
        <v>2358</v>
      </c>
      <c s="27" t="s">
        <v>88</v>
      </c>
      <c s="28">
        <v>67</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2355</v>
      </c>
    </row>
    <row r="112" spans="5:5" ht="12.75" customHeight="1">
      <c r="E112" s="31" t="s">
        <v>1442</v>
      </c>
    </row>
    <row r="113" spans="1:16" ht="12.75" customHeight="1">
      <c r="A113" t="s">
        <v>51</v>
      </c>
      <c s="6" t="s">
        <v>168</v>
      </c>
      <c s="6" t="s">
        <v>2359</v>
      </c>
      <c t="s">
        <v>5</v>
      </c>
      <c s="26" t="s">
        <v>2360</v>
      </c>
      <c s="27" t="s">
        <v>99</v>
      </c>
      <c s="28">
        <v>4</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2361</v>
      </c>
    </row>
    <row r="116" spans="5:5" ht="12.75" customHeight="1">
      <c r="E116" s="31" t="s">
        <v>2362</v>
      </c>
    </row>
    <row r="117" spans="1:16" ht="12.75" customHeight="1">
      <c r="A117" t="s">
        <v>51</v>
      </c>
      <c s="6" t="s">
        <v>172</v>
      </c>
      <c s="6" t="s">
        <v>2363</v>
      </c>
      <c t="s">
        <v>5</v>
      </c>
      <c s="26" t="s">
        <v>2364</v>
      </c>
      <c s="27" t="s">
        <v>88</v>
      </c>
      <c s="28">
        <v>67</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2355</v>
      </c>
    </row>
    <row r="120" spans="5:5" ht="12.75" customHeight="1">
      <c r="E120" s="31" t="s">
        <v>2365</v>
      </c>
    </row>
    <row r="121" spans="1:16" ht="12.75" customHeight="1">
      <c r="A121" t="s">
        <v>51</v>
      </c>
      <c s="6" t="s">
        <v>176</v>
      </c>
      <c s="6" t="s">
        <v>2366</v>
      </c>
      <c t="s">
        <v>5</v>
      </c>
      <c s="26" t="s">
        <v>2367</v>
      </c>
      <c s="27" t="s">
        <v>88</v>
      </c>
      <c s="28">
        <v>211</v>
      </c>
      <c s="27">
        <v>0</v>
      </c>
      <c s="27">
        <f>ROUND(G121*H121,6)</f>
      </c>
      <c r="L121" s="29">
        <v>0</v>
      </c>
      <c s="24">
        <f>ROUND(ROUND(L121,2)*ROUND(G121,3),2)</f>
      </c>
      <c s="27" t="s">
        <v>56</v>
      </c>
      <c>
        <f>(M121*21)/100</f>
      </c>
      <c t="s">
        <v>27</v>
      </c>
    </row>
    <row r="122" spans="1:5" ht="12.75" customHeight="1">
      <c r="A122" s="30" t="s">
        <v>57</v>
      </c>
      <c r="E122" s="31" t="s">
        <v>5</v>
      </c>
    </row>
    <row r="123" spans="1:5" ht="38.25" customHeight="1">
      <c r="A123" s="30" t="s">
        <v>58</v>
      </c>
      <c r="E123" s="32" t="s">
        <v>2368</v>
      </c>
    </row>
    <row r="124" spans="5:5" ht="12.75" customHeight="1">
      <c r="E124" s="31" t="s">
        <v>2369</v>
      </c>
    </row>
    <row r="125" spans="1:13" ht="12.75" customHeight="1">
      <c r="A125" t="s">
        <v>48</v>
      </c>
      <c r="C125" s="7" t="s">
        <v>96</v>
      </c>
      <c r="E125" s="25" t="s">
        <v>454</v>
      </c>
      <c r="J125" s="24">
        <f>0</f>
      </c>
      <c s="24">
        <f>0</f>
      </c>
      <c s="24">
        <f>0+L126+L130</f>
      </c>
      <c s="24">
        <f>0+M126+M130</f>
      </c>
    </row>
    <row r="126" spans="1:16" ht="12.75" customHeight="1">
      <c r="A126" t="s">
        <v>51</v>
      </c>
      <c s="6" t="s">
        <v>181</v>
      </c>
      <c s="6" t="s">
        <v>2370</v>
      </c>
      <c t="s">
        <v>5</v>
      </c>
      <c s="26" t="s">
        <v>2371</v>
      </c>
      <c s="27" t="s">
        <v>88</v>
      </c>
      <c s="28">
        <v>65</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2372</v>
      </c>
    </row>
    <row r="129" spans="5:5" ht="25.5" customHeight="1">
      <c r="E129" s="31" t="s">
        <v>2373</v>
      </c>
    </row>
    <row r="130" spans="1:16" ht="12.75" customHeight="1">
      <c r="A130" t="s">
        <v>51</v>
      </c>
      <c s="6" t="s">
        <v>185</v>
      </c>
      <c s="6" t="s">
        <v>2374</v>
      </c>
      <c t="s">
        <v>5</v>
      </c>
      <c s="26" t="s">
        <v>2375</v>
      </c>
      <c s="27" t="s">
        <v>464</v>
      </c>
      <c s="28">
        <v>40.3</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2376</v>
      </c>
    </row>
    <row r="133" spans="5:5" ht="12.75" customHeight="1">
      <c r="E133" s="31" t="s">
        <v>1151</v>
      </c>
    </row>
    <row r="134" spans="1:13" ht="12.75" customHeight="1">
      <c r="A134" t="s">
        <v>48</v>
      </c>
      <c r="C134" s="7" t="s">
        <v>2107</v>
      </c>
      <c r="E134" s="25" t="s">
        <v>2108</v>
      </c>
      <c r="J134" s="24">
        <f>0</f>
      </c>
      <c s="24">
        <f>0</f>
      </c>
      <c s="24">
        <f>0+L135+L139</f>
      </c>
      <c s="24">
        <f>0+M135+M139</f>
      </c>
    </row>
    <row r="135" spans="1:16" ht="12.75" customHeight="1">
      <c r="A135" t="s">
        <v>51</v>
      </c>
      <c s="6" t="s">
        <v>190</v>
      </c>
      <c s="6" t="s">
        <v>871</v>
      </c>
      <c t="s">
        <v>5</v>
      </c>
      <c s="26" t="s">
        <v>872</v>
      </c>
      <c s="27" t="s">
        <v>55</v>
      </c>
      <c s="28">
        <v>131.118</v>
      </c>
      <c s="27">
        <v>0</v>
      </c>
      <c s="27">
        <f>ROUND(G135*H135,6)</f>
      </c>
      <c r="L135" s="29">
        <v>0</v>
      </c>
      <c s="24">
        <f>ROUND(ROUND(L135,2)*ROUND(G135,3),2)</f>
      </c>
      <c s="27" t="s">
        <v>56</v>
      </c>
      <c>
        <f>(M135*21)/100</f>
      </c>
      <c t="s">
        <v>27</v>
      </c>
    </row>
    <row r="136" spans="1:5" ht="12.75" customHeight="1">
      <c r="A136" s="30" t="s">
        <v>57</v>
      </c>
      <c r="E136" s="31" t="s">
        <v>5</v>
      </c>
    </row>
    <row r="137" spans="1:5" ht="38.25" customHeight="1">
      <c r="A137" s="30" t="s">
        <v>58</v>
      </c>
      <c r="E137" s="32" t="s">
        <v>2377</v>
      </c>
    </row>
    <row r="138" spans="5:5" ht="76.5" customHeight="1">
      <c r="E138" s="31" t="s">
        <v>852</v>
      </c>
    </row>
    <row r="139" spans="1:16" ht="12.75" customHeight="1">
      <c r="A139" t="s">
        <v>51</v>
      </c>
      <c s="6" t="s">
        <v>194</v>
      </c>
      <c s="6" t="s">
        <v>862</v>
      </c>
      <c t="s">
        <v>5</v>
      </c>
      <c s="26" t="s">
        <v>863</v>
      </c>
      <c s="27" t="s">
        <v>55</v>
      </c>
      <c s="28">
        <v>6.086</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2378</v>
      </c>
    </row>
    <row r="142" spans="5:5" ht="76.5" customHeight="1">
      <c r="E142" s="31" t="s">
        <v>852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101</v>
      </c>
      <c s="33">
        <f>Rekapitulace!C39</f>
      </c>
      <c s="15" t="s">
        <v>15</v>
      </c>
      <c t="s">
        <v>23</v>
      </c>
      <c t="s">
        <v>27</v>
      </c>
    </row>
    <row r="4" spans="1:16" ht="15" customHeight="1">
      <c r="A4" s="18" t="s">
        <v>20</v>
      </c>
      <c s="19" t="s">
        <v>28</v>
      </c>
      <c s="20" t="s">
        <v>101</v>
      </c>
      <c r="E4" s="19" t="s">
        <v>2379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COUNTIFS(L8:L202,"=0",A8:A202,"P")+COUNTIFS(L8:L202,"",A8:A202,"P")+SUM(Q8:Q202)</f>
      </c>
    </row>
    <row r="8" spans="1:13" ht="12.75" customHeight="1">
      <c r="A8" t="s">
        <v>45</v>
      </c>
      <c r="C8" s="21" t="s">
        <v>2382</v>
      </c>
      <c r="E8" s="23" t="s">
        <v>2383</v>
      </c>
      <c r="J8" s="22">
        <f>0+J9+J22+J67+J76+J93+J118+J127+J132+J169</f>
      </c>
      <c s="22">
        <f>0+K9+K22+K67+K76+K93+K118+K127+K132+K169</f>
      </c>
      <c s="22">
        <f>0+L9+L22+L67+L76+L93+L118+L127+L132+L169</f>
      </c>
      <c s="22">
        <f>0+M9+M22+M67+M76+M93+M118+M127+M132+M169</f>
      </c>
    </row>
    <row r="9" spans="1:13" ht="12.75" customHeight="1">
      <c r="A9" t="s">
        <v>48</v>
      </c>
      <c r="C9" s="7" t="s">
        <v>49</v>
      </c>
      <c r="E9" s="25" t="s">
        <v>50</v>
      </c>
      <c r="J9" s="24">
        <f>0</f>
      </c>
      <c s="24">
        <f>0</f>
      </c>
      <c s="24">
        <f>0+L10+L14+L18</f>
      </c>
      <c s="24">
        <f>0+M10+M14+M18</f>
      </c>
    </row>
    <row r="10" spans="1:16" ht="12.75" customHeight="1">
      <c r="A10" t="s">
        <v>51</v>
      </c>
      <c s="6" t="s">
        <v>52</v>
      </c>
      <c s="6" t="s">
        <v>871</v>
      </c>
      <c t="s">
        <v>5</v>
      </c>
      <c s="26" t="s">
        <v>872</v>
      </c>
      <c s="27" t="s">
        <v>55</v>
      </c>
      <c s="28">
        <v>1225.567</v>
      </c>
      <c s="27">
        <v>0</v>
      </c>
      <c s="27">
        <f>ROUND(G10*H10,6)</f>
      </c>
      <c r="L10" s="29">
        <v>0</v>
      </c>
      <c s="24">
        <f>ROUND(ROUND(L10,2)*ROUND(G10,3),2)</f>
      </c>
      <c s="27" t="s">
        <v>56</v>
      </c>
      <c>
        <f>(M10*21)/100</f>
      </c>
      <c t="s">
        <v>27</v>
      </c>
    </row>
    <row r="11" spans="1:5" ht="12.75" customHeight="1">
      <c r="A11" s="30" t="s">
        <v>57</v>
      </c>
      <c r="E11" s="31" t="s">
        <v>5</v>
      </c>
    </row>
    <row r="12" spans="1:5" ht="38.25" customHeight="1">
      <c r="A12" s="30" t="s">
        <v>58</v>
      </c>
      <c r="E12" s="32" t="s">
        <v>2384</v>
      </c>
    </row>
    <row r="13" spans="5:5" ht="76.5" customHeight="1">
      <c r="E13" s="31" t="s">
        <v>852</v>
      </c>
    </row>
    <row r="14" spans="1:16" ht="12.75" customHeight="1">
      <c r="A14" t="s">
        <v>51</v>
      </c>
      <c s="6" t="s">
        <v>27</v>
      </c>
      <c s="6" t="s">
        <v>2118</v>
      </c>
      <c t="s">
        <v>5</v>
      </c>
      <c s="26" t="s">
        <v>2385</v>
      </c>
      <c s="27" t="s">
        <v>55</v>
      </c>
      <c s="28">
        <v>15.4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2386</v>
      </c>
    </row>
    <row r="17" spans="5:5" ht="76.5" customHeight="1">
      <c r="E17" s="31" t="s">
        <v>1092</v>
      </c>
    </row>
    <row r="18" spans="1:16" ht="12.75" customHeight="1">
      <c r="A18" t="s">
        <v>51</v>
      </c>
      <c s="6" t="s">
        <v>26</v>
      </c>
      <c s="6" t="s">
        <v>862</v>
      </c>
      <c t="s">
        <v>5</v>
      </c>
      <c s="26" t="s">
        <v>863</v>
      </c>
      <c s="27" t="s">
        <v>55</v>
      </c>
      <c s="28">
        <v>16.62</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2387</v>
      </c>
    </row>
    <row r="21" spans="5:5" ht="76.5" customHeight="1">
      <c r="E21" s="31" t="s">
        <v>1092</v>
      </c>
    </row>
    <row r="22" spans="1:13" ht="12.75" customHeight="1">
      <c r="A22" t="s">
        <v>48</v>
      </c>
      <c r="C22" s="7" t="s">
        <v>52</v>
      </c>
      <c r="E22" s="25" t="s">
        <v>72</v>
      </c>
      <c r="J22" s="24">
        <f>0</f>
      </c>
      <c s="24">
        <f>0</f>
      </c>
      <c s="24">
        <f>0+L23+L27+L31+L35+L39+L43+L47+L51+L55+L59+L63</f>
      </c>
      <c s="24">
        <f>0+M23+M27+M31+M35+M39+M43+M47+M51+M55+M59+M63</f>
      </c>
    </row>
    <row r="23" spans="1:16" ht="12.75" customHeight="1">
      <c r="A23" t="s">
        <v>51</v>
      </c>
      <c s="6" t="s">
        <v>67</v>
      </c>
      <c s="6" t="s">
        <v>1321</v>
      </c>
      <c t="s">
        <v>5</v>
      </c>
      <c s="26" t="s">
        <v>1322</v>
      </c>
      <c s="27" t="s">
        <v>76</v>
      </c>
      <c s="28">
        <v>671.05</v>
      </c>
      <c s="27">
        <v>0</v>
      </c>
      <c s="27">
        <f>ROUND(G23*H23,6)</f>
      </c>
      <c r="L23" s="29">
        <v>0</v>
      </c>
      <c s="24">
        <f>ROUND(ROUND(L23,2)*ROUND(G23,3),2)</f>
      </c>
      <c s="27" t="s">
        <v>56</v>
      </c>
      <c>
        <f>(M23*21)/100</f>
      </c>
      <c t="s">
        <v>27</v>
      </c>
    </row>
    <row r="24" spans="1:5" ht="12.75" customHeight="1">
      <c r="A24" s="30" t="s">
        <v>57</v>
      </c>
      <c r="E24" s="31" t="s">
        <v>5</v>
      </c>
    </row>
    <row r="25" spans="1:5" ht="38.25" customHeight="1">
      <c r="A25" s="30" t="s">
        <v>58</v>
      </c>
      <c r="E25" s="32" t="s">
        <v>2388</v>
      </c>
    </row>
    <row r="26" spans="5:5" ht="293.25" customHeight="1">
      <c r="E26" s="31" t="s">
        <v>2389</v>
      </c>
    </row>
    <row r="27" spans="1:16" ht="12.75" customHeight="1">
      <c r="A27" t="s">
        <v>51</v>
      </c>
      <c s="6" t="s">
        <v>73</v>
      </c>
      <c s="6" t="s">
        <v>81</v>
      </c>
      <c t="s">
        <v>5</v>
      </c>
      <c s="26" t="s">
        <v>82</v>
      </c>
      <c s="27" t="s">
        <v>76</v>
      </c>
      <c s="28">
        <v>9.315</v>
      </c>
      <c s="27">
        <v>0</v>
      </c>
      <c s="27">
        <f>ROUND(G27*H27,6)</f>
      </c>
      <c r="L27" s="29">
        <v>0</v>
      </c>
      <c s="24">
        <f>ROUND(ROUND(L27,2)*ROUND(G27,3),2)</f>
      </c>
      <c s="27" t="s">
        <v>56</v>
      </c>
      <c>
        <f>(M27*21)/100</f>
      </c>
      <c t="s">
        <v>27</v>
      </c>
    </row>
    <row r="28" spans="1:5" ht="12.75" customHeight="1">
      <c r="A28" s="30" t="s">
        <v>57</v>
      </c>
      <c r="E28" s="31" t="s">
        <v>5</v>
      </c>
    </row>
    <row r="29" spans="1:5" ht="38.25" customHeight="1">
      <c r="A29" s="30" t="s">
        <v>58</v>
      </c>
      <c r="E29" s="32" t="s">
        <v>2390</v>
      </c>
    </row>
    <row r="30" spans="5:5" ht="255" customHeight="1">
      <c r="E30" s="31" t="s">
        <v>367</v>
      </c>
    </row>
    <row r="31" spans="1:16" ht="12.75" customHeight="1">
      <c r="A31" t="s">
        <v>51</v>
      </c>
      <c s="6" t="s">
        <v>80</v>
      </c>
      <c s="6" t="s">
        <v>1115</v>
      </c>
      <c t="s">
        <v>5</v>
      </c>
      <c s="26" t="s">
        <v>1116</v>
      </c>
      <c s="27" t="s">
        <v>1018</v>
      </c>
      <c s="28">
        <v>232.875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2391</v>
      </c>
    </row>
    <row r="34" spans="5:5" ht="12.75" customHeight="1">
      <c r="E34" s="31" t="s">
        <v>1110</v>
      </c>
    </row>
    <row r="35" spans="1:16" ht="12.75" customHeight="1">
      <c r="A35" t="s">
        <v>51</v>
      </c>
      <c s="6" t="s">
        <v>85</v>
      </c>
      <c s="6" t="s">
        <v>1761</v>
      </c>
      <c t="s">
        <v>5</v>
      </c>
      <c s="26" t="s">
        <v>1762</v>
      </c>
      <c s="27" t="s">
        <v>76</v>
      </c>
      <c s="28">
        <v>9.315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2392</v>
      </c>
    </row>
    <row r="38" spans="5:5" ht="165.75" customHeight="1">
      <c r="E38" s="31" t="s">
        <v>2393</v>
      </c>
    </row>
    <row r="39" spans="1:16" ht="12.75" customHeight="1">
      <c r="A39" t="s">
        <v>51</v>
      </c>
      <c s="6" t="s">
        <v>90</v>
      </c>
      <c s="6" t="s">
        <v>1769</v>
      </c>
      <c t="s">
        <v>5</v>
      </c>
      <c s="26" t="s">
        <v>1770</v>
      </c>
      <c s="27" t="s">
        <v>76</v>
      </c>
      <c s="28">
        <v>10.724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2394</v>
      </c>
    </row>
    <row r="42" spans="5:5" ht="242.25" customHeight="1">
      <c r="E42" s="31" t="s">
        <v>2395</v>
      </c>
    </row>
    <row r="43" spans="1:16" ht="12.75" customHeight="1">
      <c r="A43" t="s">
        <v>51</v>
      </c>
      <c s="6" t="s">
        <v>96</v>
      </c>
      <c s="6" t="s">
        <v>2139</v>
      </c>
      <c t="s">
        <v>5</v>
      </c>
      <c s="26" t="s">
        <v>2140</v>
      </c>
      <c s="27" t="s">
        <v>460</v>
      </c>
      <c s="28">
        <v>90</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2396</v>
      </c>
    </row>
    <row r="46" spans="5:5" ht="38.25" customHeight="1">
      <c r="E46" s="31" t="s">
        <v>1135</v>
      </c>
    </row>
    <row r="47" spans="1:16" ht="12.75" customHeight="1">
      <c r="A47" t="s">
        <v>51</v>
      </c>
      <c s="6" t="s">
        <v>101</v>
      </c>
      <c s="6" t="s">
        <v>1136</v>
      </c>
      <c t="s">
        <v>5</v>
      </c>
      <c s="26" t="s">
        <v>1137</v>
      </c>
      <c s="27" t="s">
        <v>460</v>
      </c>
      <c s="28">
        <v>90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2396</v>
      </c>
    </row>
    <row r="50" spans="5:5" ht="12.75" customHeight="1">
      <c r="E50" s="31" t="s">
        <v>1139</v>
      </c>
    </row>
    <row r="51" spans="1:16" ht="12.75" customHeight="1">
      <c r="A51" t="s">
        <v>51</v>
      </c>
      <c s="6" t="s">
        <v>105</v>
      </c>
      <c s="6" t="s">
        <v>1140</v>
      </c>
      <c t="s">
        <v>5</v>
      </c>
      <c s="26" t="s">
        <v>1141</v>
      </c>
      <c s="27" t="s">
        <v>460</v>
      </c>
      <c s="28">
        <v>90</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2396</v>
      </c>
    </row>
    <row r="54" spans="5:5" ht="12.75" customHeight="1">
      <c r="E54" s="31" t="s">
        <v>1143</v>
      </c>
    </row>
    <row r="55" spans="1:16" ht="12.75" customHeight="1">
      <c r="A55" t="s">
        <v>51</v>
      </c>
      <c s="6" t="s">
        <v>109</v>
      </c>
      <c s="6" t="s">
        <v>2397</v>
      </c>
      <c t="s">
        <v>5</v>
      </c>
      <c s="26" t="s">
        <v>2398</v>
      </c>
      <c s="27" t="s">
        <v>99</v>
      </c>
      <c s="28">
        <v>71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2399</v>
      </c>
    </row>
    <row r="58" spans="5:5" ht="25.5" customHeight="1">
      <c r="E58" s="31" t="s">
        <v>2400</v>
      </c>
    </row>
    <row r="59" spans="1:16" ht="12.75" customHeight="1">
      <c r="A59" t="s">
        <v>51</v>
      </c>
      <c s="6" t="s">
        <v>113</v>
      </c>
      <c s="6" t="s">
        <v>2401</v>
      </c>
      <c t="s">
        <v>5</v>
      </c>
      <c s="26" t="s">
        <v>2402</v>
      </c>
      <c s="27" t="s">
        <v>99</v>
      </c>
      <c s="28">
        <v>71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2403</v>
      </c>
    </row>
    <row r="62" spans="5:5" ht="12.75" customHeight="1">
      <c r="E62" s="31" t="s">
        <v>1178</v>
      </c>
    </row>
    <row r="63" spans="1:16" ht="12.75" customHeight="1">
      <c r="A63" t="s">
        <v>51</v>
      </c>
      <c s="6" t="s">
        <v>254</v>
      </c>
      <c s="6" t="s">
        <v>1345</v>
      </c>
      <c t="s">
        <v>5</v>
      </c>
      <c s="26" t="s">
        <v>1346</v>
      </c>
      <c s="27" t="s">
        <v>1018</v>
      </c>
      <c s="28">
        <v>16776.25</v>
      </c>
      <c s="27">
        <v>0</v>
      </c>
      <c s="27">
        <f>ROUND(G63*H63,6)</f>
      </c>
      <c r="L63" s="29">
        <v>0</v>
      </c>
      <c s="24">
        <f>ROUND(ROUND(L63,2)*ROUND(G63,3),2)</f>
      </c>
      <c s="27" t="s">
        <v>56</v>
      </c>
      <c>
        <f>(M63*21)/100</f>
      </c>
      <c t="s">
        <v>27</v>
      </c>
    </row>
    <row r="64" spans="1:5" ht="12.75" customHeight="1">
      <c r="A64" s="30" t="s">
        <v>57</v>
      </c>
      <c r="E64" s="31" t="s">
        <v>5</v>
      </c>
    </row>
    <row r="65" spans="1:5" ht="25.5" customHeight="1">
      <c r="A65" s="30" t="s">
        <v>58</v>
      </c>
      <c r="E65" s="32" t="s">
        <v>2404</v>
      </c>
    </row>
    <row r="66" spans="5:5" ht="12.75" customHeight="1">
      <c r="E66" s="31" t="s">
        <v>1110</v>
      </c>
    </row>
    <row r="67" spans="1:13" ht="12.75" customHeight="1">
      <c r="A67" t="s">
        <v>48</v>
      </c>
      <c r="C67" s="7" t="s">
        <v>27</v>
      </c>
      <c r="E67" s="25" t="s">
        <v>1179</v>
      </c>
      <c r="J67" s="24">
        <f>0</f>
      </c>
      <c s="24">
        <f>0</f>
      </c>
      <c s="24">
        <f>0+L68+L72</f>
      </c>
      <c s="24">
        <f>0+M68+M72</f>
      </c>
    </row>
    <row r="68" spans="1:16" ht="12.75" customHeight="1">
      <c r="A68" t="s">
        <v>51</v>
      </c>
      <c s="6" t="s">
        <v>117</v>
      </c>
      <c s="6" t="s">
        <v>2405</v>
      </c>
      <c t="s">
        <v>5</v>
      </c>
      <c s="26" t="s">
        <v>2406</v>
      </c>
      <c s="27" t="s">
        <v>460</v>
      </c>
      <c s="28">
        <v>24.2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2407</v>
      </c>
    </row>
    <row r="71" spans="5:5" ht="38.25" customHeight="1">
      <c r="E71" s="31" t="s">
        <v>2408</v>
      </c>
    </row>
    <row r="72" spans="1:16" ht="12.75" customHeight="1">
      <c r="A72" t="s">
        <v>51</v>
      </c>
      <c s="6" t="s">
        <v>122</v>
      </c>
      <c s="6" t="s">
        <v>2409</v>
      </c>
      <c t="s">
        <v>5</v>
      </c>
      <c s="26" t="s">
        <v>2410</v>
      </c>
      <c s="27" t="s">
        <v>76</v>
      </c>
      <c s="28">
        <v>2.042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2411</v>
      </c>
    </row>
    <row r="75" spans="5:5" ht="25.5" customHeight="1">
      <c r="E75" s="31" t="s">
        <v>2412</v>
      </c>
    </row>
    <row r="76" spans="1:13" ht="12.75" customHeight="1">
      <c r="A76" t="s">
        <v>48</v>
      </c>
      <c r="C76" s="7" t="s">
        <v>26</v>
      </c>
      <c r="E76" s="25" t="s">
        <v>476</v>
      </c>
      <c r="J76" s="24">
        <f>0</f>
      </c>
      <c s="24">
        <f>0</f>
      </c>
      <c s="24">
        <f>0+L77+L81+L85+L89</f>
      </c>
      <c s="24">
        <f>0+M77+M81+M85+M89</f>
      </c>
    </row>
    <row r="77" spans="1:16" ht="12.75" customHeight="1">
      <c r="A77" t="s">
        <v>51</v>
      </c>
      <c s="6" t="s">
        <v>126</v>
      </c>
      <c s="6" t="s">
        <v>2413</v>
      </c>
      <c t="s">
        <v>5</v>
      </c>
      <c s="26" t="s">
        <v>2414</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2415</v>
      </c>
    </row>
    <row r="80" spans="5:5" ht="12.75" customHeight="1">
      <c r="E80" s="31" t="s">
        <v>1856</v>
      </c>
    </row>
    <row r="81" spans="1:16" ht="12.75" customHeight="1">
      <c r="A81" t="s">
        <v>51</v>
      </c>
      <c s="6" t="s">
        <v>132</v>
      </c>
      <c s="6" t="s">
        <v>2416</v>
      </c>
      <c t="s">
        <v>5</v>
      </c>
      <c s="26" t="s">
        <v>2417</v>
      </c>
      <c s="27" t="s">
        <v>388</v>
      </c>
      <c s="28">
        <v>262.16</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2418</v>
      </c>
    </row>
    <row r="84" spans="5:5" ht="204" customHeight="1">
      <c r="E84" s="31" t="s">
        <v>2419</v>
      </c>
    </row>
    <row r="85" spans="1:16" ht="12.75" customHeight="1">
      <c r="A85" t="s">
        <v>51</v>
      </c>
      <c s="6" t="s">
        <v>136</v>
      </c>
      <c s="6" t="s">
        <v>2420</v>
      </c>
      <c t="s">
        <v>5</v>
      </c>
      <c s="26" t="s">
        <v>2421</v>
      </c>
      <c s="27" t="s">
        <v>388</v>
      </c>
      <c s="28">
        <v>435.73</v>
      </c>
      <c s="27">
        <v>0</v>
      </c>
      <c s="27">
        <f>ROUND(G85*H85,6)</f>
      </c>
      <c r="L85" s="29">
        <v>0</v>
      </c>
      <c s="24">
        <f>ROUND(ROUND(L85,2)*ROUND(G85,3),2)</f>
      </c>
      <c s="27" t="s">
        <v>56</v>
      </c>
      <c>
        <f>(M85*21)/100</f>
      </c>
      <c t="s">
        <v>27</v>
      </c>
    </row>
    <row r="86" spans="1:5" ht="12.75" customHeight="1">
      <c r="A86" s="30" t="s">
        <v>57</v>
      </c>
      <c r="E86" s="31" t="s">
        <v>5</v>
      </c>
    </row>
    <row r="87" spans="1:5" ht="12.75" customHeight="1">
      <c r="A87" s="30" t="s">
        <v>58</v>
      </c>
      <c r="E87" s="32" t="s">
        <v>2422</v>
      </c>
    </row>
    <row r="88" spans="5:5" ht="204" customHeight="1">
      <c r="E88" s="31" t="s">
        <v>2423</v>
      </c>
    </row>
    <row r="89" spans="1:16" ht="12.75" customHeight="1">
      <c r="A89" t="s">
        <v>51</v>
      </c>
      <c s="6" t="s">
        <v>140</v>
      </c>
      <c s="6" t="s">
        <v>2424</v>
      </c>
      <c t="s">
        <v>5</v>
      </c>
      <c s="26" t="s">
        <v>2425</v>
      </c>
      <c s="27" t="s">
        <v>537</v>
      </c>
      <c s="28">
        <v>1</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2426</v>
      </c>
    </row>
    <row r="92" spans="5:5" ht="12.75" customHeight="1">
      <c r="E92" s="31" t="s">
        <v>2427</v>
      </c>
    </row>
    <row r="93" spans="1:13" ht="12.75" customHeight="1">
      <c r="A93" t="s">
        <v>48</v>
      </c>
      <c r="C93" s="7" t="s">
        <v>67</v>
      </c>
      <c r="E93" s="25" t="s">
        <v>1188</v>
      </c>
      <c r="J93" s="24">
        <f>0</f>
      </c>
      <c s="24">
        <f>0</f>
      </c>
      <c s="24">
        <f>0+L94+L98+L102+L106+L110+L114</f>
      </c>
      <c s="24">
        <f>0+M94+M98+M102+M106+M110+M114</f>
      </c>
    </row>
    <row r="94" spans="1:16" ht="12.75" customHeight="1">
      <c r="A94" t="s">
        <v>51</v>
      </c>
      <c s="6" t="s">
        <v>144</v>
      </c>
      <c s="6" t="s">
        <v>1189</v>
      </c>
      <c t="s">
        <v>5</v>
      </c>
      <c s="26" t="s">
        <v>1190</v>
      </c>
      <c s="27" t="s">
        <v>76</v>
      </c>
      <c s="28">
        <v>4.963</v>
      </c>
      <c s="27">
        <v>0</v>
      </c>
      <c s="27">
        <f>ROUND(G94*H94,6)</f>
      </c>
      <c r="L94" s="29">
        <v>0</v>
      </c>
      <c s="24">
        <f>ROUND(ROUND(L94,2)*ROUND(G94,3),2)</f>
      </c>
      <c s="27" t="s">
        <v>56</v>
      </c>
      <c>
        <f>(M94*21)/100</f>
      </c>
      <c t="s">
        <v>27</v>
      </c>
    </row>
    <row r="95" spans="1:5" ht="12.75" customHeight="1">
      <c r="A95" s="30" t="s">
        <v>57</v>
      </c>
      <c r="E95" s="31" t="s">
        <v>5</v>
      </c>
    </row>
    <row r="96" spans="1:5" ht="38.25" customHeight="1">
      <c r="A96" s="30" t="s">
        <v>58</v>
      </c>
      <c r="E96" s="32" t="s">
        <v>2428</v>
      </c>
    </row>
    <row r="97" spans="5:5" ht="216.75" customHeight="1">
      <c r="E97" s="31" t="s">
        <v>2429</v>
      </c>
    </row>
    <row r="98" spans="1:16" ht="12.75" customHeight="1">
      <c r="A98" t="s">
        <v>51</v>
      </c>
      <c s="6" t="s">
        <v>148</v>
      </c>
      <c s="6" t="s">
        <v>1899</v>
      </c>
      <c t="s">
        <v>5</v>
      </c>
      <c s="26" t="s">
        <v>1900</v>
      </c>
      <c s="27" t="s">
        <v>76</v>
      </c>
      <c s="28">
        <v>8.768</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2430</v>
      </c>
    </row>
    <row r="101" spans="5:5" ht="216.75" customHeight="1">
      <c r="E101" s="31" t="s">
        <v>1192</v>
      </c>
    </row>
    <row r="102" spans="1:16" ht="12.75" customHeight="1">
      <c r="A102" t="s">
        <v>51</v>
      </c>
      <c s="6" t="s">
        <v>152</v>
      </c>
      <c s="6" t="s">
        <v>1902</v>
      </c>
      <c t="s">
        <v>5</v>
      </c>
      <c s="26" t="s">
        <v>1903</v>
      </c>
      <c s="27" t="s">
        <v>76</v>
      </c>
      <c s="28">
        <v>25.96</v>
      </c>
      <c s="27">
        <v>0</v>
      </c>
      <c s="27">
        <f>ROUND(G102*H102,6)</f>
      </c>
      <c r="L102" s="29">
        <v>0</v>
      </c>
      <c s="24">
        <f>ROUND(ROUND(L102,2)*ROUND(G102,3),2)</f>
      </c>
      <c s="27" t="s">
        <v>56</v>
      </c>
      <c>
        <f>(M102*21)/100</f>
      </c>
      <c t="s">
        <v>27</v>
      </c>
    </row>
    <row r="103" spans="1:5" ht="12.75" customHeight="1">
      <c r="A103" s="30" t="s">
        <v>57</v>
      </c>
      <c r="E103" s="31" t="s">
        <v>5</v>
      </c>
    </row>
    <row r="104" spans="1:5" ht="38.25" customHeight="1">
      <c r="A104" s="30" t="s">
        <v>58</v>
      </c>
      <c r="E104" s="32" t="s">
        <v>2431</v>
      </c>
    </row>
    <row r="105" spans="5:5" ht="25.5" customHeight="1">
      <c r="E105" s="31" t="s">
        <v>2412</v>
      </c>
    </row>
    <row r="106" spans="1:16" ht="12.75" customHeight="1">
      <c r="A106" t="s">
        <v>51</v>
      </c>
      <c s="6" t="s">
        <v>156</v>
      </c>
      <c s="6" t="s">
        <v>1408</v>
      </c>
      <c t="s">
        <v>5</v>
      </c>
      <c s="26" t="s">
        <v>1409</v>
      </c>
      <c s="27" t="s">
        <v>76</v>
      </c>
      <c s="28">
        <v>0.137</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2432</v>
      </c>
    </row>
    <row r="109" spans="5:5" ht="25.5" customHeight="1">
      <c r="E109" s="31" t="s">
        <v>2412</v>
      </c>
    </row>
    <row r="110" spans="1:16" ht="12.75" customHeight="1">
      <c r="A110" t="s">
        <v>51</v>
      </c>
      <c s="6" t="s">
        <v>160</v>
      </c>
      <c s="6" t="s">
        <v>2433</v>
      </c>
      <c t="s">
        <v>5</v>
      </c>
      <c s="26" t="s">
        <v>2434</v>
      </c>
      <c s="27" t="s">
        <v>76</v>
      </c>
      <c s="28">
        <v>14.213</v>
      </c>
      <c s="27">
        <v>0</v>
      </c>
      <c s="27">
        <f>ROUND(G110*H110,6)</f>
      </c>
      <c r="L110" s="29">
        <v>0</v>
      </c>
      <c s="24">
        <f>ROUND(ROUND(L110,2)*ROUND(G110,3),2)</f>
      </c>
      <c s="27" t="s">
        <v>56</v>
      </c>
      <c>
        <f>(M110*21)/100</f>
      </c>
      <c t="s">
        <v>27</v>
      </c>
    </row>
    <row r="111" spans="1:5" ht="12.75" customHeight="1">
      <c r="A111" s="30" t="s">
        <v>57</v>
      </c>
      <c r="E111" s="31" t="s">
        <v>5</v>
      </c>
    </row>
    <row r="112" spans="1:5" ht="25.5" customHeight="1">
      <c r="A112" s="30" t="s">
        <v>58</v>
      </c>
      <c r="E112" s="32" t="s">
        <v>2435</v>
      </c>
    </row>
    <row r="113" spans="5:5" ht="102" customHeight="1">
      <c r="E113" s="31" t="s">
        <v>2436</v>
      </c>
    </row>
    <row r="114" spans="1:16" ht="12.75" customHeight="1">
      <c r="A114" t="s">
        <v>51</v>
      </c>
      <c s="6" t="s">
        <v>164</v>
      </c>
      <c s="6" t="s">
        <v>1398</v>
      </c>
      <c t="s">
        <v>5</v>
      </c>
      <c s="26" t="s">
        <v>1399</v>
      </c>
      <c s="27" t="s">
        <v>460</v>
      </c>
      <c s="28">
        <v>129.99</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2437</v>
      </c>
    </row>
    <row r="117" spans="5:5" ht="89.25" customHeight="1">
      <c r="E117" s="31" t="s">
        <v>2438</v>
      </c>
    </row>
    <row r="118" spans="1:13" ht="12.75" customHeight="1">
      <c r="A118" t="s">
        <v>48</v>
      </c>
      <c r="C118" s="7" t="s">
        <v>73</v>
      </c>
      <c r="E118" s="25" t="s">
        <v>874</v>
      </c>
      <c r="J118" s="24">
        <f>0</f>
      </c>
      <c s="24">
        <f>0</f>
      </c>
      <c s="24">
        <f>0+L119+L123</f>
      </c>
      <c s="24">
        <f>0+M119+M123</f>
      </c>
    </row>
    <row r="119" spans="1:16" ht="12.75" customHeight="1">
      <c r="A119" t="s">
        <v>51</v>
      </c>
      <c s="6" t="s">
        <v>168</v>
      </c>
      <c s="6" t="s">
        <v>2439</v>
      </c>
      <c t="s">
        <v>5</v>
      </c>
      <c s="26" t="s">
        <v>2440</v>
      </c>
      <c s="27" t="s">
        <v>460</v>
      </c>
      <c s="28">
        <v>10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2441</v>
      </c>
    </row>
    <row r="122" spans="5:5" ht="51" customHeight="1">
      <c r="E122" s="31" t="s">
        <v>2442</v>
      </c>
    </row>
    <row r="123" spans="1:16" ht="12.75" customHeight="1">
      <c r="A123" t="s">
        <v>51</v>
      </c>
      <c s="6" t="s">
        <v>172</v>
      </c>
      <c s="6" t="s">
        <v>2443</v>
      </c>
      <c t="s">
        <v>5</v>
      </c>
      <c s="26" t="s">
        <v>2444</v>
      </c>
      <c s="27" t="s">
        <v>76</v>
      </c>
      <c s="28">
        <v>3.403</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2445</v>
      </c>
    </row>
    <row r="126" spans="5:5" ht="51" customHeight="1">
      <c r="E126" s="31" t="s">
        <v>2442</v>
      </c>
    </row>
    <row r="127" spans="1:13" ht="12.75" customHeight="1">
      <c r="A127" t="s">
        <v>48</v>
      </c>
      <c r="C127" s="7" t="s">
        <v>80</v>
      </c>
      <c r="E127" s="25" t="s">
        <v>1416</v>
      </c>
      <c r="J127" s="24">
        <f>0</f>
      </c>
      <c s="24">
        <f>0</f>
      </c>
      <c s="24">
        <f>0+L128</f>
      </c>
      <c s="24">
        <f>0+M128</f>
      </c>
    </row>
    <row r="128" spans="1:16" ht="12.75" customHeight="1">
      <c r="A128" t="s">
        <v>51</v>
      </c>
      <c s="6" t="s">
        <v>176</v>
      </c>
      <c s="6" t="s">
        <v>2446</v>
      </c>
      <c t="s">
        <v>5</v>
      </c>
      <c s="26" t="s">
        <v>2447</v>
      </c>
      <c s="27" t="s">
        <v>460</v>
      </c>
      <c s="28">
        <v>79.5</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2448</v>
      </c>
    </row>
    <row r="131" spans="5:5" ht="76.5" customHeight="1">
      <c r="E131" s="31" t="s">
        <v>2449</v>
      </c>
    </row>
    <row r="132" spans="1:13" ht="12.75" customHeight="1">
      <c r="A132" t="s">
        <v>48</v>
      </c>
      <c r="C132" s="7" t="s">
        <v>90</v>
      </c>
      <c r="E132" s="25" t="s">
        <v>1228</v>
      </c>
      <c r="J132" s="24">
        <f>0</f>
      </c>
      <c s="24">
        <f>0</f>
      </c>
      <c s="24">
        <f>0+L133+L137+L141+L145+L149+L153+L157+L161+L165</f>
      </c>
      <c s="24">
        <f>0+M133+M137+M141+M145+M149+M153+M157+M161+M165</f>
      </c>
    </row>
    <row r="133" spans="1:16" ht="12.75" customHeight="1">
      <c r="A133" t="s">
        <v>51</v>
      </c>
      <c s="6" t="s">
        <v>181</v>
      </c>
      <c s="6" t="s">
        <v>1482</v>
      </c>
      <c t="s">
        <v>5</v>
      </c>
      <c s="26" t="s">
        <v>1483</v>
      </c>
      <c s="27" t="s">
        <v>88</v>
      </c>
      <c s="28">
        <v>1</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2450</v>
      </c>
    </row>
    <row r="136" spans="5:5" ht="165.75" customHeight="1">
      <c r="E136" s="31" t="s">
        <v>1232</v>
      </c>
    </row>
    <row r="137" spans="1:16" ht="12.75" customHeight="1">
      <c r="A137" t="s">
        <v>51</v>
      </c>
      <c s="6" t="s">
        <v>185</v>
      </c>
      <c s="6" t="s">
        <v>1261</v>
      </c>
      <c t="s">
        <v>5</v>
      </c>
      <c s="26" t="s">
        <v>1262</v>
      </c>
      <c s="27" t="s">
        <v>88</v>
      </c>
      <c s="28">
        <v>37</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2451</v>
      </c>
    </row>
    <row r="140" spans="5:5" ht="165.75" customHeight="1">
      <c r="E140" s="31" t="s">
        <v>2452</v>
      </c>
    </row>
    <row r="141" spans="1:16" ht="12.75" customHeight="1">
      <c r="A141" t="s">
        <v>51</v>
      </c>
      <c s="6" t="s">
        <v>190</v>
      </c>
      <c s="6" t="s">
        <v>2011</v>
      </c>
      <c t="s">
        <v>5</v>
      </c>
      <c s="26" t="s">
        <v>2453</v>
      </c>
      <c s="27" t="s">
        <v>88</v>
      </c>
      <c s="28">
        <v>1</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2454</v>
      </c>
    </row>
    <row r="144" spans="5:5" ht="127.5" customHeight="1">
      <c r="E144" s="31" t="s">
        <v>2455</v>
      </c>
    </row>
    <row r="145" spans="1:16" ht="12.75" customHeight="1">
      <c r="A145" t="s">
        <v>51</v>
      </c>
      <c s="6" t="s">
        <v>194</v>
      </c>
      <c s="6" t="s">
        <v>1236</v>
      </c>
      <c t="s">
        <v>5</v>
      </c>
      <c s="26" t="s">
        <v>1237</v>
      </c>
      <c s="27" t="s">
        <v>76</v>
      </c>
      <c s="28">
        <v>3.05</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2456</v>
      </c>
    </row>
    <row r="148" spans="5:5" ht="216.75" customHeight="1">
      <c r="E148" s="31" t="s">
        <v>2429</v>
      </c>
    </row>
    <row r="149" spans="1:16" ht="12.75" customHeight="1">
      <c r="A149" t="s">
        <v>51</v>
      </c>
      <c s="6" t="s">
        <v>198</v>
      </c>
      <c s="6" t="s">
        <v>2457</v>
      </c>
      <c t="s">
        <v>5</v>
      </c>
      <c s="26" t="s">
        <v>2458</v>
      </c>
      <c s="27" t="s">
        <v>537</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2459</v>
      </c>
    </row>
    <row r="152" spans="5:5" ht="12.75" customHeight="1">
      <c r="E152" s="31" t="s">
        <v>2460</v>
      </c>
    </row>
    <row r="153" spans="1:16" ht="12.75" customHeight="1">
      <c r="A153" t="s">
        <v>51</v>
      </c>
      <c s="6" t="s">
        <v>202</v>
      </c>
      <c s="6" t="s">
        <v>2461</v>
      </c>
      <c t="s">
        <v>5</v>
      </c>
      <c s="26" t="s">
        <v>2462</v>
      </c>
      <c s="27" t="s">
        <v>99</v>
      </c>
      <c s="28">
        <v>1</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2463</v>
      </c>
    </row>
    <row r="156" spans="5:5" ht="12.75" customHeight="1">
      <c r="E156" s="31" t="s">
        <v>2018</v>
      </c>
    </row>
    <row r="157" spans="1:16" ht="12.75" customHeight="1">
      <c r="A157" t="s">
        <v>51</v>
      </c>
      <c s="6" t="s">
        <v>206</v>
      </c>
      <c s="6" t="s">
        <v>2464</v>
      </c>
      <c t="s">
        <v>5</v>
      </c>
      <c s="26" t="s">
        <v>1269</v>
      </c>
      <c s="27" t="s">
        <v>99</v>
      </c>
      <c s="28">
        <v>2</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2465</v>
      </c>
    </row>
    <row r="160" spans="5:5" ht="191.25" customHeight="1">
      <c r="E160" s="31" t="s">
        <v>2466</v>
      </c>
    </row>
    <row r="161" spans="1:16" ht="12.75" customHeight="1">
      <c r="A161" t="s">
        <v>51</v>
      </c>
      <c s="6" t="s">
        <v>210</v>
      </c>
      <c s="6" t="s">
        <v>2467</v>
      </c>
      <c t="s">
        <v>5</v>
      </c>
      <c s="26" t="s">
        <v>2468</v>
      </c>
      <c s="27" t="s">
        <v>99</v>
      </c>
      <c s="28">
        <v>5</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2469</v>
      </c>
    </row>
    <row r="164" spans="5:5" ht="191.25" customHeight="1">
      <c r="E164" s="31" t="s">
        <v>2466</v>
      </c>
    </row>
    <row r="165" spans="1:16" ht="12.75" customHeight="1">
      <c r="A165" t="s">
        <v>51</v>
      </c>
      <c s="6" t="s">
        <v>214</v>
      </c>
      <c s="6" t="s">
        <v>2470</v>
      </c>
      <c t="s">
        <v>5</v>
      </c>
      <c s="26" t="s">
        <v>2471</v>
      </c>
      <c s="27" t="s">
        <v>99</v>
      </c>
      <c s="28">
        <v>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2472</v>
      </c>
    </row>
    <row r="168" spans="5:5" ht="63.75" customHeight="1">
      <c r="E168" s="31" t="s">
        <v>2473</v>
      </c>
    </row>
    <row r="169" spans="1:13" ht="12.75" customHeight="1">
      <c r="A169" t="s">
        <v>48</v>
      </c>
      <c r="C169" s="7" t="s">
        <v>96</v>
      </c>
      <c r="E169" s="25" t="s">
        <v>454</v>
      </c>
      <c r="J169" s="24">
        <f>0</f>
      </c>
      <c s="24">
        <f>0</f>
      </c>
      <c s="24">
        <f>0+L170+L174+L178+L182+L186+L190+L194+L198+L202</f>
      </c>
      <c s="24">
        <f>0+M170+M174+M178+M182+M186+M190+M194+M198+M202</f>
      </c>
    </row>
    <row r="170" spans="1:16" ht="12.75" customHeight="1">
      <c r="A170" t="s">
        <v>51</v>
      </c>
      <c s="6" t="s">
        <v>218</v>
      </c>
      <c s="6" t="s">
        <v>1507</v>
      </c>
      <c t="s">
        <v>5</v>
      </c>
      <c s="26" t="s">
        <v>1508</v>
      </c>
      <c s="27" t="s">
        <v>88</v>
      </c>
      <c s="28">
        <v>17.6</v>
      </c>
      <c s="27">
        <v>0</v>
      </c>
      <c s="27">
        <f>ROUND(G170*H170,6)</f>
      </c>
      <c r="L170" s="29">
        <v>0</v>
      </c>
      <c s="24">
        <f>ROUND(ROUND(L170,2)*ROUND(G170,3),2)</f>
      </c>
      <c s="27" t="s">
        <v>56</v>
      </c>
      <c>
        <f>(M170*21)/100</f>
      </c>
      <c t="s">
        <v>27</v>
      </c>
    </row>
    <row r="171" spans="1:5" ht="12.75" customHeight="1">
      <c r="A171" s="30" t="s">
        <v>57</v>
      </c>
      <c r="E171" s="31" t="s">
        <v>5</v>
      </c>
    </row>
    <row r="172" spans="1:5" ht="25.5" customHeight="1">
      <c r="A172" s="30" t="s">
        <v>58</v>
      </c>
      <c r="E172" s="32" t="s">
        <v>2474</v>
      </c>
    </row>
    <row r="173" spans="5:5" ht="38.25" customHeight="1">
      <c r="E173" s="31" t="s">
        <v>2475</v>
      </c>
    </row>
    <row r="174" spans="1:16" ht="12.75" customHeight="1">
      <c r="A174" t="s">
        <v>51</v>
      </c>
      <c s="6" t="s">
        <v>222</v>
      </c>
      <c s="6" t="s">
        <v>2476</v>
      </c>
      <c t="s">
        <v>5</v>
      </c>
      <c s="26" t="s">
        <v>2477</v>
      </c>
      <c s="27" t="s">
        <v>88</v>
      </c>
      <c s="28">
        <v>67.25</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2478</v>
      </c>
    </row>
    <row r="177" spans="5:5" ht="63.75" customHeight="1">
      <c r="E177" s="31" t="s">
        <v>2479</v>
      </c>
    </row>
    <row r="178" spans="1:16" ht="12.75" customHeight="1">
      <c r="A178" t="s">
        <v>51</v>
      </c>
      <c s="6" t="s">
        <v>226</v>
      </c>
      <c s="6" t="s">
        <v>2480</v>
      </c>
      <c t="s">
        <v>5</v>
      </c>
      <c s="26" t="s">
        <v>2481</v>
      </c>
      <c s="27" t="s">
        <v>76</v>
      </c>
      <c s="28">
        <v>7</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2482</v>
      </c>
    </row>
    <row r="181" spans="5:5" ht="63.75" customHeight="1">
      <c r="E181" s="31" t="s">
        <v>2483</v>
      </c>
    </row>
    <row r="182" spans="1:16" ht="12.75" customHeight="1">
      <c r="A182" t="s">
        <v>51</v>
      </c>
      <c s="6" t="s">
        <v>230</v>
      </c>
      <c s="6" t="s">
        <v>2057</v>
      </c>
      <c t="s">
        <v>5</v>
      </c>
      <c s="26" t="s">
        <v>2058</v>
      </c>
      <c s="27" t="s">
        <v>464</v>
      </c>
      <c s="28">
        <v>385</v>
      </c>
      <c s="27">
        <v>0</v>
      </c>
      <c s="27">
        <f>ROUND(G182*H182,6)</f>
      </c>
      <c r="L182" s="29">
        <v>0</v>
      </c>
      <c s="24">
        <f>ROUND(ROUND(L182,2)*ROUND(G182,3),2)</f>
      </c>
      <c s="27" t="s">
        <v>56</v>
      </c>
      <c>
        <f>(M182*21)/100</f>
      </c>
      <c t="s">
        <v>27</v>
      </c>
    </row>
    <row r="183" spans="1:5" ht="12.75" customHeight="1">
      <c r="A183" s="30" t="s">
        <v>57</v>
      </c>
      <c r="E183" s="31" t="s">
        <v>5</v>
      </c>
    </row>
    <row r="184" spans="1:5" ht="25.5" customHeight="1">
      <c r="A184" s="30" t="s">
        <v>58</v>
      </c>
      <c r="E184" s="32" t="s">
        <v>2484</v>
      </c>
    </row>
    <row r="185" spans="5:5" ht="12.75" customHeight="1">
      <c r="E185" s="31" t="s">
        <v>1151</v>
      </c>
    </row>
    <row r="186" spans="1:16" ht="12.75" customHeight="1">
      <c r="A186" t="s">
        <v>51</v>
      </c>
      <c s="6" t="s">
        <v>234</v>
      </c>
      <c s="6" t="s">
        <v>2062</v>
      </c>
      <c t="s">
        <v>5</v>
      </c>
      <c s="26" t="s">
        <v>2063</v>
      </c>
      <c s="27" t="s">
        <v>76</v>
      </c>
      <c s="28">
        <v>4</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2485</v>
      </c>
    </row>
    <row r="189" spans="5:5" ht="63.75" customHeight="1">
      <c r="E189" s="31" t="s">
        <v>2486</v>
      </c>
    </row>
    <row r="190" spans="1:16" ht="12.75" customHeight="1">
      <c r="A190" t="s">
        <v>51</v>
      </c>
      <c s="6" t="s">
        <v>238</v>
      </c>
      <c s="6" t="s">
        <v>2487</v>
      </c>
      <c t="s">
        <v>5</v>
      </c>
      <c s="26" t="s">
        <v>2488</v>
      </c>
      <c s="27" t="s">
        <v>88</v>
      </c>
      <c s="28">
        <v>56</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2489</v>
      </c>
    </row>
    <row r="193" spans="5:5" ht="76.5" customHeight="1">
      <c r="E193" s="31" t="s">
        <v>2490</v>
      </c>
    </row>
    <row r="194" spans="1:16" ht="12.75" customHeight="1">
      <c r="A194" t="s">
        <v>51</v>
      </c>
      <c s="6" t="s">
        <v>242</v>
      </c>
      <c s="6" t="s">
        <v>2087</v>
      </c>
      <c t="s">
        <v>5</v>
      </c>
      <c s="26" t="s">
        <v>2088</v>
      </c>
      <c s="27" t="s">
        <v>99</v>
      </c>
      <c s="28">
        <v>1</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2491</v>
      </c>
    </row>
    <row r="197" spans="5:5" ht="63.75" customHeight="1">
      <c r="E197" s="31" t="s">
        <v>2492</v>
      </c>
    </row>
    <row r="198" spans="1:16" ht="12.75" customHeight="1">
      <c r="A198" t="s">
        <v>51</v>
      </c>
      <c s="6" t="s">
        <v>246</v>
      </c>
      <c s="6" t="s">
        <v>1491</v>
      </c>
      <c t="s">
        <v>5</v>
      </c>
      <c s="26" t="s">
        <v>1492</v>
      </c>
      <c s="27" t="s">
        <v>88</v>
      </c>
      <c s="28">
        <v>10.3</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2493</v>
      </c>
    </row>
    <row r="201" spans="5:5" ht="25.5" customHeight="1">
      <c r="E201" s="31" t="s">
        <v>2373</v>
      </c>
    </row>
    <row r="202" spans="1:16" ht="12.75" customHeight="1">
      <c r="A202" t="s">
        <v>51</v>
      </c>
      <c s="6" t="s">
        <v>250</v>
      </c>
      <c s="6" t="s">
        <v>1275</v>
      </c>
      <c t="s">
        <v>5</v>
      </c>
      <c s="26" t="s">
        <v>1276</v>
      </c>
      <c s="27" t="s">
        <v>464</v>
      </c>
      <c s="28">
        <v>415.5</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2494</v>
      </c>
    </row>
    <row r="205" spans="5:5" ht="12.75" customHeight="1">
      <c r="E205" s="31" t="s">
        <v>1151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105</v>
      </c>
      <c s="33">
        <f>Rekapitulace!C41</f>
      </c>
      <c s="15" t="s">
        <v>15</v>
      </c>
      <c t="s">
        <v>23</v>
      </c>
      <c t="s">
        <v>27</v>
      </c>
    </row>
    <row r="4" spans="1:16" ht="15" customHeight="1">
      <c r="A4" s="18" t="s">
        <v>20</v>
      </c>
      <c s="19" t="s">
        <v>28</v>
      </c>
      <c s="20" t="s">
        <v>105</v>
      </c>
      <c r="E4" s="19" t="s">
        <v>2495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COUNTIFS(L8:L88,"=0",A8:A88,"P")+COUNTIFS(L8:L88,"",A8:A88,"P")+SUM(Q8:Q88)</f>
      </c>
    </row>
    <row r="8" spans="1:13" ht="12.75" customHeight="1">
      <c r="A8" t="s">
        <v>45</v>
      </c>
      <c r="C8" s="21" t="s">
        <v>2498</v>
      </c>
      <c r="E8" s="23" t="s">
        <v>2499</v>
      </c>
      <c r="J8" s="22">
        <f>0+J9+J18+J23+J36+J41+J42+J51</f>
      </c>
      <c s="22">
        <f>0+K9+K18+K23+K36+K41+K42+K51</f>
      </c>
      <c s="22">
        <f>0+L9+L18+L23+L36+L41+L42+L51</f>
      </c>
      <c s="22">
        <f>0+M9+M18+M23+M36+M41+M42+M51</f>
      </c>
    </row>
    <row r="9" spans="1:13" ht="12.75" customHeight="1">
      <c r="A9" t="s">
        <v>48</v>
      </c>
      <c r="C9" s="7" t="s">
        <v>49</v>
      </c>
      <c r="E9" s="25" t="s">
        <v>50</v>
      </c>
      <c r="J9" s="24">
        <f>0</f>
      </c>
      <c s="24">
        <f>0</f>
      </c>
      <c s="24">
        <f>0+L10+L14</f>
      </c>
      <c s="24">
        <f>0+M10+M14</f>
      </c>
    </row>
    <row r="10" spans="1:16" ht="12.75" customHeight="1">
      <c r="A10" t="s">
        <v>51</v>
      </c>
      <c s="6" t="s">
        <v>172</v>
      </c>
      <c s="6" t="s">
        <v>1306</v>
      </c>
      <c t="s">
        <v>5</v>
      </c>
      <c s="26" t="s">
        <v>1307</v>
      </c>
      <c s="27" t="s">
        <v>55</v>
      </c>
      <c s="28">
        <v>187.5</v>
      </c>
      <c s="27">
        <v>0</v>
      </c>
      <c s="27">
        <f>ROUND(G10*H10,6)</f>
      </c>
      <c r="L10" s="29">
        <v>0</v>
      </c>
      <c s="24">
        <f>ROUND(ROUND(L10,2)*ROUND(G10,3),2)</f>
      </c>
      <c s="27" t="s">
        <v>56</v>
      </c>
      <c>
        <f>(M10*21)/100</f>
      </c>
      <c t="s">
        <v>27</v>
      </c>
    </row>
    <row r="11" spans="1:5" ht="12.75" customHeight="1">
      <c r="A11" s="30" t="s">
        <v>57</v>
      </c>
      <c r="E11" s="31" t="s">
        <v>2500</v>
      </c>
    </row>
    <row r="12" spans="1:5" ht="12.75" customHeight="1">
      <c r="A12" s="30" t="s">
        <v>58</v>
      </c>
      <c r="E12" s="32" t="s">
        <v>2501</v>
      </c>
    </row>
    <row r="13" spans="5:5" ht="12.75" customHeight="1">
      <c r="E13" s="31" t="s">
        <v>1310</v>
      </c>
    </row>
    <row r="14" spans="1:16" ht="12.75" customHeight="1">
      <c r="A14" t="s">
        <v>51</v>
      </c>
      <c s="6" t="s">
        <v>181</v>
      </c>
      <c s="6" t="s">
        <v>1311</v>
      </c>
      <c t="s">
        <v>5</v>
      </c>
      <c s="26" t="s">
        <v>1307</v>
      </c>
      <c s="27" t="s">
        <v>55</v>
      </c>
      <c s="28">
        <v>60</v>
      </c>
      <c s="27">
        <v>0</v>
      </c>
      <c s="27">
        <f>ROUND(G14*H14,6)</f>
      </c>
      <c r="L14" s="29">
        <v>0</v>
      </c>
      <c s="24">
        <f>ROUND(ROUND(L14,2)*ROUND(G14,3),2)</f>
      </c>
      <c s="27" t="s">
        <v>56</v>
      </c>
      <c>
        <f>(M14*21)/100</f>
      </c>
      <c t="s">
        <v>27</v>
      </c>
    </row>
    <row r="15" spans="1:5" ht="12.75" customHeight="1">
      <c r="A15" s="30" t="s">
        <v>57</v>
      </c>
      <c r="E15" s="31" t="s">
        <v>2502</v>
      </c>
    </row>
    <row r="16" spans="1:5" ht="25.5" customHeight="1">
      <c r="A16" s="30" t="s">
        <v>58</v>
      </c>
      <c r="E16" s="32" t="s">
        <v>2503</v>
      </c>
    </row>
    <row r="17" spans="5:5" ht="12.75" customHeight="1">
      <c r="E17" s="31" t="s">
        <v>1310</v>
      </c>
    </row>
    <row r="18" spans="1:13" ht="12.75" customHeight="1">
      <c r="A18" t="s">
        <v>48</v>
      </c>
      <c r="C18" s="7" t="s">
        <v>52</v>
      </c>
      <c r="E18" s="25" t="s">
        <v>72</v>
      </c>
      <c r="J18" s="24">
        <f>0</f>
      </c>
      <c s="24">
        <f>0</f>
      </c>
      <c s="24">
        <f>0+L19</f>
      </c>
      <c s="24">
        <f>0+M19</f>
      </c>
    </row>
    <row r="19" spans="1:16" ht="12.75" customHeight="1">
      <c r="A19" t="s">
        <v>51</v>
      </c>
      <c s="6" t="s">
        <v>27</v>
      </c>
      <c s="6" t="s">
        <v>2504</v>
      </c>
      <c t="s">
        <v>5</v>
      </c>
      <c s="26" t="s">
        <v>2505</v>
      </c>
      <c s="27" t="s">
        <v>76</v>
      </c>
      <c s="28">
        <v>30</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2506</v>
      </c>
    </row>
    <row r="22" spans="5:5" ht="255" customHeight="1">
      <c r="E22" s="31" t="s">
        <v>1326</v>
      </c>
    </row>
    <row r="23" spans="1:13" ht="12.75" customHeight="1">
      <c r="A23" t="s">
        <v>48</v>
      </c>
      <c r="C23" s="7" t="s">
        <v>67</v>
      </c>
      <c r="E23" s="25" t="s">
        <v>1188</v>
      </c>
      <c r="J23" s="24">
        <f>0</f>
      </c>
      <c s="24">
        <f>0</f>
      </c>
      <c s="24">
        <f>0+L24+L28+L32</f>
      </c>
      <c s="24">
        <f>0+M24+M28+M32</f>
      </c>
    </row>
    <row r="24" spans="1:16" ht="12.75" customHeight="1">
      <c r="A24" t="s">
        <v>51</v>
      </c>
      <c s="6" t="s">
        <v>90</v>
      </c>
      <c s="6" t="s">
        <v>1902</v>
      </c>
      <c t="s">
        <v>5</v>
      </c>
      <c s="26" t="s">
        <v>1903</v>
      </c>
      <c s="27" t="s">
        <v>76</v>
      </c>
      <c s="28">
        <v>55.54</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2507</v>
      </c>
    </row>
    <row r="27" spans="5:5" ht="25.5" customHeight="1">
      <c r="E27" s="31" t="s">
        <v>1411</v>
      </c>
    </row>
    <row r="28" spans="1:16" ht="12.75" customHeight="1">
      <c r="A28" t="s">
        <v>51</v>
      </c>
      <c s="6" t="s">
        <v>96</v>
      </c>
      <c s="6" t="s">
        <v>2508</v>
      </c>
      <c t="s">
        <v>5</v>
      </c>
      <c s="26" t="s">
        <v>2509</v>
      </c>
      <c s="27" t="s">
        <v>76</v>
      </c>
      <c s="28">
        <v>27.835</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2510</v>
      </c>
    </row>
    <row r="31" spans="5:5" ht="242.25" customHeight="1">
      <c r="E31" s="31" t="s">
        <v>2511</v>
      </c>
    </row>
    <row r="32" spans="1:16" ht="12.75" customHeight="1">
      <c r="A32" t="s">
        <v>51</v>
      </c>
      <c s="6" t="s">
        <v>101</v>
      </c>
      <c s="6" t="s">
        <v>2512</v>
      </c>
      <c t="s">
        <v>5</v>
      </c>
      <c s="26" t="s">
        <v>1932</v>
      </c>
      <c s="27" t="s">
        <v>460</v>
      </c>
      <c s="28">
        <v>278.35</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2513</v>
      </c>
    </row>
    <row r="35" spans="5:5" ht="114.75" customHeight="1">
      <c r="E35" s="31" t="s">
        <v>2514</v>
      </c>
    </row>
    <row r="36" spans="1:13" ht="12.75" customHeight="1">
      <c r="A36" t="s">
        <v>48</v>
      </c>
      <c r="C36" s="7" t="s">
        <v>80</v>
      </c>
      <c r="E36" s="25" t="s">
        <v>1416</v>
      </c>
      <c r="J36" s="24">
        <f>0</f>
      </c>
      <c s="24">
        <f>0</f>
      </c>
      <c s="24">
        <f>0+L37</f>
      </c>
      <c s="24">
        <f>0+M37</f>
      </c>
    </row>
    <row r="37" spans="1:16" ht="12.75" customHeight="1">
      <c r="A37" t="s">
        <v>51</v>
      </c>
      <c s="6" t="s">
        <v>270</v>
      </c>
      <c s="6" t="s">
        <v>1418</v>
      </c>
      <c t="s">
        <v>5</v>
      </c>
      <c s="26" t="s">
        <v>1419</v>
      </c>
      <c s="27" t="s">
        <v>460</v>
      </c>
      <c s="28">
        <v>3.99</v>
      </c>
      <c s="27">
        <v>0</v>
      </c>
      <c s="27">
        <f>ROUND(G37*H37,6)</f>
      </c>
      <c r="L37" s="29">
        <v>0</v>
      </c>
      <c s="24">
        <f>ROUND(ROUND(L37,2)*ROUND(G37,3),2)</f>
      </c>
      <c s="27" t="s">
        <v>56</v>
      </c>
      <c>
        <f>(M37*21)/100</f>
      </c>
      <c t="s">
        <v>27</v>
      </c>
    </row>
    <row r="38" spans="1:5" ht="12.75" customHeight="1">
      <c r="A38" s="30" t="s">
        <v>57</v>
      </c>
      <c r="E38" s="31" t="s">
        <v>2515</v>
      </c>
    </row>
    <row r="39" spans="1:5" ht="12.75" customHeight="1">
      <c r="A39" s="30" t="s">
        <v>58</v>
      </c>
      <c r="E39" s="32" t="s">
        <v>2516</v>
      </c>
    </row>
    <row r="40" spans="5:5" ht="63.75" customHeight="1">
      <c r="E40" s="31" t="s">
        <v>1422</v>
      </c>
    </row>
    <row r="41" spans="1:13" ht="12.75" customHeight="1">
      <c r="A41" t="s">
        <v>48</v>
      </c>
      <c r="C41" s="7" t="s">
        <v>85</v>
      </c>
      <c r="E41" s="25" t="s">
        <v>95</v>
      </c>
      <c r="J41" s="24">
        <f>0</f>
      </c>
      <c s="24">
        <f>0</f>
      </c>
      <c s="24">
        <f>0</f>
      </c>
      <c s="24">
        <f>0</f>
      </c>
    </row>
    <row r="42" spans="1:13" ht="12.75" customHeight="1">
      <c r="A42" t="s">
        <v>48</v>
      </c>
      <c r="C42" s="7" t="s">
        <v>90</v>
      </c>
      <c r="E42" s="25" t="s">
        <v>1228</v>
      </c>
      <c r="J42" s="24">
        <f>0</f>
      </c>
      <c s="24">
        <f>0</f>
      </c>
      <c s="24">
        <f>0+L43+L47</f>
      </c>
      <c s="24">
        <f>0+M43+M47</f>
      </c>
    </row>
    <row r="43" spans="1:16" ht="12.75" customHeight="1">
      <c r="A43" t="s">
        <v>51</v>
      </c>
      <c s="6" t="s">
        <v>258</v>
      </c>
      <c s="6" t="s">
        <v>1459</v>
      </c>
      <c t="s">
        <v>5</v>
      </c>
      <c s="26" t="s">
        <v>1460</v>
      </c>
      <c s="27" t="s">
        <v>99</v>
      </c>
      <c s="28">
        <v>2</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2517</v>
      </c>
    </row>
    <row r="46" spans="5:5" ht="12.75" customHeight="1">
      <c r="E46" s="31" t="s">
        <v>1462</v>
      </c>
    </row>
    <row r="47" spans="1:16" ht="12.75" customHeight="1">
      <c r="A47" t="s">
        <v>51</v>
      </c>
      <c s="6" t="s">
        <v>282</v>
      </c>
      <c s="6" t="s">
        <v>1620</v>
      </c>
      <c t="s">
        <v>5</v>
      </c>
      <c s="26" t="s">
        <v>1621</v>
      </c>
      <c s="27" t="s">
        <v>88</v>
      </c>
      <c s="28">
        <v>6.9</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2518</v>
      </c>
    </row>
    <row r="50" spans="5:5" ht="165.75" customHeight="1">
      <c r="E50" s="31" t="s">
        <v>1445</v>
      </c>
    </row>
    <row r="51" spans="1:13" ht="12.75" customHeight="1">
      <c r="A51" t="s">
        <v>48</v>
      </c>
      <c r="C51" s="7" t="s">
        <v>96</v>
      </c>
      <c r="E51" s="25" t="s">
        <v>454</v>
      </c>
      <c r="J51" s="24">
        <f>0</f>
      </c>
      <c s="24">
        <f>0</f>
      </c>
      <c s="24">
        <f>0+L52+L56+L60+L64+L68+L72+L76+L80+L84+L88</f>
      </c>
      <c s="24">
        <f>0+M52+M56+M60+M64+M68+M72+M76+M80+M84+M88</f>
      </c>
    </row>
    <row r="52" spans="1:16" ht="12.75" customHeight="1">
      <c r="A52" t="s">
        <v>51</v>
      </c>
      <c s="6" t="s">
        <v>52</v>
      </c>
      <c s="6" t="s">
        <v>2062</v>
      </c>
      <c t="s">
        <v>5</v>
      </c>
      <c s="26" t="s">
        <v>2063</v>
      </c>
      <c s="27" t="s">
        <v>76</v>
      </c>
      <c s="28">
        <v>75</v>
      </c>
      <c s="27">
        <v>0</v>
      </c>
      <c s="27">
        <f>ROUND(G52*H52,6)</f>
      </c>
      <c r="L52" s="29">
        <v>0</v>
      </c>
      <c s="24">
        <f>ROUND(ROUND(L52,2)*ROUND(G52,3),2)</f>
      </c>
      <c s="27" t="s">
        <v>56</v>
      </c>
      <c>
        <f>(M52*21)/100</f>
      </c>
      <c t="s">
        <v>27</v>
      </c>
    </row>
    <row r="53" spans="1:5" ht="12.75" customHeight="1">
      <c r="A53" s="30" t="s">
        <v>57</v>
      </c>
      <c r="E53" s="31" t="s">
        <v>2519</v>
      </c>
    </row>
    <row r="54" spans="1:5" ht="12.75" customHeight="1">
      <c r="A54" s="30" t="s">
        <v>58</v>
      </c>
      <c r="E54" s="32" t="s">
        <v>2520</v>
      </c>
    </row>
    <row r="55" spans="5:5" ht="63.75" customHeight="1">
      <c r="E55" s="31" t="s">
        <v>1715</v>
      </c>
    </row>
    <row r="56" spans="1:16" ht="12.75" customHeight="1">
      <c r="A56" t="s">
        <v>51</v>
      </c>
      <c s="6" t="s">
        <v>67</v>
      </c>
      <c s="6" t="s">
        <v>2521</v>
      </c>
      <c t="s">
        <v>5</v>
      </c>
      <c s="26" t="s">
        <v>2522</v>
      </c>
      <c s="27" t="s">
        <v>55</v>
      </c>
      <c s="28">
        <v>0.3</v>
      </c>
      <c s="27">
        <v>0</v>
      </c>
      <c s="27">
        <f>ROUND(G56*H56,6)</f>
      </c>
      <c r="L56" s="29">
        <v>0</v>
      </c>
      <c s="24">
        <f>ROUND(ROUND(L56,2)*ROUND(G56,3),2)</f>
      </c>
      <c s="27" t="s">
        <v>56</v>
      </c>
      <c>
        <f>(M56*21)/100</f>
      </c>
      <c t="s">
        <v>27</v>
      </c>
    </row>
    <row r="57" spans="1:5" ht="12.75" customHeight="1">
      <c r="A57" s="30" t="s">
        <v>57</v>
      </c>
      <c r="E57" s="31" t="s">
        <v>2523</v>
      </c>
    </row>
    <row r="58" spans="1:5" ht="12.75" customHeight="1">
      <c r="A58" s="30" t="s">
        <v>58</v>
      </c>
      <c r="E58" s="32" t="s">
        <v>2524</v>
      </c>
    </row>
    <row r="59" spans="5:5" ht="63.75" customHeight="1">
      <c r="E59" s="31" t="s">
        <v>2525</v>
      </c>
    </row>
    <row r="60" spans="1:16" ht="12.75" customHeight="1">
      <c r="A60" t="s">
        <v>51</v>
      </c>
      <c s="6" t="s">
        <v>226</v>
      </c>
      <c s="6" t="s">
        <v>1528</v>
      </c>
      <c t="s">
        <v>5</v>
      </c>
      <c s="26" t="s">
        <v>1529</v>
      </c>
      <c s="27" t="s">
        <v>460</v>
      </c>
      <c s="28">
        <v>9.864</v>
      </c>
      <c s="27">
        <v>0</v>
      </c>
      <c s="27">
        <f>ROUND(G60*H60,6)</f>
      </c>
      <c r="L60" s="29">
        <v>0</v>
      </c>
      <c s="24">
        <f>ROUND(ROUND(L60,2)*ROUND(G60,3),2)</f>
      </c>
      <c s="27" t="s">
        <v>56</v>
      </c>
      <c>
        <f>(M60*21)/100</f>
      </c>
      <c t="s">
        <v>27</v>
      </c>
    </row>
    <row r="61" spans="1:5" ht="12.75" customHeight="1">
      <c r="A61" s="30" t="s">
        <v>57</v>
      </c>
      <c r="E61" s="31" t="s">
        <v>2526</v>
      </c>
    </row>
    <row r="62" spans="1:5" ht="12.75" customHeight="1">
      <c r="A62" s="30" t="s">
        <v>58</v>
      </c>
      <c r="E62" s="32" t="s">
        <v>1720</v>
      </c>
    </row>
    <row r="63" spans="5:5" ht="178.5" customHeight="1">
      <c r="E63" s="31" t="s">
        <v>1531</v>
      </c>
    </row>
    <row r="64" spans="1:16" ht="12.75" customHeight="1">
      <c r="A64" t="s">
        <v>51</v>
      </c>
      <c s="6" t="s">
        <v>238</v>
      </c>
      <c s="6" t="s">
        <v>1647</v>
      </c>
      <c t="s">
        <v>5</v>
      </c>
      <c s="26" t="s">
        <v>1648</v>
      </c>
      <c s="27" t="s">
        <v>99</v>
      </c>
      <c s="28">
        <v>3</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1619</v>
      </c>
    </row>
    <row r="67" spans="5:5" ht="76.5" customHeight="1">
      <c r="E67" s="31" t="s">
        <v>1539</v>
      </c>
    </row>
    <row r="68" spans="1:16" ht="12.75" customHeight="1">
      <c r="A68" t="s">
        <v>51</v>
      </c>
      <c s="6" t="s">
        <v>246</v>
      </c>
      <c s="6" t="s">
        <v>1650</v>
      </c>
      <c t="s">
        <v>5</v>
      </c>
      <c s="26" t="s">
        <v>1651</v>
      </c>
      <c s="27" t="s">
        <v>99</v>
      </c>
      <c s="28">
        <v>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1456</v>
      </c>
    </row>
    <row r="71" spans="5:5" ht="76.5" customHeight="1">
      <c r="E71" s="31" t="s">
        <v>1539</v>
      </c>
    </row>
    <row r="72" spans="1:16" ht="12.75" customHeight="1">
      <c r="A72" t="s">
        <v>51</v>
      </c>
      <c s="6" t="s">
        <v>254</v>
      </c>
      <c s="6" t="s">
        <v>1653</v>
      </c>
      <c t="s">
        <v>5</v>
      </c>
      <c s="26" t="s">
        <v>1654</v>
      </c>
      <c s="27" t="s">
        <v>537</v>
      </c>
      <c s="28">
        <v>1</v>
      </c>
      <c s="27">
        <v>0</v>
      </c>
      <c s="27">
        <f>ROUND(G72*H72,6)</f>
      </c>
      <c r="L72" s="29">
        <v>0</v>
      </c>
      <c s="24">
        <f>ROUND(ROUND(L72,2)*ROUND(G72,3),2)</f>
      </c>
      <c s="27" t="s">
        <v>56</v>
      </c>
      <c>
        <f>(M72*21)/100</f>
      </c>
      <c t="s">
        <v>27</v>
      </c>
    </row>
    <row r="73" spans="1:5" ht="12.75" customHeight="1">
      <c r="A73" s="30" t="s">
        <v>57</v>
      </c>
      <c r="E73" s="31" t="s">
        <v>1655</v>
      </c>
    </row>
    <row r="74" spans="1:5" ht="12.75" customHeight="1">
      <c r="A74" s="30" t="s">
        <v>58</v>
      </c>
      <c r="E74" s="32" t="s">
        <v>1656</v>
      </c>
    </row>
    <row r="75" spans="5:5" ht="12.75" customHeight="1">
      <c r="E75" s="31" t="s">
        <v>1657</v>
      </c>
    </row>
    <row r="76" spans="1:16" ht="12.75" customHeight="1">
      <c r="A76" t="s">
        <v>51</v>
      </c>
      <c s="6" t="s">
        <v>266</v>
      </c>
      <c s="6" t="s">
        <v>2527</v>
      </c>
      <c t="s">
        <v>5</v>
      </c>
      <c s="26" t="s">
        <v>2528</v>
      </c>
      <c s="27" t="s">
        <v>99</v>
      </c>
      <c s="28">
        <v>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1722</v>
      </c>
    </row>
    <row r="79" spans="5:5" ht="25.5" customHeight="1">
      <c r="E79" s="31" t="s">
        <v>2529</v>
      </c>
    </row>
    <row r="80" spans="1:16" ht="12.75" customHeight="1">
      <c r="A80" t="s">
        <v>51</v>
      </c>
      <c s="6" t="s">
        <v>274</v>
      </c>
      <c s="6" t="s">
        <v>2530</v>
      </c>
      <c t="s">
        <v>5</v>
      </c>
      <c s="26" t="s">
        <v>2531</v>
      </c>
      <c s="27" t="s">
        <v>88</v>
      </c>
      <c s="28">
        <v>8.8</v>
      </c>
      <c s="27">
        <v>0</v>
      </c>
      <c s="27">
        <f>ROUND(G80*H80,6)</f>
      </c>
      <c r="L80" s="29">
        <v>0</v>
      </c>
      <c s="24">
        <f>ROUND(ROUND(L80,2)*ROUND(G80,3),2)</f>
      </c>
      <c s="27" t="s">
        <v>56</v>
      </c>
      <c>
        <f>(M80*21)/100</f>
      </c>
      <c t="s">
        <v>27</v>
      </c>
    </row>
    <row r="81" spans="1:5" ht="12.75" customHeight="1">
      <c r="A81" s="30" t="s">
        <v>57</v>
      </c>
      <c r="E81" s="31" t="s">
        <v>2532</v>
      </c>
    </row>
    <row r="82" spans="1:5" ht="12.75" customHeight="1">
      <c r="A82" s="30" t="s">
        <v>58</v>
      </c>
      <c r="E82" s="32" t="s">
        <v>2533</v>
      </c>
    </row>
    <row r="83" spans="5:5" ht="38.25" customHeight="1">
      <c r="E83" s="31" t="s">
        <v>2534</v>
      </c>
    </row>
    <row r="84" spans="1:16" ht="12.75" customHeight="1">
      <c r="A84" t="s">
        <v>51</v>
      </c>
      <c s="6" t="s">
        <v>278</v>
      </c>
      <c s="6" t="s">
        <v>2535</v>
      </c>
      <c t="s">
        <v>5</v>
      </c>
      <c s="26" t="s">
        <v>2536</v>
      </c>
      <c s="27" t="s">
        <v>460</v>
      </c>
      <c s="28">
        <v>142.8</v>
      </c>
      <c s="27">
        <v>0</v>
      </c>
      <c s="27">
        <f>ROUND(G84*H84,6)</f>
      </c>
      <c r="L84" s="29">
        <v>0</v>
      </c>
      <c s="24">
        <f>ROUND(ROUND(L84,2)*ROUND(G84,3),2)</f>
      </c>
      <c s="27" t="s">
        <v>56</v>
      </c>
      <c>
        <f>(M84*21)/100</f>
      </c>
      <c t="s">
        <v>27</v>
      </c>
    </row>
    <row r="85" spans="1:5" ht="12.75" customHeight="1">
      <c r="A85" s="30" t="s">
        <v>57</v>
      </c>
      <c r="E85" s="31" t="s">
        <v>2537</v>
      </c>
    </row>
    <row r="86" spans="1:5" ht="38.25" customHeight="1">
      <c r="A86" s="30" t="s">
        <v>58</v>
      </c>
      <c r="E86" s="32" t="s">
        <v>2538</v>
      </c>
    </row>
    <row r="87" spans="5:5" ht="12.75" customHeight="1">
      <c r="E87" s="31" t="s">
        <v>2050</v>
      </c>
    </row>
    <row r="88" spans="1:16" ht="12.75" customHeight="1">
      <c r="A88" t="s">
        <v>51</v>
      </c>
      <c s="6" t="s">
        <v>282</v>
      </c>
      <c s="6" t="s">
        <v>1275</v>
      </c>
      <c t="s">
        <v>5</v>
      </c>
      <c s="26" t="s">
        <v>1276</v>
      </c>
      <c s="27" t="s">
        <v>464</v>
      </c>
      <c s="28">
        <v>4687.5</v>
      </c>
      <c s="27">
        <v>0</v>
      </c>
      <c s="27">
        <f>ROUND(G88*H88,6)</f>
      </c>
      <c r="L88" s="29">
        <v>0</v>
      </c>
      <c s="24">
        <f>ROUND(ROUND(L88,2)*ROUND(G88,3),2)</f>
      </c>
      <c s="27" t="s">
        <v>56</v>
      </c>
      <c>
        <f>(M88*21)/100</f>
      </c>
      <c t="s">
        <v>27</v>
      </c>
    </row>
    <row r="89" spans="1:5" ht="12.75" customHeight="1">
      <c r="A89" s="30" t="s">
        <v>57</v>
      </c>
      <c r="E89" s="31" t="s">
        <v>2519</v>
      </c>
    </row>
    <row r="90" spans="1:5" ht="25.5" customHeight="1">
      <c r="A90" s="30" t="s">
        <v>58</v>
      </c>
      <c r="E90" s="32" t="s">
        <v>2539</v>
      </c>
    </row>
    <row r="91" spans="5:5" ht="12.75" customHeight="1">
      <c r="E91" s="31" t="s">
        <v>1151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105</v>
      </c>
      <c s="33">
        <f>Rekapitulace!C41</f>
      </c>
      <c s="15" t="s">
        <v>15</v>
      </c>
      <c t="s">
        <v>23</v>
      </c>
      <c t="s">
        <v>27</v>
      </c>
    </row>
    <row r="4" spans="1:16" ht="15" customHeight="1">
      <c r="A4" s="18" t="s">
        <v>20</v>
      </c>
      <c s="19" t="s">
        <v>28</v>
      </c>
      <c s="20" t="s">
        <v>105</v>
      </c>
      <c r="E4" s="19" t="s">
        <v>2495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COUNTIFS(L8:L1226,"=0",A8:A1226,"P")+COUNTIFS(L8:L1226,"",A8:A1226,"P")+SUM(Q8:Q1226)</f>
      </c>
    </row>
    <row r="8" spans="1:13" ht="12.75" customHeight="1">
      <c r="A8" t="s">
        <v>45</v>
      </c>
      <c r="C8" s="21" t="s">
        <v>2542</v>
      </c>
      <c r="E8" s="23" t="s">
        <v>2543</v>
      </c>
      <c r="J8" s="22">
        <f>0+J9+J26+J107+J120+J125+J198+J311+J560+J577+J634+J651+J708+J813+J854+J887+J940+J973+J994+J1031+J1048+J1053+J1070+J1087+J1192+J1197</f>
      </c>
      <c s="22">
        <f>0+K9+K26+K107+K120+K125+K198+K311+K560+K577+K634+K651+K708+K813+K854+K887+K940+K973+K994+K1031+K1048+K1053+K1070+K1087+K1192+K1197</f>
      </c>
      <c s="22">
        <f>0+L9+L26+L107+L120+L125+L198+L311+L560+L577+L634+L651+L708+L813+L854+L887+L940+L973+L994+L1031+L1048+L1053+L1070+L1087+L1192+L1197</f>
      </c>
      <c s="22">
        <f>0+M9+M26+M107+M120+M125+M198+M311+M560+M577+M634+M651+M708+M813+M854+M887+M940+M973+M994+M1031+M1048+M1053+M1070+M1087+M1192+M1197</f>
      </c>
    </row>
    <row r="9" spans="1:13" ht="12.75" customHeight="1">
      <c r="A9" t="s">
        <v>48</v>
      </c>
      <c r="C9" s="7" t="s">
        <v>26</v>
      </c>
      <c r="E9" s="25" t="s">
        <v>2544</v>
      </c>
      <c r="J9" s="24">
        <f>0</f>
      </c>
      <c s="24">
        <f>0</f>
      </c>
      <c s="24">
        <f>0+L10+L14+L18+L22</f>
      </c>
      <c s="24">
        <f>0+M10+M14+M18+M22</f>
      </c>
    </row>
    <row r="10" spans="1:16" ht="12.75" customHeight="1">
      <c r="A10" t="s">
        <v>51</v>
      </c>
      <c s="6" t="s">
        <v>52</v>
      </c>
      <c s="6" t="s">
        <v>2545</v>
      </c>
      <c t="s">
        <v>5</v>
      </c>
      <c s="26" t="s">
        <v>2546</v>
      </c>
      <c s="27" t="s">
        <v>99</v>
      </c>
      <c s="28">
        <v>5</v>
      </c>
      <c s="27">
        <v>0</v>
      </c>
      <c s="27">
        <f>ROUND(G10*H10,6)</f>
      </c>
      <c r="L10" s="29">
        <v>0</v>
      </c>
      <c s="24">
        <f>ROUND(ROUND(L10,2)*ROUND(G10,3),2)</f>
      </c>
      <c s="27" t="s">
        <v>56</v>
      </c>
      <c>
        <f>(M10*21)/100</f>
      </c>
      <c t="s">
        <v>27</v>
      </c>
    </row>
    <row r="11" spans="1:5" ht="12.75" customHeight="1">
      <c r="A11" s="30" t="s">
        <v>57</v>
      </c>
      <c r="E11" s="31" t="s">
        <v>2547</v>
      </c>
    </row>
    <row r="12" spans="1:5" ht="12.75" customHeight="1">
      <c r="A12" s="30" t="s">
        <v>58</v>
      </c>
      <c r="E12" s="32" t="s">
        <v>5</v>
      </c>
    </row>
    <row r="13" spans="5:5" ht="25.5" customHeight="1">
      <c r="E13" s="31" t="s">
        <v>2548</v>
      </c>
    </row>
    <row r="14" spans="1:16" ht="12.75" customHeight="1">
      <c r="A14" t="s">
        <v>51</v>
      </c>
      <c s="6" t="s">
        <v>27</v>
      </c>
      <c s="6" t="s">
        <v>2549</v>
      </c>
      <c t="s">
        <v>5</v>
      </c>
      <c s="26" t="s">
        <v>2550</v>
      </c>
      <c s="27" t="s">
        <v>460</v>
      </c>
      <c s="28">
        <v>0.8</v>
      </c>
      <c s="27">
        <v>0</v>
      </c>
      <c s="27">
        <f>ROUND(G14*H14,6)</f>
      </c>
      <c r="L14" s="29">
        <v>0</v>
      </c>
      <c s="24">
        <f>ROUND(ROUND(L14,2)*ROUND(G14,3),2)</f>
      </c>
      <c s="27" t="s">
        <v>56</v>
      </c>
      <c>
        <f>(M14*21)/100</f>
      </c>
      <c t="s">
        <v>27</v>
      </c>
    </row>
    <row r="15" spans="1:5" ht="12.75" customHeight="1">
      <c r="A15" s="30" t="s">
        <v>57</v>
      </c>
      <c r="E15" s="31" t="s">
        <v>2551</v>
      </c>
    </row>
    <row r="16" spans="1:5" ht="12.75" customHeight="1">
      <c r="A16" s="30" t="s">
        <v>58</v>
      </c>
      <c r="E16" s="32" t="s">
        <v>2552</v>
      </c>
    </row>
    <row r="17" spans="5:5" ht="12.75" customHeight="1">
      <c r="E17" s="31" t="s">
        <v>5</v>
      </c>
    </row>
    <row r="18" spans="1:16" ht="12.75" customHeight="1">
      <c r="A18" t="s">
        <v>51</v>
      </c>
      <c s="6" t="s">
        <v>26</v>
      </c>
      <c s="6" t="s">
        <v>2553</v>
      </c>
      <c t="s">
        <v>5</v>
      </c>
      <c s="26" t="s">
        <v>2554</v>
      </c>
      <c s="27" t="s">
        <v>460</v>
      </c>
      <c s="28">
        <v>9.356</v>
      </c>
      <c s="27">
        <v>0</v>
      </c>
      <c s="27">
        <f>ROUND(G18*H18,6)</f>
      </c>
      <c r="L18" s="29">
        <v>0</v>
      </c>
      <c s="24">
        <f>ROUND(ROUND(L18,2)*ROUND(G18,3),2)</f>
      </c>
      <c s="27" t="s">
        <v>56</v>
      </c>
      <c>
        <f>(M18*21)/100</f>
      </c>
      <c t="s">
        <v>27</v>
      </c>
    </row>
    <row r="19" spans="1:5" ht="12.75" customHeight="1">
      <c r="A19" s="30" t="s">
        <v>57</v>
      </c>
      <c r="E19" s="31" t="s">
        <v>2555</v>
      </c>
    </row>
    <row r="20" spans="1:5" ht="12.75" customHeight="1">
      <c r="A20" s="30" t="s">
        <v>58</v>
      </c>
      <c r="E20" s="32" t="s">
        <v>2556</v>
      </c>
    </row>
    <row r="21" spans="5:5" ht="12.75" customHeight="1">
      <c r="E21" s="31" t="s">
        <v>5</v>
      </c>
    </row>
    <row r="22" spans="1:16" ht="12.75" customHeight="1">
      <c r="A22" t="s">
        <v>51</v>
      </c>
      <c s="6" t="s">
        <v>67</v>
      </c>
      <c s="6" t="s">
        <v>2557</v>
      </c>
      <c t="s">
        <v>5</v>
      </c>
      <c s="26" t="s">
        <v>2558</v>
      </c>
      <c s="27" t="s">
        <v>460</v>
      </c>
      <c s="28">
        <v>59.693</v>
      </c>
      <c s="27">
        <v>0</v>
      </c>
      <c s="27">
        <f>ROUND(G22*H22,6)</f>
      </c>
      <c r="L22" s="29">
        <v>0</v>
      </c>
      <c s="24">
        <f>ROUND(ROUND(L22,2)*ROUND(G22,3),2)</f>
      </c>
      <c s="27" t="s">
        <v>56</v>
      </c>
      <c>
        <f>(M22*21)/100</f>
      </c>
      <c t="s">
        <v>27</v>
      </c>
    </row>
    <row r="23" spans="1:5" ht="12.75" customHeight="1">
      <c r="A23" s="30" t="s">
        <v>57</v>
      </c>
      <c r="E23" s="31" t="s">
        <v>2559</v>
      </c>
    </row>
    <row r="24" spans="1:5" ht="12.75" customHeight="1">
      <c r="A24" s="30" t="s">
        <v>58</v>
      </c>
      <c r="E24" s="32" t="s">
        <v>2560</v>
      </c>
    </row>
    <row r="25" spans="5:5" ht="12.75" customHeight="1">
      <c r="E25" s="31" t="s">
        <v>5</v>
      </c>
    </row>
    <row r="26" spans="1:13" ht="12.75" customHeight="1">
      <c r="A26" t="s">
        <v>48</v>
      </c>
      <c r="C26" s="7" t="s">
        <v>80</v>
      </c>
      <c r="E26" s="25" t="s">
        <v>2561</v>
      </c>
      <c r="J26" s="24">
        <f>0</f>
      </c>
      <c s="24">
        <f>0</f>
      </c>
      <c s="24">
        <f>0+L27+L31+L35+L39+L43+L47+L51+L55+L59+L63+L67+L71+L75+L79+L83+L87+L91+L95+L99+L103</f>
      </c>
      <c s="24">
        <f>0+M27+M31+M35+M39+M43+M47+M51+M55+M59+M63+M67+M71+M75+M79+M83+M87+M91+M95+M99+M103</f>
      </c>
    </row>
    <row r="27" spans="1:16" ht="12.75" customHeight="1">
      <c r="A27" t="s">
        <v>51</v>
      </c>
      <c s="6" t="s">
        <v>73</v>
      </c>
      <c s="6" t="s">
        <v>2562</v>
      </c>
      <c t="s">
        <v>5</v>
      </c>
      <c s="26" t="s">
        <v>2563</v>
      </c>
      <c s="27" t="s">
        <v>460</v>
      </c>
      <c s="28">
        <v>2.009</v>
      </c>
      <c s="27">
        <v>0</v>
      </c>
      <c s="27">
        <f>ROUND(G27*H27,6)</f>
      </c>
      <c r="L27" s="29">
        <v>0</v>
      </c>
      <c s="24">
        <f>ROUND(ROUND(L27,2)*ROUND(G27,3),2)</f>
      </c>
      <c s="27" t="s">
        <v>56</v>
      </c>
      <c>
        <f>(M27*21)/100</f>
      </c>
      <c t="s">
        <v>27</v>
      </c>
    </row>
    <row r="28" spans="1:5" ht="12.75" customHeight="1">
      <c r="A28" s="30" t="s">
        <v>57</v>
      </c>
      <c r="E28" s="31" t="s">
        <v>2564</v>
      </c>
    </row>
    <row r="29" spans="1:5" ht="12.75" customHeight="1">
      <c r="A29" s="30" t="s">
        <v>58</v>
      </c>
      <c r="E29" s="32" t="s">
        <v>2565</v>
      </c>
    </row>
    <row r="30" spans="5:5" ht="12.75" customHeight="1">
      <c r="E30" s="31" t="s">
        <v>5</v>
      </c>
    </row>
    <row r="31" spans="1:16" ht="12.75" customHeight="1">
      <c r="A31" t="s">
        <v>51</v>
      </c>
      <c s="6" t="s">
        <v>80</v>
      </c>
      <c s="6" t="s">
        <v>2566</v>
      </c>
      <c t="s">
        <v>5</v>
      </c>
      <c s="26" t="s">
        <v>2567</v>
      </c>
      <c s="27" t="s">
        <v>460</v>
      </c>
      <c s="28">
        <v>43.416</v>
      </c>
      <c s="27">
        <v>0</v>
      </c>
      <c s="27">
        <f>ROUND(G31*H31,6)</f>
      </c>
      <c r="L31" s="29">
        <v>0</v>
      </c>
      <c s="24">
        <f>ROUND(ROUND(L31,2)*ROUND(G31,3),2)</f>
      </c>
      <c s="27" t="s">
        <v>56</v>
      </c>
      <c>
        <f>(M31*21)/100</f>
      </c>
      <c t="s">
        <v>27</v>
      </c>
    </row>
    <row r="32" spans="1:5" ht="12.75" customHeight="1">
      <c r="A32" s="30" t="s">
        <v>57</v>
      </c>
      <c r="E32" s="31" t="s">
        <v>2568</v>
      </c>
    </row>
    <row r="33" spans="1:5" ht="12.75" customHeight="1">
      <c r="A33" s="30" t="s">
        <v>58</v>
      </c>
      <c r="E33" s="32" t="s">
        <v>2569</v>
      </c>
    </row>
    <row r="34" spans="5:5" ht="25.5" customHeight="1">
      <c r="E34" s="31" t="s">
        <v>2570</v>
      </c>
    </row>
    <row r="35" spans="1:16" ht="12.75" customHeight="1">
      <c r="A35" t="s">
        <v>51</v>
      </c>
      <c s="6" t="s">
        <v>85</v>
      </c>
      <c s="6" t="s">
        <v>2571</v>
      </c>
      <c t="s">
        <v>5</v>
      </c>
      <c s="26" t="s">
        <v>2572</v>
      </c>
      <c s="27" t="s">
        <v>460</v>
      </c>
      <c s="28">
        <v>21.337</v>
      </c>
      <c s="27">
        <v>0</v>
      </c>
      <c s="27">
        <f>ROUND(G35*H35,6)</f>
      </c>
      <c r="L35" s="29">
        <v>0</v>
      </c>
      <c s="24">
        <f>ROUND(ROUND(L35,2)*ROUND(G35,3),2)</f>
      </c>
      <c s="27" t="s">
        <v>56</v>
      </c>
      <c>
        <f>(M35*21)/100</f>
      </c>
      <c t="s">
        <v>27</v>
      </c>
    </row>
    <row r="36" spans="1:5" ht="12.75" customHeight="1">
      <c r="A36" s="30" t="s">
        <v>57</v>
      </c>
      <c r="E36" s="31" t="s">
        <v>2573</v>
      </c>
    </row>
    <row r="37" spans="1:5" ht="12.75" customHeight="1">
      <c r="A37" s="30" t="s">
        <v>58</v>
      </c>
      <c r="E37" s="32" t="s">
        <v>2574</v>
      </c>
    </row>
    <row r="38" spans="5:5" ht="12.75" customHeight="1">
      <c r="E38" s="31" t="s">
        <v>5</v>
      </c>
    </row>
    <row r="39" spans="1:16" ht="12.75" customHeight="1">
      <c r="A39" t="s">
        <v>51</v>
      </c>
      <c s="6" t="s">
        <v>90</v>
      </c>
      <c s="6" t="s">
        <v>2575</v>
      </c>
      <c t="s">
        <v>5</v>
      </c>
      <c s="26" t="s">
        <v>2576</v>
      </c>
      <c s="27" t="s">
        <v>460</v>
      </c>
      <c s="28">
        <v>130.654</v>
      </c>
      <c s="27">
        <v>0</v>
      </c>
      <c s="27">
        <f>ROUND(G39*H39,6)</f>
      </c>
      <c r="L39" s="29">
        <v>0</v>
      </c>
      <c s="24">
        <f>ROUND(ROUND(L39,2)*ROUND(G39,3),2)</f>
      </c>
      <c s="27" t="s">
        <v>56</v>
      </c>
      <c>
        <f>(M39*21)/100</f>
      </c>
      <c t="s">
        <v>27</v>
      </c>
    </row>
    <row r="40" spans="1:5" ht="12.75" customHeight="1">
      <c r="A40" s="30" t="s">
        <v>57</v>
      </c>
      <c r="E40" s="31" t="s">
        <v>2577</v>
      </c>
    </row>
    <row r="41" spans="1:5" ht="12.75" customHeight="1">
      <c r="A41" s="30" t="s">
        <v>58</v>
      </c>
      <c r="E41" s="32" t="s">
        <v>2578</v>
      </c>
    </row>
    <row r="42" spans="5:5" ht="12.75" customHeight="1">
      <c r="E42" s="31" t="s">
        <v>5</v>
      </c>
    </row>
    <row r="43" spans="1:16" ht="12.75" customHeight="1">
      <c r="A43" t="s">
        <v>51</v>
      </c>
      <c s="6" t="s">
        <v>96</v>
      </c>
      <c s="6" t="s">
        <v>2579</v>
      </c>
      <c t="s">
        <v>5</v>
      </c>
      <c s="26" t="s">
        <v>2580</v>
      </c>
      <c s="27" t="s">
        <v>460</v>
      </c>
      <c s="28">
        <v>6</v>
      </c>
      <c s="27">
        <v>0</v>
      </c>
      <c s="27">
        <f>ROUND(G43*H43,6)</f>
      </c>
      <c r="L43" s="29">
        <v>0</v>
      </c>
      <c s="24">
        <f>ROUND(ROUND(L43,2)*ROUND(G43,3),2)</f>
      </c>
      <c s="27" t="s">
        <v>56</v>
      </c>
      <c>
        <f>(M43*21)/100</f>
      </c>
      <c t="s">
        <v>27</v>
      </c>
    </row>
    <row r="44" spans="1:5" ht="12.75" customHeight="1">
      <c r="A44" s="30" t="s">
        <v>57</v>
      </c>
      <c r="E44" s="31" t="s">
        <v>2581</v>
      </c>
    </row>
    <row r="45" spans="1:5" ht="12.75" customHeight="1">
      <c r="A45" s="30" t="s">
        <v>58</v>
      </c>
      <c r="E45" s="32" t="s">
        <v>2582</v>
      </c>
    </row>
    <row r="46" spans="5:5" ht="25.5" customHeight="1">
      <c r="E46" s="31" t="s">
        <v>2583</v>
      </c>
    </row>
    <row r="47" spans="1:16" ht="12.75" customHeight="1">
      <c r="A47" t="s">
        <v>51</v>
      </c>
      <c s="6" t="s">
        <v>101</v>
      </c>
      <c s="6" t="s">
        <v>2584</v>
      </c>
      <c t="s">
        <v>5</v>
      </c>
      <c s="26" t="s">
        <v>2585</v>
      </c>
      <c s="27" t="s">
        <v>460</v>
      </c>
      <c s="28">
        <v>6</v>
      </c>
      <c s="27">
        <v>0</v>
      </c>
      <c s="27">
        <f>ROUND(G47*H47,6)</f>
      </c>
      <c r="L47" s="29">
        <v>0</v>
      </c>
      <c s="24">
        <f>ROUND(ROUND(L47,2)*ROUND(G47,3),2)</f>
      </c>
      <c s="27" t="s">
        <v>56</v>
      </c>
      <c>
        <f>(M47*21)/100</f>
      </c>
      <c t="s">
        <v>27</v>
      </c>
    </row>
    <row r="48" spans="1:5" ht="12.75" customHeight="1">
      <c r="A48" s="30" t="s">
        <v>57</v>
      </c>
      <c r="E48" s="31" t="s">
        <v>2586</v>
      </c>
    </row>
    <row r="49" spans="1:5" ht="12.75" customHeight="1">
      <c r="A49" s="30" t="s">
        <v>58</v>
      </c>
      <c r="E49" s="32" t="s">
        <v>2582</v>
      </c>
    </row>
    <row r="50" spans="5:5" ht="25.5" customHeight="1">
      <c r="E50" s="31" t="s">
        <v>2587</v>
      </c>
    </row>
    <row r="51" spans="1:16" ht="12.75" customHeight="1">
      <c r="A51" t="s">
        <v>51</v>
      </c>
      <c s="6" t="s">
        <v>105</v>
      </c>
      <c s="6" t="s">
        <v>2588</v>
      </c>
      <c t="s">
        <v>5</v>
      </c>
      <c s="26" t="s">
        <v>2589</v>
      </c>
      <c s="27" t="s">
        <v>460</v>
      </c>
      <c s="28">
        <v>43.824</v>
      </c>
      <c s="27">
        <v>0</v>
      </c>
      <c s="27">
        <f>ROUND(G51*H51,6)</f>
      </c>
      <c r="L51" s="29">
        <v>0</v>
      </c>
      <c s="24">
        <f>ROUND(ROUND(L51,2)*ROUND(G51,3),2)</f>
      </c>
      <c s="27" t="s">
        <v>56</v>
      </c>
      <c>
        <f>(M51*21)/100</f>
      </c>
      <c t="s">
        <v>27</v>
      </c>
    </row>
    <row r="52" spans="1:5" ht="12.75" customHeight="1">
      <c r="A52" s="30" t="s">
        <v>57</v>
      </c>
      <c r="E52" s="31" t="s">
        <v>2590</v>
      </c>
    </row>
    <row r="53" spans="1:5" ht="12.75" customHeight="1">
      <c r="A53" s="30" t="s">
        <v>58</v>
      </c>
      <c r="E53" s="32" t="s">
        <v>2591</v>
      </c>
    </row>
    <row r="54" spans="5:5" ht="12.75" customHeight="1">
      <c r="E54" s="31" t="s">
        <v>5</v>
      </c>
    </row>
    <row r="55" spans="1:16" ht="12.75" customHeight="1">
      <c r="A55" t="s">
        <v>51</v>
      </c>
      <c s="6" t="s">
        <v>109</v>
      </c>
      <c s="6" t="s">
        <v>2592</v>
      </c>
      <c t="s">
        <v>5</v>
      </c>
      <c s="26" t="s">
        <v>2593</v>
      </c>
      <c s="27" t="s">
        <v>460</v>
      </c>
      <c s="28">
        <v>130.654</v>
      </c>
      <c s="27">
        <v>0</v>
      </c>
      <c s="27">
        <f>ROUND(G55*H55,6)</f>
      </c>
      <c r="L55" s="29">
        <v>0</v>
      </c>
      <c s="24">
        <f>ROUND(ROUND(L55,2)*ROUND(G55,3),2)</f>
      </c>
      <c s="27" t="s">
        <v>56</v>
      </c>
      <c>
        <f>(M55*21)/100</f>
      </c>
      <c t="s">
        <v>27</v>
      </c>
    </row>
    <row r="56" spans="1:5" ht="12.75" customHeight="1">
      <c r="A56" s="30" t="s">
        <v>57</v>
      </c>
      <c r="E56" s="31" t="s">
        <v>2594</v>
      </c>
    </row>
    <row r="57" spans="1:5" ht="12.75" customHeight="1">
      <c r="A57" s="30" t="s">
        <v>58</v>
      </c>
      <c r="E57" s="32" t="s">
        <v>2591</v>
      </c>
    </row>
    <row r="58" spans="5:5" ht="25.5" customHeight="1">
      <c r="E58" s="31" t="s">
        <v>2595</v>
      </c>
    </row>
    <row r="59" spans="1:16" ht="12.75" customHeight="1">
      <c r="A59" t="s">
        <v>51</v>
      </c>
      <c s="6" t="s">
        <v>113</v>
      </c>
      <c s="6" t="s">
        <v>2596</v>
      </c>
      <c t="s">
        <v>5</v>
      </c>
      <c s="26" t="s">
        <v>2597</v>
      </c>
      <c s="27" t="s">
        <v>460</v>
      </c>
      <c s="28">
        <v>3</v>
      </c>
      <c s="27">
        <v>0</v>
      </c>
      <c s="27">
        <f>ROUND(G59*H59,6)</f>
      </c>
      <c r="L59" s="29">
        <v>0</v>
      </c>
      <c s="24">
        <f>ROUND(ROUND(L59,2)*ROUND(G59,3),2)</f>
      </c>
      <c s="27" t="s">
        <v>56</v>
      </c>
      <c>
        <f>(M59*21)/100</f>
      </c>
      <c t="s">
        <v>27</v>
      </c>
    </row>
    <row r="60" spans="1:5" ht="12.75" customHeight="1">
      <c r="A60" s="30" t="s">
        <v>57</v>
      </c>
      <c r="E60" s="31" t="s">
        <v>2598</v>
      </c>
    </row>
    <row r="61" spans="1:5" ht="12.75" customHeight="1">
      <c r="A61" s="30" t="s">
        <v>58</v>
      </c>
      <c r="E61" s="32" t="s">
        <v>2599</v>
      </c>
    </row>
    <row r="62" spans="5:5" ht="12.75" customHeight="1">
      <c r="E62" s="31" t="s">
        <v>5</v>
      </c>
    </row>
    <row r="63" spans="1:16" ht="12.75" customHeight="1">
      <c r="A63" t="s">
        <v>51</v>
      </c>
      <c s="6" t="s">
        <v>117</v>
      </c>
      <c s="6" t="s">
        <v>2600</v>
      </c>
      <c t="s">
        <v>5</v>
      </c>
      <c s="26" t="s">
        <v>2601</v>
      </c>
      <c s="27" t="s">
        <v>460</v>
      </c>
      <c s="28">
        <v>113.795</v>
      </c>
      <c s="27">
        <v>0</v>
      </c>
      <c s="27">
        <f>ROUND(G63*H63,6)</f>
      </c>
      <c r="L63" s="29">
        <v>0</v>
      </c>
      <c s="24">
        <f>ROUND(ROUND(L63,2)*ROUND(G63,3),2)</f>
      </c>
      <c s="27" t="s">
        <v>56</v>
      </c>
      <c>
        <f>(M63*21)/100</f>
      </c>
      <c t="s">
        <v>27</v>
      </c>
    </row>
    <row r="64" spans="1:5" ht="12.75" customHeight="1">
      <c r="A64" s="30" t="s">
        <v>57</v>
      </c>
      <c r="E64" s="31" t="s">
        <v>2602</v>
      </c>
    </row>
    <row r="65" spans="1:5" ht="12.75" customHeight="1">
      <c r="A65" s="30" t="s">
        <v>58</v>
      </c>
      <c r="E65" s="32" t="s">
        <v>2603</v>
      </c>
    </row>
    <row r="66" spans="5:5" ht="25.5" customHeight="1">
      <c r="E66" s="31" t="s">
        <v>2570</v>
      </c>
    </row>
    <row r="67" spans="1:16" ht="12.75" customHeight="1">
      <c r="A67" t="s">
        <v>51</v>
      </c>
      <c s="6" t="s">
        <v>122</v>
      </c>
      <c s="6" t="s">
        <v>2604</v>
      </c>
      <c t="s">
        <v>5</v>
      </c>
      <c s="26" t="s">
        <v>2605</v>
      </c>
      <c s="27" t="s">
        <v>76</v>
      </c>
      <c s="28">
        <v>1</v>
      </c>
      <c s="27">
        <v>0</v>
      </c>
      <c s="27">
        <f>ROUND(G67*H67,6)</f>
      </c>
      <c r="L67" s="29">
        <v>0</v>
      </c>
      <c s="24">
        <f>ROUND(ROUND(L67,2)*ROUND(G67,3),2)</f>
      </c>
      <c s="27" t="s">
        <v>56</v>
      </c>
      <c>
        <f>(M67*21)/100</f>
      </c>
      <c t="s">
        <v>27</v>
      </c>
    </row>
    <row r="68" spans="1:5" ht="12.75" customHeight="1">
      <c r="A68" s="30" t="s">
        <v>57</v>
      </c>
      <c r="E68" s="31" t="s">
        <v>2606</v>
      </c>
    </row>
    <row r="69" spans="1:5" ht="12.75" customHeight="1">
      <c r="A69" s="30" t="s">
        <v>58</v>
      </c>
      <c r="E69" s="32" t="s">
        <v>5</v>
      </c>
    </row>
    <row r="70" spans="5:5" ht="12.75" customHeight="1">
      <c r="E70" s="31" t="s">
        <v>5</v>
      </c>
    </row>
    <row r="71" spans="1:16" ht="12.75" customHeight="1">
      <c r="A71" t="s">
        <v>51</v>
      </c>
      <c s="6" t="s">
        <v>126</v>
      </c>
      <c s="6" t="s">
        <v>2607</v>
      </c>
      <c t="s">
        <v>5</v>
      </c>
      <c s="26" t="s">
        <v>2608</v>
      </c>
      <c s="27" t="s">
        <v>76</v>
      </c>
      <c s="28">
        <v>0.165</v>
      </c>
      <c s="27">
        <v>0</v>
      </c>
      <c s="27">
        <f>ROUND(G71*H71,6)</f>
      </c>
      <c r="L71" s="29">
        <v>0</v>
      </c>
      <c s="24">
        <f>ROUND(ROUND(L71,2)*ROUND(G71,3),2)</f>
      </c>
      <c s="27" t="s">
        <v>56</v>
      </c>
      <c>
        <f>(M71*21)/100</f>
      </c>
      <c t="s">
        <v>27</v>
      </c>
    </row>
    <row r="72" spans="1:5" ht="12.75" customHeight="1">
      <c r="A72" s="30" t="s">
        <v>57</v>
      </c>
      <c r="E72" s="31" t="s">
        <v>2609</v>
      </c>
    </row>
    <row r="73" spans="1:5" ht="12.75" customHeight="1">
      <c r="A73" s="30" t="s">
        <v>58</v>
      </c>
      <c r="E73" s="32" t="s">
        <v>2610</v>
      </c>
    </row>
    <row r="74" spans="5:5" ht="12.75" customHeight="1">
      <c r="E74" s="31" t="s">
        <v>5</v>
      </c>
    </row>
    <row r="75" spans="1:16" ht="12.75" customHeight="1">
      <c r="A75" t="s">
        <v>51</v>
      </c>
      <c s="6" t="s">
        <v>132</v>
      </c>
      <c s="6" t="s">
        <v>2611</v>
      </c>
      <c t="s">
        <v>5</v>
      </c>
      <c s="26" t="s">
        <v>2612</v>
      </c>
      <c s="27" t="s">
        <v>76</v>
      </c>
      <c s="28">
        <v>1</v>
      </c>
      <c s="27">
        <v>0</v>
      </c>
      <c s="27">
        <f>ROUND(G75*H75,6)</f>
      </c>
      <c r="L75" s="29">
        <v>0</v>
      </c>
      <c s="24">
        <f>ROUND(ROUND(L75,2)*ROUND(G75,3),2)</f>
      </c>
      <c s="27" t="s">
        <v>56</v>
      </c>
      <c>
        <f>(M75*21)/100</f>
      </c>
      <c t="s">
        <v>27</v>
      </c>
    </row>
    <row r="76" spans="1:5" ht="12.75" customHeight="1">
      <c r="A76" s="30" t="s">
        <v>57</v>
      </c>
      <c r="E76" s="31" t="s">
        <v>2613</v>
      </c>
    </row>
    <row r="77" spans="1:5" ht="12.75" customHeight="1">
      <c r="A77" s="30" t="s">
        <v>58</v>
      </c>
      <c r="E77" s="32" t="s">
        <v>5</v>
      </c>
    </row>
    <row r="78" spans="5:5" ht="25.5" customHeight="1">
      <c r="E78" s="31" t="s">
        <v>2614</v>
      </c>
    </row>
    <row r="79" spans="1:16" ht="12.75" customHeight="1">
      <c r="A79" t="s">
        <v>51</v>
      </c>
      <c s="6" t="s">
        <v>136</v>
      </c>
      <c s="6" t="s">
        <v>2615</v>
      </c>
      <c t="s">
        <v>5</v>
      </c>
      <c s="26" t="s">
        <v>2616</v>
      </c>
      <c s="27" t="s">
        <v>55</v>
      </c>
      <c s="28">
        <v>0.071</v>
      </c>
      <c s="27">
        <v>0</v>
      </c>
      <c s="27">
        <f>ROUND(G79*H79,6)</f>
      </c>
      <c r="L79" s="29">
        <v>0</v>
      </c>
      <c s="24">
        <f>ROUND(ROUND(L79,2)*ROUND(G79,3),2)</f>
      </c>
      <c s="27" t="s">
        <v>56</v>
      </c>
      <c>
        <f>(M79*21)/100</f>
      </c>
      <c t="s">
        <v>27</v>
      </c>
    </row>
    <row r="80" spans="1:5" ht="12.75" customHeight="1">
      <c r="A80" s="30" t="s">
        <v>57</v>
      </c>
      <c r="E80" s="31" t="s">
        <v>2617</v>
      </c>
    </row>
    <row r="81" spans="1:5" ht="12.75" customHeight="1">
      <c r="A81" s="30" t="s">
        <v>58</v>
      </c>
      <c r="E81" s="32" t="s">
        <v>2618</v>
      </c>
    </row>
    <row r="82" spans="5:5" ht="12.75" customHeight="1">
      <c r="E82" s="31" t="s">
        <v>5</v>
      </c>
    </row>
    <row r="83" spans="1:16" ht="12.75" customHeight="1">
      <c r="A83" t="s">
        <v>51</v>
      </c>
      <c s="6" t="s">
        <v>140</v>
      </c>
      <c s="6" t="s">
        <v>2619</v>
      </c>
      <c t="s">
        <v>5</v>
      </c>
      <c s="26" t="s">
        <v>2620</v>
      </c>
      <c s="27" t="s">
        <v>99</v>
      </c>
      <c s="28">
        <v>4</v>
      </c>
      <c s="27">
        <v>0</v>
      </c>
      <c s="27">
        <f>ROUND(G83*H83,6)</f>
      </c>
      <c r="L83" s="29">
        <v>0</v>
      </c>
      <c s="24">
        <f>ROUND(ROUND(L83,2)*ROUND(G83,3),2)</f>
      </c>
      <c s="27" t="s">
        <v>56</v>
      </c>
      <c>
        <f>(M83*21)/100</f>
      </c>
      <c t="s">
        <v>27</v>
      </c>
    </row>
    <row r="84" spans="1:5" ht="12.75" customHeight="1">
      <c r="A84" s="30" t="s">
        <v>57</v>
      </c>
      <c r="E84" s="31" t="s">
        <v>2621</v>
      </c>
    </row>
    <row r="85" spans="1:5" ht="12.75" customHeight="1">
      <c r="A85" s="30" t="s">
        <v>58</v>
      </c>
      <c r="E85" s="32" t="s">
        <v>5</v>
      </c>
    </row>
    <row r="86" spans="5:5" ht="25.5" customHeight="1">
      <c r="E86" s="31" t="s">
        <v>2622</v>
      </c>
    </row>
    <row r="87" spans="1:16" ht="12.75" customHeight="1">
      <c r="A87" t="s">
        <v>51</v>
      </c>
      <c s="6" t="s">
        <v>144</v>
      </c>
      <c s="6" t="s">
        <v>2623</v>
      </c>
      <c t="s">
        <v>5</v>
      </c>
      <c s="26" t="s">
        <v>2624</v>
      </c>
      <c s="27" t="s">
        <v>99</v>
      </c>
      <c s="28">
        <v>1</v>
      </c>
      <c s="27">
        <v>0</v>
      </c>
      <c s="27">
        <f>ROUND(G87*H87,6)</f>
      </c>
      <c r="L87" s="29">
        <v>0</v>
      </c>
      <c s="24">
        <f>ROUND(ROUND(L87,2)*ROUND(G87,3),2)</f>
      </c>
      <c s="27" t="s">
        <v>56</v>
      </c>
      <c>
        <f>(M87*21)/100</f>
      </c>
      <c t="s">
        <v>27</v>
      </c>
    </row>
    <row r="88" spans="1:5" ht="12.75" customHeight="1">
      <c r="A88" s="30" t="s">
        <v>57</v>
      </c>
      <c r="E88" s="31" t="s">
        <v>2625</v>
      </c>
    </row>
    <row r="89" spans="1:5" ht="12.75" customHeight="1">
      <c r="A89" s="30" t="s">
        <v>58</v>
      </c>
      <c r="E89" s="32" t="s">
        <v>5</v>
      </c>
    </row>
    <row r="90" spans="5:5" ht="12.75" customHeight="1">
      <c r="E90" s="31" t="s">
        <v>5</v>
      </c>
    </row>
    <row r="91" spans="1:16" ht="12.75" customHeight="1">
      <c r="A91" t="s">
        <v>51</v>
      </c>
      <c s="6" t="s">
        <v>148</v>
      </c>
      <c s="6" t="s">
        <v>2626</v>
      </c>
      <c t="s">
        <v>5</v>
      </c>
      <c s="26" t="s">
        <v>2627</v>
      </c>
      <c s="27" t="s">
        <v>99</v>
      </c>
      <c s="28">
        <v>2</v>
      </c>
      <c s="27">
        <v>0</v>
      </c>
      <c s="27">
        <f>ROUND(G91*H91,6)</f>
      </c>
      <c r="L91" s="29">
        <v>0</v>
      </c>
      <c s="24">
        <f>ROUND(ROUND(L91,2)*ROUND(G91,3),2)</f>
      </c>
      <c s="27" t="s">
        <v>56</v>
      </c>
      <c>
        <f>(M91*21)/100</f>
      </c>
      <c t="s">
        <v>27</v>
      </c>
    </row>
    <row r="92" spans="1:5" ht="12.75" customHeight="1">
      <c r="A92" s="30" t="s">
        <v>57</v>
      </c>
      <c r="E92" s="31" t="s">
        <v>2628</v>
      </c>
    </row>
    <row r="93" spans="1:5" ht="12.75" customHeight="1">
      <c r="A93" s="30" t="s">
        <v>58</v>
      </c>
      <c r="E93" s="32" t="s">
        <v>5</v>
      </c>
    </row>
    <row r="94" spans="5:5" ht="12.75" customHeight="1">
      <c r="E94" s="31" t="s">
        <v>5</v>
      </c>
    </row>
    <row r="95" spans="1:16" ht="12.75" customHeight="1">
      <c r="A95" t="s">
        <v>51</v>
      </c>
      <c s="6" t="s">
        <v>152</v>
      </c>
      <c s="6" t="s">
        <v>2629</v>
      </c>
      <c t="s">
        <v>5</v>
      </c>
      <c s="26" t="s">
        <v>2630</v>
      </c>
      <c s="27" t="s">
        <v>99</v>
      </c>
      <c s="28">
        <v>1</v>
      </c>
      <c s="27">
        <v>0</v>
      </c>
      <c s="27">
        <f>ROUND(G95*H95,6)</f>
      </c>
      <c r="L95" s="29">
        <v>0</v>
      </c>
      <c s="24">
        <f>ROUND(ROUND(L95,2)*ROUND(G95,3),2)</f>
      </c>
      <c s="27" t="s">
        <v>56</v>
      </c>
      <c>
        <f>(M95*21)/100</f>
      </c>
      <c t="s">
        <v>27</v>
      </c>
    </row>
    <row r="96" spans="1:5" ht="12.75" customHeight="1">
      <c r="A96" s="30" t="s">
        <v>57</v>
      </c>
      <c r="E96" s="31" t="s">
        <v>2631</v>
      </c>
    </row>
    <row r="97" spans="1:5" ht="12.75" customHeight="1">
      <c r="A97" s="30" t="s">
        <v>58</v>
      </c>
      <c r="E97" s="32" t="s">
        <v>5</v>
      </c>
    </row>
    <row r="98" spans="5:5" ht="12.75" customHeight="1">
      <c r="E98" s="31" t="s">
        <v>5</v>
      </c>
    </row>
    <row r="99" spans="1:16" ht="12.75" customHeight="1">
      <c r="A99" t="s">
        <v>51</v>
      </c>
      <c s="6" t="s">
        <v>156</v>
      </c>
      <c s="6" t="s">
        <v>2632</v>
      </c>
      <c t="s">
        <v>5</v>
      </c>
      <c s="26" t="s">
        <v>2633</v>
      </c>
      <c s="27" t="s">
        <v>99</v>
      </c>
      <c s="28">
        <v>1</v>
      </c>
      <c s="27">
        <v>0</v>
      </c>
      <c s="27">
        <f>ROUND(G99*H99,6)</f>
      </c>
      <c r="L99" s="29">
        <v>0</v>
      </c>
      <c s="24">
        <f>ROUND(ROUND(L99,2)*ROUND(G99,3),2)</f>
      </c>
      <c s="27" t="s">
        <v>56</v>
      </c>
      <c>
        <f>(M99*21)/100</f>
      </c>
      <c t="s">
        <v>27</v>
      </c>
    </row>
    <row r="100" spans="1:5" ht="12.75" customHeight="1">
      <c r="A100" s="30" t="s">
        <v>57</v>
      </c>
      <c r="E100" s="31" t="s">
        <v>2634</v>
      </c>
    </row>
    <row r="101" spans="1:5" ht="12.75" customHeight="1">
      <c r="A101" s="30" t="s">
        <v>58</v>
      </c>
      <c r="E101" s="32" t="s">
        <v>5</v>
      </c>
    </row>
    <row r="102" spans="5:5" ht="25.5" customHeight="1">
      <c r="E102" s="31" t="s">
        <v>2635</v>
      </c>
    </row>
    <row r="103" spans="1:16" ht="12.75" customHeight="1">
      <c r="A103" t="s">
        <v>51</v>
      </c>
      <c s="6" t="s">
        <v>160</v>
      </c>
      <c s="6" t="s">
        <v>2636</v>
      </c>
      <c t="s">
        <v>5</v>
      </c>
      <c s="26" t="s">
        <v>2637</v>
      </c>
      <c s="27" t="s">
        <v>99</v>
      </c>
      <c s="28">
        <v>1</v>
      </c>
      <c s="27">
        <v>0</v>
      </c>
      <c s="27">
        <f>ROUND(G103*H103,6)</f>
      </c>
      <c r="L103" s="29">
        <v>0</v>
      </c>
      <c s="24">
        <f>ROUND(ROUND(L103,2)*ROUND(G103,3),2)</f>
      </c>
      <c s="27" t="s">
        <v>56</v>
      </c>
      <c>
        <f>(M103*21)/100</f>
      </c>
      <c t="s">
        <v>27</v>
      </c>
    </row>
    <row r="104" spans="1:5" ht="12.75" customHeight="1">
      <c r="A104" s="30" t="s">
        <v>57</v>
      </c>
      <c r="E104" s="31" t="s">
        <v>2638</v>
      </c>
    </row>
    <row r="105" spans="1:5" ht="12.75" customHeight="1">
      <c r="A105" s="30" t="s">
        <v>58</v>
      </c>
      <c r="E105" s="32" t="s">
        <v>5</v>
      </c>
    </row>
    <row r="106" spans="5:5" ht="12.75" customHeight="1">
      <c r="E106" s="31" t="s">
        <v>5</v>
      </c>
    </row>
    <row r="107" spans="1:13" ht="12.75" customHeight="1">
      <c r="A107" t="s">
        <v>48</v>
      </c>
      <c r="C107" s="7" t="s">
        <v>2639</v>
      </c>
      <c r="E107" s="25" t="s">
        <v>2640</v>
      </c>
      <c r="J107" s="24">
        <f>0</f>
      </c>
      <c s="24">
        <f>0</f>
      </c>
      <c s="24">
        <f>0+L108+L112+L116</f>
      </c>
      <c s="24">
        <f>0+M108+M112+M116</f>
      </c>
    </row>
    <row r="108" spans="1:16" ht="12.75" customHeight="1">
      <c r="A108" t="s">
        <v>51</v>
      </c>
      <c s="6" t="s">
        <v>306</v>
      </c>
      <c s="6" t="s">
        <v>2641</v>
      </c>
      <c t="s">
        <v>5</v>
      </c>
      <c s="26" t="s">
        <v>2642</v>
      </c>
      <c s="27" t="s">
        <v>460</v>
      </c>
      <c s="28">
        <v>3.019</v>
      </c>
      <c s="27">
        <v>0</v>
      </c>
      <c s="27">
        <f>ROUND(G108*H108,6)</f>
      </c>
      <c r="L108" s="29">
        <v>0</v>
      </c>
      <c s="24">
        <f>ROUND(ROUND(L108,2)*ROUND(G108,3),2)</f>
      </c>
      <c s="27" t="s">
        <v>56</v>
      </c>
      <c>
        <f>(M108*21)/100</f>
      </c>
      <c t="s">
        <v>27</v>
      </c>
    </row>
    <row r="109" spans="1:5" ht="12.75" customHeight="1">
      <c r="A109" s="30" t="s">
        <v>57</v>
      </c>
      <c r="E109" s="31" t="s">
        <v>2642</v>
      </c>
    </row>
    <row r="110" spans="1:5" ht="12.75" customHeight="1">
      <c r="A110" s="30" t="s">
        <v>58</v>
      </c>
      <c r="E110" s="32" t="s">
        <v>2643</v>
      </c>
    </row>
    <row r="111" spans="5:5" ht="12.75" customHeight="1">
      <c r="E111" s="31" t="s">
        <v>5</v>
      </c>
    </row>
    <row r="112" spans="1:16" ht="12.75" customHeight="1">
      <c r="A112" t="s">
        <v>51</v>
      </c>
      <c s="6" t="s">
        <v>310</v>
      </c>
      <c s="6" t="s">
        <v>2644</v>
      </c>
      <c t="s">
        <v>5</v>
      </c>
      <c s="26" t="s">
        <v>2645</v>
      </c>
      <c s="27" t="s">
        <v>460</v>
      </c>
      <c s="28">
        <v>4</v>
      </c>
      <c s="27">
        <v>0</v>
      </c>
      <c s="27">
        <f>ROUND(G112*H112,6)</f>
      </c>
      <c r="L112" s="29">
        <v>0</v>
      </c>
      <c s="24">
        <f>ROUND(ROUND(L112,2)*ROUND(G112,3),2)</f>
      </c>
      <c s="27" t="s">
        <v>56</v>
      </c>
      <c>
        <f>(M112*21)/100</f>
      </c>
      <c t="s">
        <v>27</v>
      </c>
    </row>
    <row r="113" spans="1:5" ht="12.75" customHeight="1">
      <c r="A113" s="30" t="s">
        <v>57</v>
      </c>
      <c r="E113" s="31" t="s">
        <v>2645</v>
      </c>
    </row>
    <row r="114" spans="1:5" ht="12.75" customHeight="1">
      <c r="A114" s="30" t="s">
        <v>58</v>
      </c>
      <c r="E114" s="32" t="s">
        <v>2646</v>
      </c>
    </row>
    <row r="115" spans="5:5" ht="12.75" customHeight="1">
      <c r="E115" s="31" t="s">
        <v>5</v>
      </c>
    </row>
    <row r="116" spans="1:16" ht="12.75" customHeight="1">
      <c r="A116" t="s">
        <v>51</v>
      </c>
      <c s="6" t="s">
        <v>314</v>
      </c>
      <c s="6" t="s">
        <v>2647</v>
      </c>
      <c t="s">
        <v>5</v>
      </c>
      <c s="26" t="s">
        <v>2648</v>
      </c>
      <c s="27" t="s">
        <v>55</v>
      </c>
      <c s="28">
        <v>0.007</v>
      </c>
      <c s="27">
        <v>0</v>
      </c>
      <c s="27">
        <f>ROUND(G116*H116,6)</f>
      </c>
      <c r="L116" s="29">
        <v>0</v>
      </c>
      <c s="24">
        <f>ROUND(ROUND(L116,2)*ROUND(G116,3),2)</f>
      </c>
      <c s="27" t="s">
        <v>56</v>
      </c>
      <c>
        <f>(M116*21)/100</f>
      </c>
      <c t="s">
        <v>27</v>
      </c>
    </row>
    <row r="117" spans="1:5" ht="12.75" customHeight="1">
      <c r="A117" s="30" t="s">
        <v>57</v>
      </c>
      <c r="E117" s="31" t="s">
        <v>2649</v>
      </c>
    </row>
    <row r="118" spans="1:5" ht="12.75" customHeight="1">
      <c r="A118" s="30" t="s">
        <v>58</v>
      </c>
      <c r="E118" s="32" t="s">
        <v>5</v>
      </c>
    </row>
    <row r="119" spans="5:5" ht="25.5" customHeight="1">
      <c r="E119" s="31" t="s">
        <v>2650</v>
      </c>
    </row>
    <row r="120" spans="1:13" ht="12.75" customHeight="1">
      <c r="A120" t="s">
        <v>48</v>
      </c>
      <c r="C120" s="7" t="s">
        <v>2651</v>
      </c>
      <c r="E120" s="25" t="s">
        <v>2652</v>
      </c>
      <c r="J120" s="24">
        <f>0</f>
      </c>
      <c s="24">
        <f>0</f>
      </c>
      <c s="24">
        <f>0+L121</f>
      </c>
      <c s="24">
        <f>0+M121</f>
      </c>
    </row>
    <row r="121" spans="1:16" ht="12.75" customHeight="1">
      <c r="A121" t="s">
        <v>51</v>
      </c>
      <c s="6" t="s">
        <v>318</v>
      </c>
      <c s="6" t="s">
        <v>2653</v>
      </c>
      <c t="s">
        <v>5</v>
      </c>
      <c s="26" t="s">
        <v>2654</v>
      </c>
      <c s="27" t="s">
        <v>88</v>
      </c>
      <c s="28">
        <v>70</v>
      </c>
      <c s="27">
        <v>0</v>
      </c>
      <c s="27">
        <f>ROUND(G121*H121,6)</f>
      </c>
      <c r="L121" s="29">
        <v>0</v>
      </c>
      <c s="24">
        <f>ROUND(ROUND(L121,2)*ROUND(G121,3),2)</f>
      </c>
      <c s="27" t="s">
        <v>56</v>
      </c>
      <c>
        <f>(M121*21)/100</f>
      </c>
      <c t="s">
        <v>27</v>
      </c>
    </row>
    <row r="122" spans="1:5" ht="12.75" customHeight="1">
      <c r="A122" s="30" t="s">
        <v>57</v>
      </c>
      <c r="E122" s="31" t="s">
        <v>2654</v>
      </c>
    </row>
    <row r="123" spans="1:5" ht="12.75" customHeight="1">
      <c r="A123" s="30" t="s">
        <v>58</v>
      </c>
      <c r="E123" s="32" t="s">
        <v>5</v>
      </c>
    </row>
    <row r="124" spans="5:5" ht="12.75" customHeight="1">
      <c r="E124" s="31" t="s">
        <v>5</v>
      </c>
    </row>
    <row r="125" spans="1:13" ht="12.75" customHeight="1">
      <c r="A125" t="s">
        <v>48</v>
      </c>
      <c r="C125" s="7" t="s">
        <v>2655</v>
      </c>
      <c r="E125" s="25" t="s">
        <v>2656</v>
      </c>
      <c r="J125" s="24">
        <f>0</f>
      </c>
      <c s="24">
        <f>0</f>
      </c>
      <c s="24">
        <f>0+L126+L130+L134+L138+L142+L146+L150+L154+L158+L162+L166+L170+L174+L178+L182+L186+L190+L194</f>
      </c>
      <c s="24">
        <f>0+M126+M130+M134+M138+M142+M146+M150+M154+M158+M162+M166+M170+M174+M178+M182+M186+M190+M194</f>
      </c>
    </row>
    <row r="126" spans="1:16" ht="12.75" customHeight="1">
      <c r="A126" t="s">
        <v>51</v>
      </c>
      <c s="6" t="s">
        <v>322</v>
      </c>
      <c s="6" t="s">
        <v>2657</v>
      </c>
      <c t="s">
        <v>5</v>
      </c>
      <c s="26" t="s">
        <v>2658</v>
      </c>
      <c s="27" t="s">
        <v>88</v>
      </c>
      <c s="28">
        <v>23</v>
      </c>
      <c s="27">
        <v>0</v>
      </c>
      <c s="27">
        <f>ROUND(G126*H126,6)</f>
      </c>
      <c r="L126" s="29">
        <v>0</v>
      </c>
      <c s="24">
        <f>ROUND(ROUND(L126,2)*ROUND(G126,3),2)</f>
      </c>
      <c s="27" t="s">
        <v>56</v>
      </c>
      <c>
        <f>(M126*21)/100</f>
      </c>
      <c t="s">
        <v>27</v>
      </c>
    </row>
    <row r="127" spans="1:5" ht="12.75" customHeight="1">
      <c r="A127" s="30" t="s">
        <v>57</v>
      </c>
      <c r="E127" s="31" t="s">
        <v>2658</v>
      </c>
    </row>
    <row r="128" spans="1:5" ht="12.75" customHeight="1">
      <c r="A128" s="30" t="s">
        <v>58</v>
      </c>
      <c r="E128" s="32" t="s">
        <v>5</v>
      </c>
    </row>
    <row r="129" spans="5:5" ht="12.75" customHeight="1">
      <c r="E129" s="31" t="s">
        <v>5</v>
      </c>
    </row>
    <row r="130" spans="1:16" ht="12.75" customHeight="1">
      <c r="A130" t="s">
        <v>51</v>
      </c>
      <c s="6" t="s">
        <v>326</v>
      </c>
      <c s="6" t="s">
        <v>2659</v>
      </c>
      <c t="s">
        <v>5</v>
      </c>
      <c s="26" t="s">
        <v>2660</v>
      </c>
      <c s="27" t="s">
        <v>88</v>
      </c>
      <c s="28">
        <v>20</v>
      </c>
      <c s="27">
        <v>0</v>
      </c>
      <c s="27">
        <f>ROUND(G130*H130,6)</f>
      </c>
      <c r="L130" s="29">
        <v>0</v>
      </c>
      <c s="24">
        <f>ROUND(ROUND(L130,2)*ROUND(G130,3),2)</f>
      </c>
      <c s="27" t="s">
        <v>56</v>
      </c>
      <c>
        <f>(M130*21)/100</f>
      </c>
      <c t="s">
        <v>27</v>
      </c>
    </row>
    <row r="131" spans="1:5" ht="12.75" customHeight="1">
      <c r="A131" s="30" t="s">
        <v>57</v>
      </c>
      <c r="E131" s="31" t="s">
        <v>2660</v>
      </c>
    </row>
    <row r="132" spans="1:5" ht="12.75" customHeight="1">
      <c r="A132" s="30" t="s">
        <v>58</v>
      </c>
      <c r="E132" s="32" t="s">
        <v>5</v>
      </c>
    </row>
    <row r="133" spans="5:5" ht="12.75" customHeight="1">
      <c r="E133" s="31" t="s">
        <v>5</v>
      </c>
    </row>
    <row r="134" spans="1:16" ht="12.75" customHeight="1">
      <c r="A134" t="s">
        <v>51</v>
      </c>
      <c s="6" t="s">
        <v>331</v>
      </c>
      <c s="6" t="s">
        <v>2661</v>
      </c>
      <c t="s">
        <v>5</v>
      </c>
      <c s="26" t="s">
        <v>2662</v>
      </c>
      <c s="27" t="s">
        <v>88</v>
      </c>
      <c s="28">
        <v>20</v>
      </c>
      <c s="27">
        <v>0</v>
      </c>
      <c s="27">
        <f>ROUND(G134*H134,6)</f>
      </c>
      <c r="L134" s="29">
        <v>0</v>
      </c>
      <c s="24">
        <f>ROUND(ROUND(L134,2)*ROUND(G134,3),2)</f>
      </c>
      <c s="27" t="s">
        <v>56</v>
      </c>
      <c>
        <f>(M134*21)/100</f>
      </c>
      <c t="s">
        <v>27</v>
      </c>
    </row>
    <row r="135" spans="1:5" ht="12.75" customHeight="1">
      <c r="A135" s="30" t="s">
        <v>57</v>
      </c>
      <c r="E135" s="31" t="s">
        <v>2662</v>
      </c>
    </row>
    <row r="136" spans="1:5" ht="12.75" customHeight="1">
      <c r="A136" s="30" t="s">
        <v>58</v>
      </c>
      <c r="E136" s="32" t="s">
        <v>5</v>
      </c>
    </row>
    <row r="137" spans="5:5" ht="12.75" customHeight="1">
      <c r="E137" s="31" t="s">
        <v>5</v>
      </c>
    </row>
    <row r="138" spans="1:16" ht="12.75" customHeight="1">
      <c r="A138" t="s">
        <v>51</v>
      </c>
      <c s="6" t="s">
        <v>335</v>
      </c>
      <c s="6" t="s">
        <v>2663</v>
      </c>
      <c t="s">
        <v>5</v>
      </c>
      <c s="26" t="s">
        <v>2664</v>
      </c>
      <c s="27" t="s">
        <v>88</v>
      </c>
      <c s="28">
        <v>25</v>
      </c>
      <c s="27">
        <v>0</v>
      </c>
      <c s="27">
        <f>ROUND(G138*H138,6)</f>
      </c>
      <c r="L138" s="29">
        <v>0</v>
      </c>
      <c s="24">
        <f>ROUND(ROUND(L138,2)*ROUND(G138,3),2)</f>
      </c>
      <c s="27" t="s">
        <v>56</v>
      </c>
      <c>
        <f>(M138*21)/100</f>
      </c>
      <c t="s">
        <v>27</v>
      </c>
    </row>
    <row r="139" spans="1:5" ht="12.75" customHeight="1">
      <c r="A139" s="30" t="s">
        <v>57</v>
      </c>
      <c r="E139" s="31" t="s">
        <v>2664</v>
      </c>
    </row>
    <row r="140" spans="1:5" ht="12.75" customHeight="1">
      <c r="A140" s="30" t="s">
        <v>58</v>
      </c>
      <c r="E140" s="32" t="s">
        <v>5</v>
      </c>
    </row>
    <row r="141" spans="5:5" ht="12.75" customHeight="1">
      <c r="E141" s="31" t="s">
        <v>5</v>
      </c>
    </row>
    <row r="142" spans="1:16" ht="12.75" customHeight="1">
      <c r="A142" t="s">
        <v>51</v>
      </c>
      <c s="6" t="s">
        <v>339</v>
      </c>
      <c s="6" t="s">
        <v>2665</v>
      </c>
      <c t="s">
        <v>5</v>
      </c>
      <c s="26" t="s">
        <v>2666</v>
      </c>
      <c s="27" t="s">
        <v>88</v>
      </c>
      <c s="28">
        <v>8</v>
      </c>
      <c s="27">
        <v>0</v>
      </c>
      <c s="27">
        <f>ROUND(G142*H142,6)</f>
      </c>
      <c r="L142" s="29">
        <v>0</v>
      </c>
      <c s="24">
        <f>ROUND(ROUND(L142,2)*ROUND(G142,3),2)</f>
      </c>
      <c s="27" t="s">
        <v>56</v>
      </c>
      <c>
        <f>(M142*21)/100</f>
      </c>
      <c t="s">
        <v>27</v>
      </c>
    </row>
    <row r="143" spans="1:5" ht="12.75" customHeight="1">
      <c r="A143" s="30" t="s">
        <v>57</v>
      </c>
      <c r="E143" s="31" t="s">
        <v>2666</v>
      </c>
    </row>
    <row r="144" spans="1:5" ht="12.75" customHeight="1">
      <c r="A144" s="30" t="s">
        <v>58</v>
      </c>
      <c r="E144" s="32" t="s">
        <v>5</v>
      </c>
    </row>
    <row r="145" spans="5:5" ht="12.75" customHeight="1">
      <c r="E145" s="31" t="s">
        <v>5</v>
      </c>
    </row>
    <row r="146" spans="1:16" ht="12.75" customHeight="1">
      <c r="A146" t="s">
        <v>51</v>
      </c>
      <c s="6" t="s">
        <v>343</v>
      </c>
      <c s="6" t="s">
        <v>2667</v>
      </c>
      <c t="s">
        <v>5</v>
      </c>
      <c s="26" t="s">
        <v>2668</v>
      </c>
      <c s="27" t="s">
        <v>88</v>
      </c>
      <c s="28">
        <v>10</v>
      </c>
      <c s="27">
        <v>0</v>
      </c>
      <c s="27">
        <f>ROUND(G146*H146,6)</f>
      </c>
      <c r="L146" s="29">
        <v>0</v>
      </c>
      <c s="24">
        <f>ROUND(ROUND(L146,2)*ROUND(G146,3),2)</f>
      </c>
      <c s="27" t="s">
        <v>56</v>
      </c>
      <c>
        <f>(M146*21)/100</f>
      </c>
      <c t="s">
        <v>27</v>
      </c>
    </row>
    <row r="147" spans="1:5" ht="12.75" customHeight="1">
      <c r="A147" s="30" t="s">
        <v>57</v>
      </c>
      <c r="E147" s="31" t="s">
        <v>2668</v>
      </c>
    </row>
    <row r="148" spans="1:5" ht="12.75" customHeight="1">
      <c r="A148" s="30" t="s">
        <v>58</v>
      </c>
      <c r="E148" s="32" t="s">
        <v>5</v>
      </c>
    </row>
    <row r="149" spans="5:5" ht="12.75" customHeight="1">
      <c r="E149" s="31" t="s">
        <v>5</v>
      </c>
    </row>
    <row r="150" spans="1:16" ht="12.75" customHeight="1">
      <c r="A150" t="s">
        <v>51</v>
      </c>
      <c s="6" t="s">
        <v>347</v>
      </c>
      <c s="6" t="s">
        <v>2669</v>
      </c>
      <c t="s">
        <v>5</v>
      </c>
      <c s="26" t="s">
        <v>2670</v>
      </c>
      <c s="27" t="s">
        <v>88</v>
      </c>
      <c s="28">
        <v>15</v>
      </c>
      <c s="27">
        <v>0</v>
      </c>
      <c s="27">
        <f>ROUND(G150*H150,6)</f>
      </c>
      <c r="L150" s="29">
        <v>0</v>
      </c>
      <c s="24">
        <f>ROUND(ROUND(L150,2)*ROUND(G150,3),2)</f>
      </c>
      <c s="27" t="s">
        <v>56</v>
      </c>
      <c>
        <f>(M150*21)/100</f>
      </c>
      <c t="s">
        <v>27</v>
      </c>
    </row>
    <row r="151" spans="1:5" ht="12.75" customHeight="1">
      <c r="A151" s="30" t="s">
        <v>57</v>
      </c>
      <c r="E151" s="31" t="s">
        <v>2670</v>
      </c>
    </row>
    <row r="152" spans="1:5" ht="12.75" customHeight="1">
      <c r="A152" s="30" t="s">
        <v>58</v>
      </c>
      <c r="E152" s="32" t="s">
        <v>5</v>
      </c>
    </row>
    <row r="153" spans="5:5" ht="12.75" customHeight="1">
      <c r="E153" s="31" t="s">
        <v>5</v>
      </c>
    </row>
    <row r="154" spans="1:16" ht="12.75" customHeight="1">
      <c r="A154" t="s">
        <v>51</v>
      </c>
      <c s="6" t="s">
        <v>351</v>
      </c>
      <c s="6" t="s">
        <v>2671</v>
      </c>
      <c t="s">
        <v>5</v>
      </c>
      <c s="26" t="s">
        <v>2672</v>
      </c>
      <c s="27" t="s">
        <v>88</v>
      </c>
      <c s="28">
        <v>6</v>
      </c>
      <c s="27">
        <v>0</v>
      </c>
      <c s="27">
        <f>ROUND(G154*H154,6)</f>
      </c>
      <c r="L154" s="29">
        <v>0</v>
      </c>
      <c s="24">
        <f>ROUND(ROUND(L154,2)*ROUND(G154,3),2)</f>
      </c>
      <c s="27" t="s">
        <v>56</v>
      </c>
      <c>
        <f>(M154*21)/100</f>
      </c>
      <c t="s">
        <v>27</v>
      </c>
    </row>
    <row r="155" spans="1:5" ht="12.75" customHeight="1">
      <c r="A155" s="30" t="s">
        <v>57</v>
      </c>
      <c r="E155" s="31" t="s">
        <v>2672</v>
      </c>
    </row>
    <row r="156" spans="1:5" ht="12.75" customHeight="1">
      <c r="A156" s="30" t="s">
        <v>58</v>
      </c>
      <c r="E156" s="32" t="s">
        <v>5</v>
      </c>
    </row>
    <row r="157" spans="5:5" ht="12.75" customHeight="1">
      <c r="E157" s="31" t="s">
        <v>5</v>
      </c>
    </row>
    <row r="158" spans="1:16" ht="12.75" customHeight="1">
      <c r="A158" t="s">
        <v>51</v>
      </c>
      <c s="6" t="s">
        <v>355</v>
      </c>
      <c s="6" t="s">
        <v>2673</v>
      </c>
      <c t="s">
        <v>5</v>
      </c>
      <c s="26" t="s">
        <v>2674</v>
      </c>
      <c s="27" t="s">
        <v>99</v>
      </c>
      <c s="28">
        <v>7</v>
      </c>
      <c s="27">
        <v>0</v>
      </c>
      <c s="27">
        <f>ROUND(G158*H158,6)</f>
      </c>
      <c r="L158" s="29">
        <v>0</v>
      </c>
      <c s="24">
        <f>ROUND(ROUND(L158,2)*ROUND(G158,3),2)</f>
      </c>
      <c s="27" t="s">
        <v>56</v>
      </c>
      <c>
        <f>(M158*21)/100</f>
      </c>
      <c t="s">
        <v>27</v>
      </c>
    </row>
    <row r="159" spans="1:5" ht="12.75" customHeight="1">
      <c r="A159" s="30" t="s">
        <v>57</v>
      </c>
      <c r="E159" s="31" t="s">
        <v>2674</v>
      </c>
    </row>
    <row r="160" spans="1:5" ht="12.75" customHeight="1">
      <c r="A160" s="30" t="s">
        <v>58</v>
      </c>
      <c r="E160" s="32" t="s">
        <v>5</v>
      </c>
    </row>
    <row r="161" spans="5:5" ht="12.75" customHeight="1">
      <c r="E161" s="31" t="s">
        <v>5</v>
      </c>
    </row>
    <row r="162" spans="1:16" ht="12.75" customHeight="1">
      <c r="A162" t="s">
        <v>51</v>
      </c>
      <c s="6" t="s">
        <v>1174</v>
      </c>
      <c s="6" t="s">
        <v>2675</v>
      </c>
      <c t="s">
        <v>5</v>
      </c>
      <c s="26" t="s">
        <v>2676</v>
      </c>
      <c s="27" t="s">
        <v>99</v>
      </c>
      <c s="28">
        <v>3</v>
      </c>
      <c s="27">
        <v>0</v>
      </c>
      <c s="27">
        <f>ROUND(G162*H162,6)</f>
      </c>
      <c r="L162" s="29">
        <v>0</v>
      </c>
      <c s="24">
        <f>ROUND(ROUND(L162,2)*ROUND(G162,3),2)</f>
      </c>
      <c s="27" t="s">
        <v>56</v>
      </c>
      <c>
        <f>(M162*21)/100</f>
      </c>
      <c t="s">
        <v>27</v>
      </c>
    </row>
    <row r="163" spans="1:5" ht="12.75" customHeight="1">
      <c r="A163" s="30" t="s">
        <v>57</v>
      </c>
      <c r="E163" s="31" t="s">
        <v>2676</v>
      </c>
    </row>
    <row r="164" spans="1:5" ht="12.75" customHeight="1">
      <c r="A164" s="30" t="s">
        <v>58</v>
      </c>
      <c r="E164" s="32" t="s">
        <v>5</v>
      </c>
    </row>
    <row r="165" spans="5:5" ht="12.75" customHeight="1">
      <c r="E165" s="31" t="s">
        <v>5</v>
      </c>
    </row>
    <row r="166" spans="1:16" ht="12.75" customHeight="1">
      <c r="A166" t="s">
        <v>51</v>
      </c>
      <c s="6" t="s">
        <v>1577</v>
      </c>
      <c s="6" t="s">
        <v>2677</v>
      </c>
      <c t="s">
        <v>5</v>
      </c>
      <c s="26" t="s">
        <v>2678</v>
      </c>
      <c s="27" t="s">
        <v>99</v>
      </c>
      <c s="28">
        <v>8</v>
      </c>
      <c s="27">
        <v>0</v>
      </c>
      <c s="27">
        <f>ROUND(G166*H166,6)</f>
      </c>
      <c r="L166" s="29">
        <v>0</v>
      </c>
      <c s="24">
        <f>ROUND(ROUND(L166,2)*ROUND(G166,3),2)</f>
      </c>
      <c s="27" t="s">
        <v>56</v>
      </c>
      <c>
        <f>(M166*21)/100</f>
      </c>
      <c t="s">
        <v>27</v>
      </c>
    </row>
    <row r="167" spans="1:5" ht="12.75" customHeight="1">
      <c r="A167" s="30" t="s">
        <v>57</v>
      </c>
      <c r="E167" s="31" t="s">
        <v>2678</v>
      </c>
    </row>
    <row r="168" spans="1:5" ht="12.75" customHeight="1">
      <c r="A168" s="30" t="s">
        <v>58</v>
      </c>
      <c r="E168" s="32" t="s">
        <v>5</v>
      </c>
    </row>
    <row r="169" spans="5:5" ht="12.75" customHeight="1">
      <c r="E169" s="31" t="s">
        <v>5</v>
      </c>
    </row>
    <row r="170" spans="1:16" ht="12.75" customHeight="1">
      <c r="A170" t="s">
        <v>51</v>
      </c>
      <c s="6" t="s">
        <v>1458</v>
      </c>
      <c s="6" t="s">
        <v>2679</v>
      </c>
      <c t="s">
        <v>5</v>
      </c>
      <c s="26" t="s">
        <v>2680</v>
      </c>
      <c s="27" t="s">
        <v>99</v>
      </c>
      <c s="28">
        <v>1</v>
      </c>
      <c s="27">
        <v>0</v>
      </c>
      <c s="27">
        <f>ROUND(G170*H170,6)</f>
      </c>
      <c r="L170" s="29">
        <v>0</v>
      </c>
      <c s="24">
        <f>ROUND(ROUND(L170,2)*ROUND(G170,3),2)</f>
      </c>
      <c s="27" t="s">
        <v>56</v>
      </c>
      <c>
        <f>(M170*21)/100</f>
      </c>
      <c t="s">
        <v>27</v>
      </c>
    </row>
    <row r="171" spans="1:5" ht="12.75" customHeight="1">
      <c r="A171" s="30" t="s">
        <v>57</v>
      </c>
      <c r="E171" s="31" t="s">
        <v>2680</v>
      </c>
    </row>
    <row r="172" spans="1:5" ht="12.75" customHeight="1">
      <c r="A172" s="30" t="s">
        <v>58</v>
      </c>
      <c r="E172" s="32" t="s">
        <v>5</v>
      </c>
    </row>
    <row r="173" spans="5:5" ht="12.75" customHeight="1">
      <c r="E173" s="31" t="s">
        <v>5</v>
      </c>
    </row>
    <row r="174" spans="1:16" ht="12.75" customHeight="1">
      <c r="A174" t="s">
        <v>51</v>
      </c>
      <c s="6" t="s">
        <v>1388</v>
      </c>
      <c s="6" t="s">
        <v>2681</v>
      </c>
      <c t="s">
        <v>5</v>
      </c>
      <c s="26" t="s">
        <v>2682</v>
      </c>
      <c s="27" t="s">
        <v>99</v>
      </c>
      <c s="28">
        <v>1</v>
      </c>
      <c s="27">
        <v>0</v>
      </c>
      <c s="27">
        <f>ROUND(G174*H174,6)</f>
      </c>
      <c r="L174" s="29">
        <v>0</v>
      </c>
      <c s="24">
        <f>ROUND(ROUND(L174,2)*ROUND(G174,3),2)</f>
      </c>
      <c s="27" t="s">
        <v>56</v>
      </c>
      <c>
        <f>(M174*21)/100</f>
      </c>
      <c t="s">
        <v>27</v>
      </c>
    </row>
    <row r="175" spans="1:5" ht="12.75" customHeight="1">
      <c r="A175" s="30" t="s">
        <v>57</v>
      </c>
      <c r="E175" s="31" t="s">
        <v>2682</v>
      </c>
    </row>
    <row r="176" spans="1:5" ht="12.75" customHeight="1">
      <c r="A176" s="30" t="s">
        <v>58</v>
      </c>
      <c r="E176" s="32" t="s">
        <v>5</v>
      </c>
    </row>
    <row r="177" spans="5:5" ht="12.75" customHeight="1">
      <c r="E177" s="31" t="s">
        <v>5</v>
      </c>
    </row>
    <row r="178" spans="1:16" ht="12.75" customHeight="1">
      <c r="A178" t="s">
        <v>51</v>
      </c>
      <c s="6" t="s">
        <v>1393</v>
      </c>
      <c s="6" t="s">
        <v>2683</v>
      </c>
      <c t="s">
        <v>5</v>
      </c>
      <c s="26" t="s">
        <v>2684</v>
      </c>
      <c s="27" t="s">
        <v>99</v>
      </c>
      <c s="28">
        <v>7</v>
      </c>
      <c s="27">
        <v>0</v>
      </c>
      <c s="27">
        <f>ROUND(G178*H178,6)</f>
      </c>
      <c r="L178" s="29">
        <v>0</v>
      </c>
      <c s="24">
        <f>ROUND(ROUND(L178,2)*ROUND(G178,3),2)</f>
      </c>
      <c s="27" t="s">
        <v>56</v>
      </c>
      <c>
        <f>(M178*21)/100</f>
      </c>
      <c t="s">
        <v>27</v>
      </c>
    </row>
    <row r="179" spans="1:5" ht="12.75" customHeight="1">
      <c r="A179" s="30" t="s">
        <v>57</v>
      </c>
      <c r="E179" s="31" t="s">
        <v>2684</v>
      </c>
    </row>
    <row r="180" spans="1:5" ht="12.75" customHeight="1">
      <c r="A180" s="30" t="s">
        <v>58</v>
      </c>
      <c r="E180" s="32" t="s">
        <v>5</v>
      </c>
    </row>
    <row r="181" spans="5:5" ht="12.75" customHeight="1">
      <c r="E181" s="31" t="s">
        <v>5</v>
      </c>
    </row>
    <row r="182" spans="1:16" ht="12.75" customHeight="1">
      <c r="A182" t="s">
        <v>51</v>
      </c>
      <c s="6" t="s">
        <v>1463</v>
      </c>
      <c s="6" t="s">
        <v>2685</v>
      </c>
      <c t="s">
        <v>5</v>
      </c>
      <c s="26" t="s">
        <v>2686</v>
      </c>
      <c s="27" t="s">
        <v>99</v>
      </c>
      <c s="28">
        <v>2</v>
      </c>
      <c s="27">
        <v>0</v>
      </c>
      <c s="27">
        <f>ROUND(G182*H182,6)</f>
      </c>
      <c r="L182" s="29">
        <v>0</v>
      </c>
      <c s="24">
        <f>ROUND(ROUND(L182,2)*ROUND(G182,3),2)</f>
      </c>
      <c s="27" t="s">
        <v>56</v>
      </c>
      <c>
        <f>(M182*21)/100</f>
      </c>
      <c t="s">
        <v>27</v>
      </c>
    </row>
    <row r="183" spans="1:5" ht="12.75" customHeight="1">
      <c r="A183" s="30" t="s">
        <v>57</v>
      </c>
      <c r="E183" s="31" t="s">
        <v>2686</v>
      </c>
    </row>
    <row r="184" spans="1:5" ht="12.75" customHeight="1">
      <c r="A184" s="30" t="s">
        <v>58</v>
      </c>
      <c r="E184" s="32" t="s">
        <v>5</v>
      </c>
    </row>
    <row r="185" spans="5:5" ht="12.75" customHeight="1">
      <c r="E185" s="31" t="s">
        <v>5</v>
      </c>
    </row>
    <row r="186" spans="1:16" ht="12.75" customHeight="1">
      <c r="A186" t="s">
        <v>51</v>
      </c>
      <c s="6" t="s">
        <v>1469</v>
      </c>
      <c s="6" t="s">
        <v>2687</v>
      </c>
      <c t="s">
        <v>5</v>
      </c>
      <c s="26" t="s">
        <v>2688</v>
      </c>
      <c s="27" t="s">
        <v>88</v>
      </c>
      <c s="28">
        <v>68</v>
      </c>
      <c s="27">
        <v>0</v>
      </c>
      <c s="27">
        <f>ROUND(G186*H186,6)</f>
      </c>
      <c r="L186" s="29">
        <v>0</v>
      </c>
      <c s="24">
        <f>ROUND(ROUND(L186,2)*ROUND(G186,3),2)</f>
      </c>
      <c s="27" t="s">
        <v>56</v>
      </c>
      <c>
        <f>(M186*21)/100</f>
      </c>
      <c t="s">
        <v>27</v>
      </c>
    </row>
    <row r="187" spans="1:5" ht="12.75" customHeight="1">
      <c r="A187" s="30" t="s">
        <v>57</v>
      </c>
      <c r="E187" s="31" t="s">
        <v>2688</v>
      </c>
    </row>
    <row r="188" spans="1:5" ht="12.75" customHeight="1">
      <c r="A188" s="30" t="s">
        <v>58</v>
      </c>
      <c r="E188" s="32" t="s">
        <v>5</v>
      </c>
    </row>
    <row r="189" spans="5:5" ht="12.75" customHeight="1">
      <c r="E189" s="31" t="s">
        <v>5</v>
      </c>
    </row>
    <row r="190" spans="1:16" ht="12.75" customHeight="1">
      <c r="A190" t="s">
        <v>51</v>
      </c>
      <c s="6" t="s">
        <v>1581</v>
      </c>
      <c s="6" t="s">
        <v>2689</v>
      </c>
      <c t="s">
        <v>5</v>
      </c>
      <c s="26" t="s">
        <v>2690</v>
      </c>
      <c s="27" t="s">
        <v>88</v>
      </c>
      <c s="28">
        <v>5</v>
      </c>
      <c s="27">
        <v>0</v>
      </c>
      <c s="27">
        <f>ROUND(G190*H190,6)</f>
      </c>
      <c r="L190" s="29">
        <v>0</v>
      </c>
      <c s="24">
        <f>ROUND(ROUND(L190,2)*ROUND(G190,3),2)</f>
      </c>
      <c s="27" t="s">
        <v>56</v>
      </c>
      <c>
        <f>(M190*21)/100</f>
      </c>
      <c t="s">
        <v>27</v>
      </c>
    </row>
    <row r="191" spans="1:5" ht="12.75" customHeight="1">
      <c r="A191" s="30" t="s">
        <v>57</v>
      </c>
      <c r="E191" s="31" t="s">
        <v>2690</v>
      </c>
    </row>
    <row r="192" spans="1:5" ht="12.75" customHeight="1">
      <c r="A192" s="30" t="s">
        <v>58</v>
      </c>
      <c r="E192" s="32" t="s">
        <v>5</v>
      </c>
    </row>
    <row r="193" spans="5:5" ht="12.75" customHeight="1">
      <c r="E193" s="31" t="s">
        <v>5</v>
      </c>
    </row>
    <row r="194" spans="1:16" ht="12.75" customHeight="1">
      <c r="A194" t="s">
        <v>51</v>
      </c>
      <c s="6" t="s">
        <v>1431</v>
      </c>
      <c s="6" t="s">
        <v>2691</v>
      </c>
      <c t="s">
        <v>5</v>
      </c>
      <c s="26" t="s">
        <v>2692</v>
      </c>
      <c s="27" t="s">
        <v>55</v>
      </c>
      <c s="28">
        <v>0.074</v>
      </c>
      <c s="27">
        <v>0</v>
      </c>
      <c s="27">
        <f>ROUND(G194*H194,6)</f>
      </c>
      <c r="L194" s="29">
        <v>0</v>
      </c>
      <c s="24">
        <f>ROUND(ROUND(L194,2)*ROUND(G194,3),2)</f>
      </c>
      <c s="27" t="s">
        <v>56</v>
      </c>
      <c>
        <f>(M194*21)/100</f>
      </c>
      <c t="s">
        <v>27</v>
      </c>
    </row>
    <row r="195" spans="1:5" ht="12.75" customHeight="1">
      <c r="A195" s="30" t="s">
        <v>57</v>
      </c>
      <c r="E195" s="31" t="s">
        <v>2692</v>
      </c>
    </row>
    <row r="196" spans="1:5" ht="12.75" customHeight="1">
      <c r="A196" s="30" t="s">
        <v>58</v>
      </c>
      <c r="E196" s="32" t="s">
        <v>5</v>
      </c>
    </row>
    <row r="197" spans="5:5" ht="12.75" customHeight="1">
      <c r="E197" s="31" t="s">
        <v>5</v>
      </c>
    </row>
    <row r="198" spans="1:13" ht="12.75" customHeight="1">
      <c r="A198" t="s">
        <v>48</v>
      </c>
      <c r="C198" s="7" t="s">
        <v>2693</v>
      </c>
      <c r="E198" s="25" t="s">
        <v>2694</v>
      </c>
      <c r="J198" s="24">
        <f>0</f>
      </c>
      <c s="24">
        <f>0</f>
      </c>
      <c s="24">
        <f>0+L199+L203+L207+L211+L215+L219+L223+L227+L231+L235+L239+L243+L247+L251+L255+L259+L263+L267+L271+L275+L279+L283+L287+L291+L295+L299+L303+L307</f>
      </c>
      <c s="24">
        <f>0+M199+M203+M207+M211+M215+M219+M223+M227+M231+M235+M239+M243+M247+M251+M255+M259+M263+M267+M271+M275+M279+M283+M287+M291+M295+M299+M303+M307</f>
      </c>
    </row>
    <row r="199" spans="1:16" ht="12.75" customHeight="1">
      <c r="A199" t="s">
        <v>51</v>
      </c>
      <c s="6" t="s">
        <v>1475</v>
      </c>
      <c s="6" t="s">
        <v>2695</v>
      </c>
      <c t="s">
        <v>5</v>
      </c>
      <c s="26" t="s">
        <v>2696</v>
      </c>
      <c s="27" t="s">
        <v>88</v>
      </c>
      <c s="28">
        <v>30</v>
      </c>
      <c s="27">
        <v>0</v>
      </c>
      <c s="27">
        <f>ROUND(G199*H199,6)</f>
      </c>
      <c r="L199" s="29">
        <v>0</v>
      </c>
      <c s="24">
        <f>ROUND(ROUND(L199,2)*ROUND(G199,3),2)</f>
      </c>
      <c s="27" t="s">
        <v>56</v>
      </c>
      <c>
        <f>(M199*21)/100</f>
      </c>
      <c t="s">
        <v>27</v>
      </c>
    </row>
    <row r="200" spans="1:5" ht="12.75" customHeight="1">
      <c r="A200" s="30" t="s">
        <v>57</v>
      </c>
      <c r="E200" s="31" t="s">
        <v>2696</v>
      </c>
    </row>
    <row r="201" spans="1:5" ht="12.75" customHeight="1">
      <c r="A201" s="30" t="s">
        <v>58</v>
      </c>
      <c r="E201" s="32" t="s">
        <v>5</v>
      </c>
    </row>
    <row r="202" spans="5:5" ht="12.75" customHeight="1">
      <c r="E202" s="31" t="s">
        <v>5</v>
      </c>
    </row>
    <row r="203" spans="1:16" ht="12.75" customHeight="1">
      <c r="A203" t="s">
        <v>51</v>
      </c>
      <c s="6" t="s">
        <v>1417</v>
      </c>
      <c s="6" t="s">
        <v>2697</v>
      </c>
      <c t="s">
        <v>5</v>
      </c>
      <c s="26" t="s">
        <v>2698</v>
      </c>
      <c s="27" t="s">
        <v>88</v>
      </c>
      <c s="28">
        <v>40</v>
      </c>
      <c s="27">
        <v>0</v>
      </c>
      <c s="27">
        <f>ROUND(G203*H203,6)</f>
      </c>
      <c r="L203" s="29">
        <v>0</v>
      </c>
      <c s="24">
        <f>ROUND(ROUND(L203,2)*ROUND(G203,3),2)</f>
      </c>
      <c s="27" t="s">
        <v>56</v>
      </c>
      <c>
        <f>(M203*21)/100</f>
      </c>
      <c t="s">
        <v>27</v>
      </c>
    </row>
    <row r="204" spans="1:5" ht="12.75" customHeight="1">
      <c r="A204" s="30" t="s">
        <v>57</v>
      </c>
      <c r="E204" s="31" t="s">
        <v>2698</v>
      </c>
    </row>
    <row r="205" spans="1:5" ht="12.75" customHeight="1">
      <c r="A205" s="30" t="s">
        <v>58</v>
      </c>
      <c r="E205" s="32" t="s">
        <v>5</v>
      </c>
    </row>
    <row r="206" spans="5:5" ht="12.75" customHeight="1">
      <c r="E206" s="31" t="s">
        <v>5</v>
      </c>
    </row>
    <row r="207" spans="1:16" ht="12.75" customHeight="1">
      <c r="A207" t="s">
        <v>51</v>
      </c>
      <c s="6" t="s">
        <v>1584</v>
      </c>
      <c s="6" t="s">
        <v>2699</v>
      </c>
      <c t="s">
        <v>5</v>
      </c>
      <c s="26" t="s">
        <v>2700</v>
      </c>
      <c s="27" t="s">
        <v>88</v>
      </c>
      <c s="28">
        <v>36</v>
      </c>
      <c s="27">
        <v>0</v>
      </c>
      <c s="27">
        <f>ROUND(G207*H207,6)</f>
      </c>
      <c r="L207" s="29">
        <v>0</v>
      </c>
      <c s="24">
        <f>ROUND(ROUND(L207,2)*ROUND(G207,3),2)</f>
      </c>
      <c s="27" t="s">
        <v>56</v>
      </c>
      <c>
        <f>(M207*21)/100</f>
      </c>
      <c t="s">
        <v>27</v>
      </c>
    </row>
    <row r="208" spans="1:5" ht="12.75" customHeight="1">
      <c r="A208" s="30" t="s">
        <v>57</v>
      </c>
      <c r="E208" s="31" t="s">
        <v>2700</v>
      </c>
    </row>
    <row r="209" spans="1:5" ht="12.75" customHeight="1">
      <c r="A209" s="30" t="s">
        <v>58</v>
      </c>
      <c r="E209" s="32" t="s">
        <v>5</v>
      </c>
    </row>
    <row r="210" spans="5:5" ht="12.75" customHeight="1">
      <c r="E210" s="31" t="s">
        <v>5</v>
      </c>
    </row>
    <row r="211" spans="1:16" ht="12.75" customHeight="1">
      <c r="A211" t="s">
        <v>51</v>
      </c>
      <c s="6" t="s">
        <v>1317</v>
      </c>
      <c s="6" t="s">
        <v>2701</v>
      </c>
      <c t="s">
        <v>5</v>
      </c>
      <c s="26" t="s">
        <v>2702</v>
      </c>
      <c s="27" t="s">
        <v>88</v>
      </c>
      <c s="28">
        <v>32</v>
      </c>
      <c s="27">
        <v>0</v>
      </c>
      <c s="27">
        <f>ROUND(G211*H211,6)</f>
      </c>
      <c r="L211" s="29">
        <v>0</v>
      </c>
      <c s="24">
        <f>ROUND(ROUND(L211,2)*ROUND(G211,3),2)</f>
      </c>
      <c s="27" t="s">
        <v>56</v>
      </c>
      <c>
        <f>(M211*21)/100</f>
      </c>
      <c t="s">
        <v>27</v>
      </c>
    </row>
    <row r="212" spans="1:5" ht="12.75" customHeight="1">
      <c r="A212" s="30" t="s">
        <v>57</v>
      </c>
      <c r="E212" s="31" t="s">
        <v>2702</v>
      </c>
    </row>
    <row r="213" spans="1:5" ht="12.75" customHeight="1">
      <c r="A213" s="30" t="s">
        <v>58</v>
      </c>
      <c r="E213" s="32" t="s">
        <v>5</v>
      </c>
    </row>
    <row r="214" spans="5:5" ht="12.75" customHeight="1">
      <c r="E214" s="31" t="s">
        <v>5</v>
      </c>
    </row>
    <row r="215" spans="1:16" ht="12.75" customHeight="1">
      <c r="A215" t="s">
        <v>51</v>
      </c>
      <c s="6" t="s">
        <v>1437</v>
      </c>
      <c s="6" t="s">
        <v>2703</v>
      </c>
      <c t="s">
        <v>5</v>
      </c>
      <c s="26" t="s">
        <v>2704</v>
      </c>
      <c s="27" t="s">
        <v>88</v>
      </c>
      <c s="28">
        <v>30</v>
      </c>
      <c s="27">
        <v>0</v>
      </c>
      <c s="27">
        <f>ROUND(G215*H215,6)</f>
      </c>
      <c r="L215" s="29">
        <v>0</v>
      </c>
      <c s="24">
        <f>ROUND(ROUND(L215,2)*ROUND(G215,3),2)</f>
      </c>
      <c s="27" t="s">
        <v>56</v>
      </c>
      <c>
        <f>(M215*21)/100</f>
      </c>
      <c t="s">
        <v>27</v>
      </c>
    </row>
    <row r="216" spans="1:5" ht="12.75" customHeight="1">
      <c r="A216" s="30" t="s">
        <v>57</v>
      </c>
      <c r="E216" s="31" t="s">
        <v>2704</v>
      </c>
    </row>
    <row r="217" spans="1:5" ht="12.75" customHeight="1">
      <c r="A217" s="30" t="s">
        <v>58</v>
      </c>
      <c r="E217" s="32" t="s">
        <v>5</v>
      </c>
    </row>
    <row r="218" spans="5:5" ht="12.75" customHeight="1">
      <c r="E218" s="31" t="s">
        <v>5</v>
      </c>
    </row>
    <row r="219" spans="1:16" ht="12.75" customHeight="1">
      <c r="A219" t="s">
        <v>51</v>
      </c>
      <c s="6" t="s">
        <v>1423</v>
      </c>
      <c s="6" t="s">
        <v>2705</v>
      </c>
      <c t="s">
        <v>5</v>
      </c>
      <c s="26" t="s">
        <v>2706</v>
      </c>
      <c s="27" t="s">
        <v>88</v>
      </c>
      <c s="28">
        <v>50</v>
      </c>
      <c s="27">
        <v>0</v>
      </c>
      <c s="27">
        <f>ROUND(G219*H219,6)</f>
      </c>
      <c r="L219" s="29">
        <v>0</v>
      </c>
      <c s="24">
        <f>ROUND(ROUND(L219,2)*ROUND(G219,3),2)</f>
      </c>
      <c s="27" t="s">
        <v>56</v>
      </c>
      <c>
        <f>(M219*21)/100</f>
      </c>
      <c t="s">
        <v>27</v>
      </c>
    </row>
    <row r="220" spans="1:5" ht="12.75" customHeight="1">
      <c r="A220" s="30" t="s">
        <v>57</v>
      </c>
      <c r="E220" s="31" t="s">
        <v>2706</v>
      </c>
    </row>
    <row r="221" spans="1:5" ht="12.75" customHeight="1">
      <c r="A221" s="30" t="s">
        <v>58</v>
      </c>
      <c r="E221" s="32" t="s">
        <v>5</v>
      </c>
    </row>
    <row r="222" spans="5:5" ht="12.75" customHeight="1">
      <c r="E222" s="31" t="s">
        <v>5</v>
      </c>
    </row>
    <row r="223" spans="1:16" ht="12.75" customHeight="1">
      <c r="A223" t="s">
        <v>51</v>
      </c>
      <c s="6" t="s">
        <v>1481</v>
      </c>
      <c s="6" t="s">
        <v>2707</v>
      </c>
      <c t="s">
        <v>5</v>
      </c>
      <c s="26" t="s">
        <v>2708</v>
      </c>
      <c s="27" t="s">
        <v>88</v>
      </c>
      <c s="28">
        <v>28</v>
      </c>
      <c s="27">
        <v>0</v>
      </c>
      <c s="27">
        <f>ROUND(G223*H223,6)</f>
      </c>
      <c r="L223" s="29">
        <v>0</v>
      </c>
      <c s="24">
        <f>ROUND(ROUND(L223,2)*ROUND(G223,3),2)</f>
      </c>
      <c s="27" t="s">
        <v>56</v>
      </c>
      <c>
        <f>(M223*21)/100</f>
      </c>
      <c t="s">
        <v>27</v>
      </c>
    </row>
    <row r="224" spans="1:5" ht="12.75" customHeight="1">
      <c r="A224" s="30" t="s">
        <v>57</v>
      </c>
      <c r="E224" s="31" t="s">
        <v>2708</v>
      </c>
    </row>
    <row r="225" spans="1:5" ht="12.75" customHeight="1">
      <c r="A225" s="30" t="s">
        <v>58</v>
      </c>
      <c r="E225" s="32" t="s">
        <v>5</v>
      </c>
    </row>
    <row r="226" spans="5:5" ht="12.75" customHeight="1">
      <c r="E226" s="31" t="s">
        <v>5</v>
      </c>
    </row>
    <row r="227" spans="1:16" ht="12.75" customHeight="1">
      <c r="A227" t="s">
        <v>51</v>
      </c>
      <c s="6" t="s">
        <v>2036</v>
      </c>
      <c s="6" t="s">
        <v>2709</v>
      </c>
      <c t="s">
        <v>5</v>
      </c>
      <c s="26" t="s">
        <v>2710</v>
      </c>
      <c s="27" t="s">
        <v>88</v>
      </c>
      <c s="28">
        <v>20</v>
      </c>
      <c s="27">
        <v>0</v>
      </c>
      <c s="27">
        <f>ROUND(G227*H227,6)</f>
      </c>
      <c r="L227" s="29">
        <v>0</v>
      </c>
      <c s="24">
        <f>ROUND(ROUND(L227,2)*ROUND(G227,3),2)</f>
      </c>
      <c s="27" t="s">
        <v>56</v>
      </c>
      <c>
        <f>(M227*21)/100</f>
      </c>
      <c t="s">
        <v>27</v>
      </c>
    </row>
    <row r="228" spans="1:5" ht="12.75" customHeight="1">
      <c r="A228" s="30" t="s">
        <v>57</v>
      </c>
      <c r="E228" s="31" t="s">
        <v>2710</v>
      </c>
    </row>
    <row r="229" spans="1:5" ht="12.75" customHeight="1">
      <c r="A229" s="30" t="s">
        <v>58</v>
      </c>
      <c r="E229" s="32" t="s">
        <v>5</v>
      </c>
    </row>
    <row r="230" spans="5:5" ht="12.75" customHeight="1">
      <c r="E230" s="31" t="s">
        <v>5</v>
      </c>
    </row>
    <row r="231" spans="1:16" ht="12.75" customHeight="1">
      <c r="A231" t="s">
        <v>51</v>
      </c>
      <c s="6" t="s">
        <v>2041</v>
      </c>
      <c s="6" t="s">
        <v>2711</v>
      </c>
      <c t="s">
        <v>5</v>
      </c>
      <c s="26" t="s">
        <v>2712</v>
      </c>
      <c s="27" t="s">
        <v>88</v>
      </c>
      <c s="28">
        <v>50</v>
      </c>
      <c s="27">
        <v>0</v>
      </c>
      <c s="27">
        <f>ROUND(G231*H231,6)</f>
      </c>
      <c r="L231" s="29">
        <v>0</v>
      </c>
      <c s="24">
        <f>ROUND(ROUND(L231,2)*ROUND(G231,3),2)</f>
      </c>
      <c s="27" t="s">
        <v>56</v>
      </c>
      <c>
        <f>(M231*21)/100</f>
      </c>
      <c t="s">
        <v>27</v>
      </c>
    </row>
    <row r="232" spans="1:5" ht="12.75" customHeight="1">
      <c r="A232" s="30" t="s">
        <v>57</v>
      </c>
      <c r="E232" s="31" t="s">
        <v>2712</v>
      </c>
    </row>
    <row r="233" spans="1:5" ht="12.75" customHeight="1">
      <c r="A233" s="30" t="s">
        <v>58</v>
      </c>
      <c r="E233" s="32" t="s">
        <v>5</v>
      </c>
    </row>
    <row r="234" spans="5:5" ht="12.75" customHeight="1">
      <c r="E234" s="31" t="s">
        <v>5</v>
      </c>
    </row>
    <row r="235" spans="1:16" ht="12.75" customHeight="1">
      <c r="A235" t="s">
        <v>51</v>
      </c>
      <c s="6" t="s">
        <v>2046</v>
      </c>
      <c s="6" t="s">
        <v>2713</v>
      </c>
      <c t="s">
        <v>5</v>
      </c>
      <c s="26" t="s">
        <v>2714</v>
      </c>
      <c s="27" t="s">
        <v>88</v>
      </c>
      <c s="28">
        <v>10</v>
      </c>
      <c s="27">
        <v>0</v>
      </c>
      <c s="27">
        <f>ROUND(G235*H235,6)</f>
      </c>
      <c r="L235" s="29">
        <v>0</v>
      </c>
      <c s="24">
        <f>ROUND(ROUND(L235,2)*ROUND(G235,3),2)</f>
      </c>
      <c s="27" t="s">
        <v>56</v>
      </c>
      <c>
        <f>(M235*21)/100</f>
      </c>
      <c t="s">
        <v>27</v>
      </c>
    </row>
    <row r="236" spans="1:5" ht="12.75" customHeight="1">
      <c r="A236" s="30" t="s">
        <v>57</v>
      </c>
      <c r="E236" s="31" t="s">
        <v>2714</v>
      </c>
    </row>
    <row r="237" spans="1:5" ht="12.75" customHeight="1">
      <c r="A237" s="30" t="s">
        <v>58</v>
      </c>
      <c r="E237" s="32" t="s">
        <v>5</v>
      </c>
    </row>
    <row r="238" spans="5:5" ht="12.75" customHeight="1">
      <c r="E238" s="31" t="s">
        <v>5</v>
      </c>
    </row>
    <row r="239" spans="1:16" ht="12.75" customHeight="1">
      <c r="A239" t="s">
        <v>51</v>
      </c>
      <c s="6" t="s">
        <v>2051</v>
      </c>
      <c s="6" t="s">
        <v>2715</v>
      </c>
      <c t="s">
        <v>5</v>
      </c>
      <c s="26" t="s">
        <v>2716</v>
      </c>
      <c s="27" t="s">
        <v>88</v>
      </c>
      <c s="28">
        <v>30</v>
      </c>
      <c s="27">
        <v>0</v>
      </c>
      <c s="27">
        <f>ROUND(G239*H239,6)</f>
      </c>
      <c r="L239" s="29">
        <v>0</v>
      </c>
      <c s="24">
        <f>ROUND(ROUND(L239,2)*ROUND(G239,3),2)</f>
      </c>
      <c s="27" t="s">
        <v>56</v>
      </c>
      <c>
        <f>(M239*21)/100</f>
      </c>
      <c t="s">
        <v>27</v>
      </c>
    </row>
    <row r="240" spans="1:5" ht="12.75" customHeight="1">
      <c r="A240" s="30" t="s">
        <v>57</v>
      </c>
      <c r="E240" s="31" t="s">
        <v>2716</v>
      </c>
    </row>
    <row r="241" spans="1:5" ht="12.75" customHeight="1">
      <c r="A241" s="30" t="s">
        <v>58</v>
      </c>
      <c r="E241" s="32" t="s">
        <v>5</v>
      </c>
    </row>
    <row r="242" spans="5:5" ht="12.75" customHeight="1">
      <c r="E242" s="31" t="s">
        <v>5</v>
      </c>
    </row>
    <row r="243" spans="1:16" ht="12.75" customHeight="1">
      <c r="A243" t="s">
        <v>51</v>
      </c>
      <c s="6" t="s">
        <v>2056</v>
      </c>
      <c s="6" t="s">
        <v>2717</v>
      </c>
      <c t="s">
        <v>5</v>
      </c>
      <c s="26" t="s">
        <v>2718</v>
      </c>
      <c s="27" t="s">
        <v>99</v>
      </c>
      <c s="28">
        <v>18</v>
      </c>
      <c s="27">
        <v>0</v>
      </c>
      <c s="27">
        <f>ROUND(G243*H243,6)</f>
      </c>
      <c r="L243" s="29">
        <v>0</v>
      </c>
      <c s="24">
        <f>ROUND(ROUND(L243,2)*ROUND(G243,3),2)</f>
      </c>
      <c s="27" t="s">
        <v>56</v>
      </c>
      <c>
        <f>(M243*21)/100</f>
      </c>
      <c t="s">
        <v>27</v>
      </c>
    </row>
    <row r="244" spans="1:5" ht="12.75" customHeight="1">
      <c r="A244" s="30" t="s">
        <v>57</v>
      </c>
      <c r="E244" s="31" t="s">
        <v>2718</v>
      </c>
    </row>
    <row r="245" spans="1:5" ht="12.75" customHeight="1">
      <c r="A245" s="30" t="s">
        <v>58</v>
      </c>
      <c r="E245" s="32" t="s">
        <v>5</v>
      </c>
    </row>
    <row r="246" spans="5:5" ht="12.75" customHeight="1">
      <c r="E246" s="31" t="s">
        <v>5</v>
      </c>
    </row>
    <row r="247" spans="1:16" ht="12.75" customHeight="1">
      <c r="A247" t="s">
        <v>51</v>
      </c>
      <c s="6" t="s">
        <v>2061</v>
      </c>
      <c s="6" t="s">
        <v>2719</v>
      </c>
      <c t="s">
        <v>5</v>
      </c>
      <c s="26" t="s">
        <v>2720</v>
      </c>
      <c s="27" t="s">
        <v>99</v>
      </c>
      <c s="28">
        <v>11</v>
      </c>
      <c s="27">
        <v>0</v>
      </c>
      <c s="27">
        <f>ROUND(G247*H247,6)</f>
      </c>
      <c r="L247" s="29">
        <v>0</v>
      </c>
      <c s="24">
        <f>ROUND(ROUND(L247,2)*ROUND(G247,3),2)</f>
      </c>
      <c s="27" t="s">
        <v>56</v>
      </c>
      <c>
        <f>(M247*21)/100</f>
      </c>
      <c t="s">
        <v>27</v>
      </c>
    </row>
    <row r="248" spans="1:5" ht="12.75" customHeight="1">
      <c r="A248" s="30" t="s">
        <v>57</v>
      </c>
      <c r="E248" s="31" t="s">
        <v>2720</v>
      </c>
    </row>
    <row r="249" spans="1:5" ht="12.75" customHeight="1">
      <c r="A249" s="30" t="s">
        <v>58</v>
      </c>
      <c r="E249" s="32" t="s">
        <v>5</v>
      </c>
    </row>
    <row r="250" spans="5:5" ht="12.75" customHeight="1">
      <c r="E250" s="31" t="s">
        <v>5</v>
      </c>
    </row>
    <row r="251" spans="1:16" ht="12.75" customHeight="1">
      <c r="A251" t="s">
        <v>51</v>
      </c>
      <c s="6" t="s">
        <v>2066</v>
      </c>
      <c s="6" t="s">
        <v>2721</v>
      </c>
      <c t="s">
        <v>5</v>
      </c>
      <c s="26" t="s">
        <v>2722</v>
      </c>
      <c s="27" t="s">
        <v>2723</v>
      </c>
      <c s="28">
        <v>7</v>
      </c>
      <c s="27">
        <v>0</v>
      </c>
      <c s="27">
        <f>ROUND(G251*H251,6)</f>
      </c>
      <c r="L251" s="29">
        <v>0</v>
      </c>
      <c s="24">
        <f>ROUND(ROUND(L251,2)*ROUND(G251,3),2)</f>
      </c>
      <c s="27" t="s">
        <v>56</v>
      </c>
      <c>
        <f>(M251*21)/100</f>
      </c>
      <c t="s">
        <v>27</v>
      </c>
    </row>
    <row r="252" spans="1:5" ht="12.75" customHeight="1">
      <c r="A252" s="30" t="s">
        <v>57</v>
      </c>
      <c r="E252" s="31" t="s">
        <v>2722</v>
      </c>
    </row>
    <row r="253" spans="1:5" ht="12.75" customHeight="1">
      <c r="A253" s="30" t="s">
        <v>58</v>
      </c>
      <c r="E253" s="32" t="s">
        <v>5</v>
      </c>
    </row>
    <row r="254" spans="5:5" ht="12.75" customHeight="1">
      <c r="E254" s="31" t="s">
        <v>5</v>
      </c>
    </row>
    <row r="255" spans="1:16" ht="12.75" customHeight="1">
      <c r="A255" t="s">
        <v>51</v>
      </c>
      <c s="6" t="s">
        <v>2068</v>
      </c>
      <c s="6" t="s">
        <v>2724</v>
      </c>
      <c t="s">
        <v>5</v>
      </c>
      <c s="26" t="s">
        <v>2725</v>
      </c>
      <c s="27" t="s">
        <v>99</v>
      </c>
      <c s="28">
        <v>2</v>
      </c>
      <c s="27">
        <v>0</v>
      </c>
      <c s="27">
        <f>ROUND(G255*H255,6)</f>
      </c>
      <c r="L255" s="29">
        <v>0</v>
      </c>
      <c s="24">
        <f>ROUND(ROUND(L255,2)*ROUND(G255,3),2)</f>
      </c>
      <c s="27" t="s">
        <v>56</v>
      </c>
      <c>
        <f>(M255*21)/100</f>
      </c>
      <c t="s">
        <v>27</v>
      </c>
    </row>
    <row r="256" spans="1:5" ht="12.75" customHeight="1">
      <c r="A256" s="30" t="s">
        <v>57</v>
      </c>
      <c r="E256" s="31" t="s">
        <v>2725</v>
      </c>
    </row>
    <row r="257" spans="1:5" ht="12.75" customHeight="1">
      <c r="A257" s="30" t="s">
        <v>58</v>
      </c>
      <c r="E257" s="32" t="s">
        <v>5</v>
      </c>
    </row>
    <row r="258" spans="5:5" ht="12.75" customHeight="1">
      <c r="E258" s="31" t="s">
        <v>5</v>
      </c>
    </row>
    <row r="259" spans="1:16" ht="12.75" customHeight="1">
      <c r="A259" t="s">
        <v>51</v>
      </c>
      <c s="6" t="s">
        <v>2070</v>
      </c>
      <c s="6" t="s">
        <v>2726</v>
      </c>
      <c t="s">
        <v>5</v>
      </c>
      <c s="26" t="s">
        <v>2727</v>
      </c>
      <c s="27" t="s">
        <v>99</v>
      </c>
      <c s="28">
        <v>4</v>
      </c>
      <c s="27">
        <v>0</v>
      </c>
      <c s="27">
        <f>ROUND(G259*H259,6)</f>
      </c>
      <c r="L259" s="29">
        <v>0</v>
      </c>
      <c s="24">
        <f>ROUND(ROUND(L259,2)*ROUND(G259,3),2)</f>
      </c>
      <c s="27" t="s">
        <v>56</v>
      </c>
      <c>
        <f>(M259*21)/100</f>
      </c>
      <c t="s">
        <v>27</v>
      </c>
    </row>
    <row r="260" spans="1:5" ht="12.75" customHeight="1">
      <c r="A260" s="30" t="s">
        <v>57</v>
      </c>
      <c r="E260" s="31" t="s">
        <v>2727</v>
      </c>
    </row>
    <row r="261" spans="1:5" ht="12.75" customHeight="1">
      <c r="A261" s="30" t="s">
        <v>58</v>
      </c>
      <c r="E261" s="32" t="s">
        <v>5</v>
      </c>
    </row>
    <row r="262" spans="5:5" ht="12.75" customHeight="1">
      <c r="E262" s="31" t="s">
        <v>5</v>
      </c>
    </row>
    <row r="263" spans="1:16" ht="12.75" customHeight="1">
      <c r="A263" t="s">
        <v>51</v>
      </c>
      <c s="6" t="s">
        <v>2072</v>
      </c>
      <c s="6" t="s">
        <v>2728</v>
      </c>
      <c t="s">
        <v>5</v>
      </c>
      <c s="26" t="s">
        <v>2729</v>
      </c>
      <c s="27" t="s">
        <v>99</v>
      </c>
      <c s="28">
        <v>4</v>
      </c>
      <c s="27">
        <v>0</v>
      </c>
      <c s="27">
        <f>ROUND(G263*H263,6)</f>
      </c>
      <c r="L263" s="29">
        <v>0</v>
      </c>
      <c s="24">
        <f>ROUND(ROUND(L263,2)*ROUND(G263,3),2)</f>
      </c>
      <c s="27" t="s">
        <v>56</v>
      </c>
      <c>
        <f>(M263*21)/100</f>
      </c>
      <c t="s">
        <v>27</v>
      </c>
    </row>
    <row r="264" spans="1:5" ht="12.75" customHeight="1">
      <c r="A264" s="30" t="s">
        <v>57</v>
      </c>
      <c r="E264" s="31" t="s">
        <v>2729</v>
      </c>
    </row>
    <row r="265" spans="1:5" ht="12.75" customHeight="1">
      <c r="A265" s="30" t="s">
        <v>58</v>
      </c>
      <c r="E265" s="32" t="s">
        <v>5</v>
      </c>
    </row>
    <row r="266" spans="5:5" ht="12.75" customHeight="1">
      <c r="E266" s="31" t="s">
        <v>5</v>
      </c>
    </row>
    <row r="267" spans="1:16" ht="12.75" customHeight="1">
      <c r="A267" t="s">
        <v>51</v>
      </c>
      <c s="6" t="s">
        <v>2077</v>
      </c>
      <c s="6" t="s">
        <v>2730</v>
      </c>
      <c t="s">
        <v>5</v>
      </c>
      <c s="26" t="s">
        <v>2731</v>
      </c>
      <c s="27" t="s">
        <v>99</v>
      </c>
      <c s="28">
        <v>4</v>
      </c>
      <c s="27">
        <v>0</v>
      </c>
      <c s="27">
        <f>ROUND(G267*H267,6)</f>
      </c>
      <c r="L267" s="29">
        <v>0</v>
      </c>
      <c s="24">
        <f>ROUND(ROUND(L267,2)*ROUND(G267,3),2)</f>
      </c>
      <c s="27" t="s">
        <v>56</v>
      </c>
      <c>
        <f>(M267*21)/100</f>
      </c>
      <c t="s">
        <v>27</v>
      </c>
    </row>
    <row r="268" spans="1:5" ht="12.75" customHeight="1">
      <c r="A268" s="30" t="s">
        <v>57</v>
      </c>
      <c r="E268" s="31" t="s">
        <v>2731</v>
      </c>
    </row>
    <row r="269" spans="1:5" ht="12.75" customHeight="1">
      <c r="A269" s="30" t="s">
        <v>58</v>
      </c>
      <c r="E269" s="32" t="s">
        <v>5</v>
      </c>
    </row>
    <row r="270" spans="5:5" ht="12.75" customHeight="1">
      <c r="E270" s="31" t="s">
        <v>5</v>
      </c>
    </row>
    <row r="271" spans="1:16" ht="12.75" customHeight="1">
      <c r="A271" t="s">
        <v>51</v>
      </c>
      <c s="6" t="s">
        <v>2081</v>
      </c>
      <c s="6" t="s">
        <v>2732</v>
      </c>
      <c t="s">
        <v>5</v>
      </c>
      <c s="26" t="s">
        <v>2733</v>
      </c>
      <c s="27" t="s">
        <v>99</v>
      </c>
      <c s="28">
        <v>4</v>
      </c>
      <c s="27">
        <v>0</v>
      </c>
      <c s="27">
        <f>ROUND(G271*H271,6)</f>
      </c>
      <c r="L271" s="29">
        <v>0</v>
      </c>
      <c s="24">
        <f>ROUND(ROUND(L271,2)*ROUND(G271,3),2)</f>
      </c>
      <c s="27" t="s">
        <v>56</v>
      </c>
      <c>
        <f>(M271*21)/100</f>
      </c>
      <c t="s">
        <v>27</v>
      </c>
    </row>
    <row r="272" spans="1:5" ht="12.75" customHeight="1">
      <c r="A272" s="30" t="s">
        <v>57</v>
      </c>
      <c r="E272" s="31" t="s">
        <v>2733</v>
      </c>
    </row>
    <row r="273" spans="1:5" ht="12.75" customHeight="1">
      <c r="A273" s="30" t="s">
        <v>58</v>
      </c>
      <c r="E273" s="32" t="s">
        <v>5</v>
      </c>
    </row>
    <row r="274" spans="5:5" ht="12.75" customHeight="1">
      <c r="E274" s="31" t="s">
        <v>5</v>
      </c>
    </row>
    <row r="275" spans="1:16" ht="12.75" customHeight="1">
      <c r="A275" t="s">
        <v>51</v>
      </c>
      <c s="6" t="s">
        <v>2086</v>
      </c>
      <c s="6" t="s">
        <v>2734</v>
      </c>
      <c t="s">
        <v>5</v>
      </c>
      <c s="26" t="s">
        <v>2735</v>
      </c>
      <c s="27" t="s">
        <v>99</v>
      </c>
      <c s="28">
        <v>2</v>
      </c>
      <c s="27">
        <v>0</v>
      </c>
      <c s="27">
        <f>ROUND(G275*H275,6)</f>
      </c>
      <c r="L275" s="29">
        <v>0</v>
      </c>
      <c s="24">
        <f>ROUND(ROUND(L275,2)*ROUND(G275,3),2)</f>
      </c>
      <c s="27" t="s">
        <v>56</v>
      </c>
      <c>
        <f>(M275*21)/100</f>
      </c>
      <c t="s">
        <v>27</v>
      </c>
    </row>
    <row r="276" spans="1:5" ht="12.75" customHeight="1">
      <c r="A276" s="30" t="s">
        <v>57</v>
      </c>
      <c r="E276" s="31" t="s">
        <v>2735</v>
      </c>
    </row>
    <row r="277" spans="1:5" ht="12.75" customHeight="1">
      <c r="A277" s="30" t="s">
        <v>58</v>
      </c>
      <c r="E277" s="32" t="s">
        <v>5</v>
      </c>
    </row>
    <row r="278" spans="5:5" ht="12.75" customHeight="1">
      <c r="E278" s="31" t="s">
        <v>5</v>
      </c>
    </row>
    <row r="279" spans="1:16" ht="12.75" customHeight="1">
      <c r="A279" t="s">
        <v>51</v>
      </c>
      <c s="6" t="s">
        <v>2090</v>
      </c>
      <c s="6" t="s">
        <v>2736</v>
      </c>
      <c t="s">
        <v>5</v>
      </c>
      <c s="26" t="s">
        <v>2737</v>
      </c>
      <c s="27" t="s">
        <v>99</v>
      </c>
      <c s="28">
        <v>2</v>
      </c>
      <c s="27">
        <v>0</v>
      </c>
      <c s="27">
        <f>ROUND(G279*H279,6)</f>
      </c>
      <c r="L279" s="29">
        <v>0</v>
      </c>
      <c s="24">
        <f>ROUND(ROUND(L279,2)*ROUND(G279,3),2)</f>
      </c>
      <c s="27" t="s">
        <v>56</v>
      </c>
      <c>
        <f>(M279*21)/100</f>
      </c>
      <c t="s">
        <v>27</v>
      </c>
    </row>
    <row r="280" spans="1:5" ht="12.75" customHeight="1">
      <c r="A280" s="30" t="s">
        <v>57</v>
      </c>
      <c r="E280" s="31" t="s">
        <v>2737</v>
      </c>
    </row>
    <row r="281" spans="1:5" ht="12.75" customHeight="1">
      <c r="A281" s="30" t="s">
        <v>58</v>
      </c>
      <c r="E281" s="32" t="s">
        <v>5</v>
      </c>
    </row>
    <row r="282" spans="5:5" ht="12.75" customHeight="1">
      <c r="E282" s="31" t="s">
        <v>5</v>
      </c>
    </row>
    <row r="283" spans="1:16" ht="12.75" customHeight="1">
      <c r="A283" t="s">
        <v>51</v>
      </c>
      <c s="6" t="s">
        <v>2093</v>
      </c>
      <c s="6" t="s">
        <v>2738</v>
      </c>
      <c t="s">
        <v>5</v>
      </c>
      <c s="26" t="s">
        <v>2739</v>
      </c>
      <c s="27" t="s">
        <v>99</v>
      </c>
      <c s="28">
        <v>2</v>
      </c>
      <c s="27">
        <v>0</v>
      </c>
      <c s="27">
        <f>ROUND(G283*H283,6)</f>
      </c>
      <c r="L283" s="29">
        <v>0</v>
      </c>
      <c s="24">
        <f>ROUND(ROUND(L283,2)*ROUND(G283,3),2)</f>
      </c>
      <c s="27" t="s">
        <v>56</v>
      </c>
      <c>
        <f>(M283*21)/100</f>
      </c>
      <c t="s">
        <v>27</v>
      </c>
    </row>
    <row r="284" spans="1:5" ht="12.75" customHeight="1">
      <c r="A284" s="30" t="s">
        <v>57</v>
      </c>
      <c r="E284" s="31" t="s">
        <v>2739</v>
      </c>
    </row>
    <row r="285" spans="1:5" ht="12.75" customHeight="1">
      <c r="A285" s="30" t="s">
        <v>58</v>
      </c>
      <c r="E285" s="32" t="s">
        <v>5</v>
      </c>
    </row>
    <row r="286" spans="5:5" ht="12.75" customHeight="1">
      <c r="E286" s="31" t="s">
        <v>5</v>
      </c>
    </row>
    <row r="287" spans="1:16" ht="12.75" customHeight="1">
      <c r="A287" t="s">
        <v>51</v>
      </c>
      <c s="6" t="s">
        <v>2095</v>
      </c>
      <c s="6" t="s">
        <v>2740</v>
      </c>
      <c t="s">
        <v>5</v>
      </c>
      <c s="26" t="s">
        <v>2741</v>
      </c>
      <c s="27" t="s">
        <v>99</v>
      </c>
      <c s="28">
        <v>6</v>
      </c>
      <c s="27">
        <v>0</v>
      </c>
      <c s="27">
        <f>ROUND(G287*H287,6)</f>
      </c>
      <c r="L287" s="29">
        <v>0</v>
      </c>
      <c s="24">
        <f>ROUND(ROUND(L287,2)*ROUND(G287,3),2)</f>
      </c>
      <c s="27" t="s">
        <v>56</v>
      </c>
      <c>
        <f>(M287*21)/100</f>
      </c>
      <c t="s">
        <v>27</v>
      </c>
    </row>
    <row r="288" spans="1:5" ht="12.75" customHeight="1">
      <c r="A288" s="30" t="s">
        <v>57</v>
      </c>
      <c r="E288" s="31" t="s">
        <v>2741</v>
      </c>
    </row>
    <row r="289" spans="1:5" ht="12.75" customHeight="1">
      <c r="A289" s="30" t="s">
        <v>58</v>
      </c>
      <c r="E289" s="32" t="s">
        <v>5</v>
      </c>
    </row>
    <row r="290" spans="5:5" ht="12.75" customHeight="1">
      <c r="E290" s="31" t="s">
        <v>5</v>
      </c>
    </row>
    <row r="291" spans="1:16" ht="12.75" customHeight="1">
      <c r="A291" t="s">
        <v>51</v>
      </c>
      <c s="6" t="s">
        <v>2099</v>
      </c>
      <c s="6" t="s">
        <v>2742</v>
      </c>
      <c t="s">
        <v>5</v>
      </c>
      <c s="26" t="s">
        <v>2743</v>
      </c>
      <c s="27" t="s">
        <v>99</v>
      </c>
      <c s="28">
        <v>2</v>
      </c>
      <c s="27">
        <v>0</v>
      </c>
      <c s="27">
        <f>ROUND(G291*H291,6)</f>
      </c>
      <c r="L291" s="29">
        <v>0</v>
      </c>
      <c s="24">
        <f>ROUND(ROUND(L291,2)*ROUND(G291,3),2)</f>
      </c>
      <c s="27" t="s">
        <v>56</v>
      </c>
      <c>
        <f>(M291*21)/100</f>
      </c>
      <c t="s">
        <v>27</v>
      </c>
    </row>
    <row r="292" spans="1:5" ht="12.75" customHeight="1">
      <c r="A292" s="30" t="s">
        <v>57</v>
      </c>
      <c r="E292" s="31" t="s">
        <v>2743</v>
      </c>
    </row>
    <row r="293" spans="1:5" ht="12.75" customHeight="1">
      <c r="A293" s="30" t="s">
        <v>58</v>
      </c>
      <c r="E293" s="32" t="s">
        <v>5</v>
      </c>
    </row>
    <row r="294" spans="5:5" ht="12.75" customHeight="1">
      <c r="E294" s="31" t="s">
        <v>5</v>
      </c>
    </row>
    <row r="295" spans="1:16" ht="12.75" customHeight="1">
      <c r="A295" t="s">
        <v>51</v>
      </c>
      <c s="6" t="s">
        <v>2103</v>
      </c>
      <c s="6" t="s">
        <v>2744</v>
      </c>
      <c t="s">
        <v>5</v>
      </c>
      <c s="26" t="s">
        <v>2745</v>
      </c>
      <c s="27" t="s">
        <v>88</v>
      </c>
      <c s="28">
        <v>27</v>
      </c>
      <c s="27">
        <v>0</v>
      </c>
      <c s="27">
        <f>ROUND(G295*H295,6)</f>
      </c>
      <c r="L295" s="29">
        <v>0</v>
      </c>
      <c s="24">
        <f>ROUND(ROUND(L295,2)*ROUND(G295,3),2)</f>
      </c>
      <c s="27" t="s">
        <v>56</v>
      </c>
      <c>
        <f>(M295*21)/100</f>
      </c>
      <c t="s">
        <v>27</v>
      </c>
    </row>
    <row r="296" spans="1:5" ht="12.75" customHeight="1">
      <c r="A296" s="30" t="s">
        <v>57</v>
      </c>
      <c r="E296" s="31" t="s">
        <v>2745</v>
      </c>
    </row>
    <row r="297" spans="1:5" ht="12.75" customHeight="1">
      <c r="A297" s="30" t="s">
        <v>58</v>
      </c>
      <c r="E297" s="32" t="s">
        <v>5</v>
      </c>
    </row>
    <row r="298" spans="5:5" ht="12.75" customHeight="1">
      <c r="E298" s="31" t="s">
        <v>5</v>
      </c>
    </row>
    <row r="299" spans="1:16" ht="12.75" customHeight="1">
      <c r="A299" t="s">
        <v>51</v>
      </c>
      <c s="6" t="s">
        <v>2109</v>
      </c>
      <c s="6" t="s">
        <v>2746</v>
      </c>
      <c t="s">
        <v>5</v>
      </c>
      <c s="26" t="s">
        <v>2747</v>
      </c>
      <c s="27" t="s">
        <v>88</v>
      </c>
      <c s="28">
        <v>27</v>
      </c>
      <c s="27">
        <v>0</v>
      </c>
      <c s="27">
        <f>ROUND(G299*H299,6)</f>
      </c>
      <c r="L299" s="29">
        <v>0</v>
      </c>
      <c s="24">
        <f>ROUND(ROUND(L299,2)*ROUND(G299,3),2)</f>
      </c>
      <c s="27" t="s">
        <v>56</v>
      </c>
      <c>
        <f>(M299*21)/100</f>
      </c>
      <c t="s">
        <v>27</v>
      </c>
    </row>
    <row r="300" spans="1:5" ht="12.75" customHeight="1">
      <c r="A300" s="30" t="s">
        <v>57</v>
      </c>
      <c r="E300" s="31" t="s">
        <v>2747</v>
      </c>
    </row>
    <row r="301" spans="1:5" ht="12.75" customHeight="1">
      <c r="A301" s="30" t="s">
        <v>58</v>
      </c>
      <c r="E301" s="32" t="s">
        <v>5</v>
      </c>
    </row>
    <row r="302" spans="5:5" ht="12.75" customHeight="1">
      <c r="E302" s="31" t="s">
        <v>5</v>
      </c>
    </row>
    <row r="303" spans="1:16" ht="12.75" customHeight="1">
      <c r="A303" t="s">
        <v>51</v>
      </c>
      <c s="6" t="s">
        <v>2113</v>
      </c>
      <c s="6" t="s">
        <v>2748</v>
      </c>
      <c t="s">
        <v>5</v>
      </c>
      <c s="26" t="s">
        <v>2749</v>
      </c>
      <c s="27" t="s">
        <v>99</v>
      </c>
      <c s="28">
        <v>6</v>
      </c>
      <c s="27">
        <v>0</v>
      </c>
      <c s="27">
        <f>ROUND(G303*H303,6)</f>
      </c>
      <c r="L303" s="29">
        <v>0</v>
      </c>
      <c s="24">
        <f>ROUND(ROUND(L303,2)*ROUND(G303,3),2)</f>
      </c>
      <c s="27" t="s">
        <v>56</v>
      </c>
      <c>
        <f>(M303*21)/100</f>
      </c>
      <c t="s">
        <v>27</v>
      </c>
    </row>
    <row r="304" spans="1:5" ht="12.75" customHeight="1">
      <c r="A304" s="30" t="s">
        <v>57</v>
      </c>
      <c r="E304" s="31" t="s">
        <v>2749</v>
      </c>
    </row>
    <row r="305" spans="1:5" ht="12.75" customHeight="1">
      <c r="A305" s="30" t="s">
        <v>58</v>
      </c>
      <c r="E305" s="32" t="s">
        <v>5</v>
      </c>
    </row>
    <row r="306" spans="5:5" ht="12.75" customHeight="1">
      <c r="E306" s="31" t="s">
        <v>5</v>
      </c>
    </row>
    <row r="307" spans="1:16" ht="12.75" customHeight="1">
      <c r="A307" t="s">
        <v>51</v>
      </c>
      <c s="6" t="s">
        <v>2117</v>
      </c>
      <c s="6" t="s">
        <v>2750</v>
      </c>
      <c t="s">
        <v>5</v>
      </c>
      <c s="26" t="s">
        <v>2751</v>
      </c>
      <c s="27" t="s">
        <v>2752</v>
      </c>
      <c s="28">
        <v>551.965</v>
      </c>
      <c s="27">
        <v>0</v>
      </c>
      <c s="27">
        <f>ROUND(G307*H307,6)</f>
      </c>
      <c r="L307" s="29">
        <v>0</v>
      </c>
      <c s="24">
        <f>ROUND(ROUND(L307,2)*ROUND(G307,3),2)</f>
      </c>
      <c s="27" t="s">
        <v>56</v>
      </c>
      <c>
        <f>(M307*21)/100</f>
      </c>
      <c t="s">
        <v>27</v>
      </c>
    </row>
    <row r="308" spans="1:5" ht="12.75" customHeight="1">
      <c r="A308" s="30" t="s">
        <v>57</v>
      </c>
      <c r="E308" s="31" t="s">
        <v>2751</v>
      </c>
    </row>
    <row r="309" spans="1:5" ht="12.75" customHeight="1">
      <c r="A309" s="30" t="s">
        <v>58</v>
      </c>
      <c r="E309" s="32" t="s">
        <v>5</v>
      </c>
    </row>
    <row r="310" spans="5:5" ht="12.75" customHeight="1">
      <c r="E310" s="31" t="s">
        <v>5</v>
      </c>
    </row>
    <row r="311" spans="1:13" ht="12.75" customHeight="1">
      <c r="A311" t="s">
        <v>48</v>
      </c>
      <c r="C311" s="7" t="s">
        <v>2753</v>
      </c>
      <c r="E311" s="25" t="s">
        <v>2754</v>
      </c>
      <c r="J311" s="24">
        <f>0</f>
      </c>
      <c s="24">
        <f>0</f>
      </c>
      <c s="24">
        <f>0+L312+L316+L320+L324+L328+L332+L336+L340+L344+L348+L352+L356+L360+L364+L368+L372+L376+L380+L384+L388+L392+L396+L400+L404+L408+L412+L416+L420+L424+L428+L432+L436+L440+L444+L448+L452+L456+L460+L464+L468+L472+L476+L480+L484+L488+L492+L496+L500+L504+L508+L512+L516+L520+L524+L528+L532+L536+L540+L544+L548+L552+L556</f>
      </c>
      <c s="24">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ustomHeight="1">
      <c r="A312" t="s">
        <v>51</v>
      </c>
      <c s="6" t="s">
        <v>2121</v>
      </c>
      <c s="6" t="s">
        <v>2755</v>
      </c>
      <c t="s">
        <v>5</v>
      </c>
      <c s="26" t="s">
        <v>2756</v>
      </c>
      <c s="27" t="s">
        <v>99</v>
      </c>
      <c s="28">
        <v>5</v>
      </c>
      <c s="27">
        <v>0</v>
      </c>
      <c s="27">
        <f>ROUND(G312*H312,6)</f>
      </c>
      <c r="L312" s="29">
        <v>0</v>
      </c>
      <c s="24">
        <f>ROUND(ROUND(L312,2)*ROUND(G312,3),2)</f>
      </c>
      <c s="27" t="s">
        <v>56</v>
      </c>
      <c>
        <f>(M312*21)/100</f>
      </c>
      <c t="s">
        <v>27</v>
      </c>
    </row>
    <row r="313" spans="1:5" ht="12.75" customHeight="1">
      <c r="A313" s="30" t="s">
        <v>57</v>
      </c>
      <c r="E313" s="31" t="s">
        <v>2756</v>
      </c>
    </row>
    <row r="314" spans="1:5" ht="12.75" customHeight="1">
      <c r="A314" s="30" t="s">
        <v>58</v>
      </c>
      <c r="E314" s="32" t="s">
        <v>5</v>
      </c>
    </row>
    <row r="315" spans="5:5" ht="12.75" customHeight="1">
      <c r="E315" s="31" t="s">
        <v>5</v>
      </c>
    </row>
    <row r="316" spans="1:16" ht="12.75" customHeight="1">
      <c r="A316" t="s">
        <v>51</v>
      </c>
      <c s="6" t="s">
        <v>2123</v>
      </c>
      <c s="6" t="s">
        <v>2757</v>
      </c>
      <c t="s">
        <v>5</v>
      </c>
      <c s="26" t="s">
        <v>2758</v>
      </c>
      <c s="27" t="s">
        <v>99</v>
      </c>
      <c s="28">
        <v>7</v>
      </c>
      <c s="27">
        <v>0</v>
      </c>
      <c s="27">
        <f>ROUND(G316*H316,6)</f>
      </c>
      <c r="L316" s="29">
        <v>0</v>
      </c>
      <c s="24">
        <f>ROUND(ROUND(L316,2)*ROUND(G316,3),2)</f>
      </c>
      <c s="27" t="s">
        <v>56</v>
      </c>
      <c>
        <f>(M316*21)/100</f>
      </c>
      <c t="s">
        <v>27</v>
      </c>
    </row>
    <row r="317" spans="1:5" ht="12.75" customHeight="1">
      <c r="A317" s="30" t="s">
        <v>57</v>
      </c>
      <c r="E317" s="31" t="s">
        <v>2758</v>
      </c>
    </row>
    <row r="318" spans="1:5" ht="12.75" customHeight="1">
      <c r="A318" s="30" t="s">
        <v>58</v>
      </c>
      <c r="E318" s="32" t="s">
        <v>5</v>
      </c>
    </row>
    <row r="319" spans="5:5" ht="12.75" customHeight="1">
      <c r="E319" s="31" t="s">
        <v>5</v>
      </c>
    </row>
    <row r="320" spans="1:16" ht="12.75" customHeight="1">
      <c r="A320" t="s">
        <v>51</v>
      </c>
      <c s="6" t="s">
        <v>2759</v>
      </c>
      <c s="6" t="s">
        <v>2760</v>
      </c>
      <c t="s">
        <v>5</v>
      </c>
      <c s="26" t="s">
        <v>2761</v>
      </c>
      <c s="27" t="s">
        <v>99</v>
      </c>
      <c s="28">
        <v>5</v>
      </c>
      <c s="27">
        <v>0</v>
      </c>
      <c s="27">
        <f>ROUND(G320*H320,6)</f>
      </c>
      <c r="L320" s="29">
        <v>0</v>
      </c>
      <c s="24">
        <f>ROUND(ROUND(L320,2)*ROUND(G320,3),2)</f>
      </c>
      <c s="27" t="s">
        <v>56</v>
      </c>
      <c>
        <f>(M320*21)/100</f>
      </c>
      <c t="s">
        <v>27</v>
      </c>
    </row>
    <row r="321" spans="1:5" ht="12.75" customHeight="1">
      <c r="A321" s="30" t="s">
        <v>57</v>
      </c>
      <c r="E321" s="31" t="s">
        <v>2761</v>
      </c>
    </row>
    <row r="322" spans="1:5" ht="12.75" customHeight="1">
      <c r="A322" s="30" t="s">
        <v>58</v>
      </c>
      <c r="E322" s="32" t="s">
        <v>5</v>
      </c>
    </row>
    <row r="323" spans="5:5" ht="12.75" customHeight="1">
      <c r="E323" s="31" t="s">
        <v>5</v>
      </c>
    </row>
    <row r="324" spans="1:16" ht="12.75" customHeight="1">
      <c r="A324" t="s">
        <v>51</v>
      </c>
      <c s="6" t="s">
        <v>2762</v>
      </c>
      <c s="6" t="s">
        <v>2763</v>
      </c>
      <c t="s">
        <v>5</v>
      </c>
      <c s="26" t="s">
        <v>2764</v>
      </c>
      <c s="27" t="s">
        <v>99</v>
      </c>
      <c s="28">
        <v>1</v>
      </c>
      <c s="27">
        <v>0</v>
      </c>
      <c s="27">
        <f>ROUND(G324*H324,6)</f>
      </c>
      <c r="L324" s="29">
        <v>0</v>
      </c>
      <c s="24">
        <f>ROUND(ROUND(L324,2)*ROUND(G324,3),2)</f>
      </c>
      <c s="27" t="s">
        <v>56</v>
      </c>
      <c>
        <f>(M324*21)/100</f>
      </c>
      <c t="s">
        <v>27</v>
      </c>
    </row>
    <row r="325" spans="1:5" ht="12.75" customHeight="1">
      <c r="A325" s="30" t="s">
        <v>57</v>
      </c>
      <c r="E325" s="31" t="s">
        <v>2764</v>
      </c>
    </row>
    <row r="326" spans="1:5" ht="12.75" customHeight="1">
      <c r="A326" s="30" t="s">
        <v>58</v>
      </c>
      <c r="E326" s="32" t="s">
        <v>5</v>
      </c>
    </row>
    <row r="327" spans="5:5" ht="12.75" customHeight="1">
      <c r="E327" s="31" t="s">
        <v>5</v>
      </c>
    </row>
    <row r="328" spans="1:16" ht="12.75" customHeight="1">
      <c r="A328" t="s">
        <v>51</v>
      </c>
      <c s="6" t="s">
        <v>2765</v>
      </c>
      <c s="6" t="s">
        <v>2766</v>
      </c>
      <c t="s">
        <v>5</v>
      </c>
      <c s="26" t="s">
        <v>2767</v>
      </c>
      <c s="27" t="s">
        <v>99</v>
      </c>
      <c s="28">
        <v>1</v>
      </c>
      <c s="27">
        <v>0</v>
      </c>
      <c s="27">
        <f>ROUND(G328*H328,6)</f>
      </c>
      <c r="L328" s="29">
        <v>0</v>
      </c>
      <c s="24">
        <f>ROUND(ROUND(L328,2)*ROUND(G328,3),2)</f>
      </c>
      <c s="27" t="s">
        <v>56</v>
      </c>
      <c>
        <f>(M328*21)/100</f>
      </c>
      <c t="s">
        <v>27</v>
      </c>
    </row>
    <row r="329" spans="1:5" ht="12.75" customHeight="1">
      <c r="A329" s="30" t="s">
        <v>57</v>
      </c>
      <c r="E329" s="31" t="s">
        <v>2767</v>
      </c>
    </row>
    <row r="330" spans="1:5" ht="12.75" customHeight="1">
      <c r="A330" s="30" t="s">
        <v>58</v>
      </c>
      <c r="E330" s="32" t="s">
        <v>5</v>
      </c>
    </row>
    <row r="331" spans="5:5" ht="12.75" customHeight="1">
      <c r="E331" s="31" t="s">
        <v>5</v>
      </c>
    </row>
    <row r="332" spans="1:16" ht="12.75" customHeight="1">
      <c r="A332" t="s">
        <v>51</v>
      </c>
      <c s="6" t="s">
        <v>2768</v>
      </c>
      <c s="6" t="s">
        <v>2769</v>
      </c>
      <c t="s">
        <v>5</v>
      </c>
      <c s="26" t="s">
        <v>2770</v>
      </c>
      <c s="27" t="s">
        <v>99</v>
      </c>
      <c s="28">
        <v>3</v>
      </c>
      <c s="27">
        <v>0</v>
      </c>
      <c s="27">
        <f>ROUND(G332*H332,6)</f>
      </c>
      <c r="L332" s="29">
        <v>0</v>
      </c>
      <c s="24">
        <f>ROUND(ROUND(L332,2)*ROUND(G332,3),2)</f>
      </c>
      <c s="27" t="s">
        <v>56</v>
      </c>
      <c>
        <f>(M332*21)/100</f>
      </c>
      <c t="s">
        <v>27</v>
      </c>
    </row>
    <row r="333" spans="1:5" ht="12.75" customHeight="1">
      <c r="A333" s="30" t="s">
        <v>57</v>
      </c>
      <c r="E333" s="31" t="s">
        <v>2770</v>
      </c>
    </row>
    <row r="334" spans="1:5" ht="12.75" customHeight="1">
      <c r="A334" s="30" t="s">
        <v>58</v>
      </c>
      <c r="E334" s="32" t="s">
        <v>5</v>
      </c>
    </row>
    <row r="335" spans="5:5" ht="12.75" customHeight="1">
      <c r="E335" s="31" t="s">
        <v>5</v>
      </c>
    </row>
    <row r="336" spans="1:16" ht="12.75" customHeight="1">
      <c r="A336" t="s">
        <v>51</v>
      </c>
      <c s="6" t="s">
        <v>2771</v>
      </c>
      <c s="6" t="s">
        <v>2772</v>
      </c>
      <c t="s">
        <v>5</v>
      </c>
      <c s="26" t="s">
        <v>2773</v>
      </c>
      <c s="27" t="s">
        <v>99</v>
      </c>
      <c s="28">
        <v>1</v>
      </c>
      <c s="27">
        <v>0</v>
      </c>
      <c s="27">
        <f>ROUND(G336*H336,6)</f>
      </c>
      <c r="L336" s="29">
        <v>0</v>
      </c>
      <c s="24">
        <f>ROUND(ROUND(L336,2)*ROUND(G336,3),2)</f>
      </c>
      <c s="27" t="s">
        <v>56</v>
      </c>
      <c>
        <f>(M336*21)/100</f>
      </c>
      <c t="s">
        <v>27</v>
      </c>
    </row>
    <row r="337" spans="1:5" ht="12.75" customHeight="1">
      <c r="A337" s="30" t="s">
        <v>57</v>
      </c>
      <c r="E337" s="31" t="s">
        <v>2773</v>
      </c>
    </row>
    <row r="338" spans="1:5" ht="12.75" customHeight="1">
      <c r="A338" s="30" t="s">
        <v>58</v>
      </c>
      <c r="E338" s="32" t="s">
        <v>5</v>
      </c>
    </row>
    <row r="339" spans="5:5" ht="12.75" customHeight="1">
      <c r="E339" s="31" t="s">
        <v>5</v>
      </c>
    </row>
    <row r="340" spans="1:16" ht="12.75" customHeight="1">
      <c r="A340" t="s">
        <v>51</v>
      </c>
      <c s="6" t="s">
        <v>2774</v>
      </c>
      <c s="6" t="s">
        <v>2775</v>
      </c>
      <c t="s">
        <v>5</v>
      </c>
      <c s="26" t="s">
        <v>2776</v>
      </c>
      <c s="27" t="s">
        <v>2777</v>
      </c>
      <c s="28">
        <v>3</v>
      </c>
      <c s="27">
        <v>0</v>
      </c>
      <c s="27">
        <f>ROUND(G340*H340,6)</f>
      </c>
      <c r="L340" s="29">
        <v>0</v>
      </c>
      <c s="24">
        <f>ROUND(ROUND(L340,2)*ROUND(G340,3),2)</f>
      </c>
      <c s="27" t="s">
        <v>56</v>
      </c>
      <c>
        <f>(M340*21)/100</f>
      </c>
      <c t="s">
        <v>27</v>
      </c>
    </row>
    <row r="341" spans="1:5" ht="12.75" customHeight="1">
      <c r="A341" s="30" t="s">
        <v>57</v>
      </c>
      <c r="E341" s="31" t="s">
        <v>2776</v>
      </c>
    </row>
    <row r="342" spans="1:5" ht="12.75" customHeight="1">
      <c r="A342" s="30" t="s">
        <v>58</v>
      </c>
      <c r="E342" s="32" t="s">
        <v>5</v>
      </c>
    </row>
    <row r="343" spans="5:5" ht="12.75" customHeight="1">
      <c r="E343" s="31" t="s">
        <v>5</v>
      </c>
    </row>
    <row r="344" spans="1:16" ht="12.75" customHeight="1">
      <c r="A344" t="s">
        <v>51</v>
      </c>
      <c s="6" t="s">
        <v>2778</v>
      </c>
      <c s="6" t="s">
        <v>2779</v>
      </c>
      <c t="s">
        <v>5</v>
      </c>
      <c s="26" t="s">
        <v>2780</v>
      </c>
      <c s="27" t="s">
        <v>2777</v>
      </c>
      <c s="28">
        <v>1</v>
      </c>
      <c s="27">
        <v>0</v>
      </c>
      <c s="27">
        <f>ROUND(G344*H344,6)</f>
      </c>
      <c r="L344" s="29">
        <v>0</v>
      </c>
      <c s="24">
        <f>ROUND(ROUND(L344,2)*ROUND(G344,3),2)</f>
      </c>
      <c s="27" t="s">
        <v>56</v>
      </c>
      <c>
        <f>(M344*21)/100</f>
      </c>
      <c t="s">
        <v>27</v>
      </c>
    </row>
    <row r="345" spans="1:5" ht="12.75" customHeight="1">
      <c r="A345" s="30" t="s">
        <v>57</v>
      </c>
      <c r="E345" s="31" t="s">
        <v>2780</v>
      </c>
    </row>
    <row r="346" spans="1:5" ht="12.75" customHeight="1">
      <c r="A346" s="30" t="s">
        <v>58</v>
      </c>
      <c r="E346" s="32" t="s">
        <v>5</v>
      </c>
    </row>
    <row r="347" spans="5:5" ht="12.75" customHeight="1">
      <c r="E347" s="31" t="s">
        <v>5</v>
      </c>
    </row>
    <row r="348" spans="1:16" ht="12.75" customHeight="1">
      <c r="A348" t="s">
        <v>51</v>
      </c>
      <c s="6" t="s">
        <v>2781</v>
      </c>
      <c s="6" t="s">
        <v>2782</v>
      </c>
      <c t="s">
        <v>5</v>
      </c>
      <c s="26" t="s">
        <v>2783</v>
      </c>
      <c s="27" t="s">
        <v>2777</v>
      </c>
      <c s="28">
        <v>6</v>
      </c>
      <c s="27">
        <v>0</v>
      </c>
      <c s="27">
        <f>ROUND(G348*H348,6)</f>
      </c>
      <c r="L348" s="29">
        <v>0</v>
      </c>
      <c s="24">
        <f>ROUND(ROUND(L348,2)*ROUND(G348,3),2)</f>
      </c>
      <c s="27" t="s">
        <v>56</v>
      </c>
      <c>
        <f>(M348*21)/100</f>
      </c>
      <c t="s">
        <v>27</v>
      </c>
    </row>
    <row r="349" spans="1:5" ht="12.75" customHeight="1">
      <c r="A349" s="30" t="s">
        <v>57</v>
      </c>
      <c r="E349" s="31" t="s">
        <v>2783</v>
      </c>
    </row>
    <row r="350" spans="1:5" ht="12.75" customHeight="1">
      <c r="A350" s="30" t="s">
        <v>58</v>
      </c>
      <c r="E350" s="32" t="s">
        <v>5</v>
      </c>
    </row>
    <row r="351" spans="5:5" ht="12.75" customHeight="1">
      <c r="E351" s="31" t="s">
        <v>5</v>
      </c>
    </row>
    <row r="352" spans="1:16" ht="12.75" customHeight="1">
      <c r="A352" t="s">
        <v>51</v>
      </c>
      <c s="6" t="s">
        <v>2784</v>
      </c>
      <c s="6" t="s">
        <v>2785</v>
      </c>
      <c t="s">
        <v>5</v>
      </c>
      <c s="26" t="s">
        <v>2786</v>
      </c>
      <c s="27" t="s">
        <v>2777</v>
      </c>
      <c s="28">
        <v>1</v>
      </c>
      <c s="27">
        <v>0</v>
      </c>
      <c s="27">
        <f>ROUND(G352*H352,6)</f>
      </c>
      <c r="L352" s="29">
        <v>0</v>
      </c>
      <c s="24">
        <f>ROUND(ROUND(L352,2)*ROUND(G352,3),2)</f>
      </c>
      <c s="27" t="s">
        <v>56</v>
      </c>
      <c>
        <f>(M352*21)/100</f>
      </c>
      <c t="s">
        <v>27</v>
      </c>
    </row>
    <row r="353" spans="1:5" ht="12.75" customHeight="1">
      <c r="A353" s="30" t="s">
        <v>57</v>
      </c>
      <c r="E353" s="31" t="s">
        <v>2786</v>
      </c>
    </row>
    <row r="354" spans="1:5" ht="12.75" customHeight="1">
      <c r="A354" s="30" t="s">
        <v>58</v>
      </c>
      <c r="E354" s="32" t="s">
        <v>5</v>
      </c>
    </row>
    <row r="355" spans="5:5" ht="12.75" customHeight="1">
      <c r="E355" s="31" t="s">
        <v>5</v>
      </c>
    </row>
    <row r="356" spans="1:16" ht="12.75" customHeight="1">
      <c r="A356" t="s">
        <v>51</v>
      </c>
      <c s="6" t="s">
        <v>2787</v>
      </c>
      <c s="6" t="s">
        <v>2788</v>
      </c>
      <c t="s">
        <v>5</v>
      </c>
      <c s="26" t="s">
        <v>2789</v>
      </c>
      <c s="27" t="s">
        <v>99</v>
      </c>
      <c s="28">
        <v>1</v>
      </c>
      <c s="27">
        <v>0</v>
      </c>
      <c s="27">
        <f>ROUND(G356*H356,6)</f>
      </c>
      <c r="L356" s="29">
        <v>0</v>
      </c>
      <c s="24">
        <f>ROUND(ROUND(L356,2)*ROUND(G356,3),2)</f>
      </c>
      <c s="27" t="s">
        <v>56</v>
      </c>
      <c>
        <f>(M356*21)/100</f>
      </c>
      <c t="s">
        <v>27</v>
      </c>
    </row>
    <row r="357" spans="1:5" ht="12.75" customHeight="1">
      <c r="A357" s="30" t="s">
        <v>57</v>
      </c>
      <c r="E357" s="31" t="s">
        <v>2789</v>
      </c>
    </row>
    <row r="358" spans="1:5" ht="12.75" customHeight="1">
      <c r="A358" s="30" t="s">
        <v>58</v>
      </c>
      <c r="E358" s="32" t="s">
        <v>5</v>
      </c>
    </row>
    <row r="359" spans="5:5" ht="12.75" customHeight="1">
      <c r="E359" s="31" t="s">
        <v>5</v>
      </c>
    </row>
    <row r="360" spans="1:16" ht="12.75" customHeight="1">
      <c r="A360" t="s">
        <v>51</v>
      </c>
      <c s="6" t="s">
        <v>2790</v>
      </c>
      <c s="6" t="s">
        <v>2791</v>
      </c>
      <c t="s">
        <v>5</v>
      </c>
      <c s="26" t="s">
        <v>2792</v>
      </c>
      <c s="27" t="s">
        <v>99</v>
      </c>
      <c s="28">
        <v>7</v>
      </c>
      <c s="27">
        <v>0</v>
      </c>
      <c s="27">
        <f>ROUND(G360*H360,6)</f>
      </c>
      <c r="L360" s="29">
        <v>0</v>
      </c>
      <c s="24">
        <f>ROUND(ROUND(L360,2)*ROUND(G360,3),2)</f>
      </c>
      <c s="27" t="s">
        <v>56</v>
      </c>
      <c>
        <f>(M360*21)/100</f>
      </c>
      <c t="s">
        <v>27</v>
      </c>
    </row>
    <row r="361" spans="1:5" ht="12.75" customHeight="1">
      <c r="A361" s="30" t="s">
        <v>57</v>
      </c>
      <c r="E361" s="31" t="s">
        <v>2792</v>
      </c>
    </row>
    <row r="362" spans="1:5" ht="12.75" customHeight="1">
      <c r="A362" s="30" t="s">
        <v>58</v>
      </c>
      <c r="E362" s="32" t="s">
        <v>5</v>
      </c>
    </row>
    <row r="363" spans="5:5" ht="12.75" customHeight="1">
      <c r="E363" s="31" t="s">
        <v>5</v>
      </c>
    </row>
    <row r="364" spans="1:16" ht="12.75" customHeight="1">
      <c r="A364" t="s">
        <v>51</v>
      </c>
      <c s="6" t="s">
        <v>2793</v>
      </c>
      <c s="6" t="s">
        <v>2794</v>
      </c>
      <c t="s">
        <v>5</v>
      </c>
      <c s="26" t="s">
        <v>2795</v>
      </c>
      <c s="27" t="s">
        <v>2777</v>
      </c>
      <c s="28">
        <v>2</v>
      </c>
      <c s="27">
        <v>0</v>
      </c>
      <c s="27">
        <f>ROUND(G364*H364,6)</f>
      </c>
      <c r="L364" s="29">
        <v>0</v>
      </c>
      <c s="24">
        <f>ROUND(ROUND(L364,2)*ROUND(G364,3),2)</f>
      </c>
      <c s="27" t="s">
        <v>56</v>
      </c>
      <c>
        <f>(M364*21)/100</f>
      </c>
      <c t="s">
        <v>27</v>
      </c>
    </row>
    <row r="365" spans="1:5" ht="12.75" customHeight="1">
      <c r="A365" s="30" t="s">
        <v>57</v>
      </c>
      <c r="E365" s="31" t="s">
        <v>2795</v>
      </c>
    </row>
    <row r="366" spans="1:5" ht="12.75" customHeight="1">
      <c r="A366" s="30" t="s">
        <v>58</v>
      </c>
      <c r="E366" s="32" t="s">
        <v>5</v>
      </c>
    </row>
    <row r="367" spans="5:5" ht="12.75" customHeight="1">
      <c r="E367" s="31" t="s">
        <v>5</v>
      </c>
    </row>
    <row r="368" spans="1:16" ht="12.75" customHeight="1">
      <c r="A368" t="s">
        <v>51</v>
      </c>
      <c s="6" t="s">
        <v>2796</v>
      </c>
      <c s="6" t="s">
        <v>2797</v>
      </c>
      <c t="s">
        <v>5</v>
      </c>
      <c s="26" t="s">
        <v>2798</v>
      </c>
      <c s="27" t="s">
        <v>99</v>
      </c>
      <c s="28">
        <v>2</v>
      </c>
      <c s="27">
        <v>0</v>
      </c>
      <c s="27">
        <f>ROUND(G368*H368,6)</f>
      </c>
      <c r="L368" s="29">
        <v>0</v>
      </c>
      <c s="24">
        <f>ROUND(ROUND(L368,2)*ROUND(G368,3),2)</f>
      </c>
      <c s="27" t="s">
        <v>56</v>
      </c>
      <c>
        <f>(M368*21)/100</f>
      </c>
      <c t="s">
        <v>27</v>
      </c>
    </row>
    <row r="369" spans="1:5" ht="12.75" customHeight="1">
      <c r="A369" s="30" t="s">
        <v>57</v>
      </c>
      <c r="E369" s="31" t="s">
        <v>2798</v>
      </c>
    </row>
    <row r="370" spans="1:5" ht="12.75" customHeight="1">
      <c r="A370" s="30" t="s">
        <v>58</v>
      </c>
      <c r="E370" s="32" t="s">
        <v>5</v>
      </c>
    </row>
    <row r="371" spans="5:5" ht="12.75" customHeight="1">
      <c r="E371" s="31" t="s">
        <v>5</v>
      </c>
    </row>
    <row r="372" spans="1:16" ht="12.75" customHeight="1">
      <c r="A372" t="s">
        <v>51</v>
      </c>
      <c s="6" t="s">
        <v>2799</v>
      </c>
      <c s="6" t="s">
        <v>2800</v>
      </c>
      <c t="s">
        <v>5</v>
      </c>
      <c s="26" t="s">
        <v>2801</v>
      </c>
      <c s="27" t="s">
        <v>2777</v>
      </c>
      <c s="28">
        <v>2</v>
      </c>
      <c s="27">
        <v>0</v>
      </c>
      <c s="27">
        <f>ROUND(G372*H372,6)</f>
      </c>
      <c r="L372" s="29">
        <v>0</v>
      </c>
      <c s="24">
        <f>ROUND(ROUND(L372,2)*ROUND(G372,3),2)</f>
      </c>
      <c s="27" t="s">
        <v>56</v>
      </c>
      <c>
        <f>(M372*21)/100</f>
      </c>
      <c t="s">
        <v>27</v>
      </c>
    </row>
    <row r="373" spans="1:5" ht="12.75" customHeight="1">
      <c r="A373" s="30" t="s">
        <v>57</v>
      </c>
      <c r="E373" s="31" t="s">
        <v>2801</v>
      </c>
    </row>
    <row r="374" spans="1:5" ht="12.75" customHeight="1">
      <c r="A374" s="30" t="s">
        <v>58</v>
      </c>
      <c r="E374" s="32" t="s">
        <v>5</v>
      </c>
    </row>
    <row r="375" spans="5:5" ht="12.75" customHeight="1">
      <c r="E375" s="31" t="s">
        <v>5</v>
      </c>
    </row>
    <row r="376" spans="1:16" ht="12.75" customHeight="1">
      <c r="A376" t="s">
        <v>51</v>
      </c>
      <c s="6" t="s">
        <v>2802</v>
      </c>
      <c s="6" t="s">
        <v>2803</v>
      </c>
      <c t="s">
        <v>5</v>
      </c>
      <c s="26" t="s">
        <v>2804</v>
      </c>
      <c s="27" t="s">
        <v>2777</v>
      </c>
      <c s="28">
        <v>3</v>
      </c>
      <c s="27">
        <v>0</v>
      </c>
      <c s="27">
        <f>ROUND(G376*H376,6)</f>
      </c>
      <c r="L376" s="29">
        <v>0</v>
      </c>
      <c s="24">
        <f>ROUND(ROUND(L376,2)*ROUND(G376,3),2)</f>
      </c>
      <c s="27" t="s">
        <v>56</v>
      </c>
      <c>
        <f>(M376*21)/100</f>
      </c>
      <c t="s">
        <v>27</v>
      </c>
    </row>
    <row r="377" spans="1:5" ht="12.75" customHeight="1">
      <c r="A377" s="30" t="s">
        <v>57</v>
      </c>
      <c r="E377" s="31" t="s">
        <v>2804</v>
      </c>
    </row>
    <row r="378" spans="1:5" ht="12.75" customHeight="1">
      <c r="A378" s="30" t="s">
        <v>58</v>
      </c>
      <c r="E378" s="32" t="s">
        <v>5</v>
      </c>
    </row>
    <row r="379" spans="5:5" ht="12.75" customHeight="1">
      <c r="E379" s="31" t="s">
        <v>5</v>
      </c>
    </row>
    <row r="380" spans="1:16" ht="12.75" customHeight="1">
      <c r="A380" t="s">
        <v>51</v>
      </c>
      <c s="6" t="s">
        <v>2805</v>
      </c>
      <c s="6" t="s">
        <v>2806</v>
      </c>
      <c t="s">
        <v>5</v>
      </c>
      <c s="26" t="s">
        <v>2807</v>
      </c>
      <c s="27" t="s">
        <v>2777</v>
      </c>
      <c s="28">
        <v>3</v>
      </c>
      <c s="27">
        <v>0</v>
      </c>
      <c s="27">
        <f>ROUND(G380*H380,6)</f>
      </c>
      <c r="L380" s="29">
        <v>0</v>
      </c>
      <c s="24">
        <f>ROUND(ROUND(L380,2)*ROUND(G380,3),2)</f>
      </c>
      <c s="27" t="s">
        <v>56</v>
      </c>
      <c>
        <f>(M380*21)/100</f>
      </c>
      <c t="s">
        <v>27</v>
      </c>
    </row>
    <row r="381" spans="1:5" ht="12.75" customHeight="1">
      <c r="A381" s="30" t="s">
        <v>57</v>
      </c>
      <c r="E381" s="31" t="s">
        <v>2807</v>
      </c>
    </row>
    <row r="382" spans="1:5" ht="12.75" customHeight="1">
      <c r="A382" s="30" t="s">
        <v>58</v>
      </c>
      <c r="E382" s="32" t="s">
        <v>5</v>
      </c>
    </row>
    <row r="383" spans="5:5" ht="12.75" customHeight="1">
      <c r="E383" s="31" t="s">
        <v>5</v>
      </c>
    </row>
    <row r="384" spans="1:16" ht="12.75" customHeight="1">
      <c r="A384" t="s">
        <v>51</v>
      </c>
      <c s="6" t="s">
        <v>2808</v>
      </c>
      <c s="6" t="s">
        <v>2809</v>
      </c>
      <c t="s">
        <v>5</v>
      </c>
      <c s="26" t="s">
        <v>2810</v>
      </c>
      <c s="27" t="s">
        <v>2777</v>
      </c>
      <c s="28">
        <v>1</v>
      </c>
      <c s="27">
        <v>0</v>
      </c>
      <c s="27">
        <f>ROUND(G384*H384,6)</f>
      </c>
      <c r="L384" s="29">
        <v>0</v>
      </c>
      <c s="24">
        <f>ROUND(ROUND(L384,2)*ROUND(G384,3),2)</f>
      </c>
      <c s="27" t="s">
        <v>56</v>
      </c>
      <c>
        <f>(M384*21)/100</f>
      </c>
      <c t="s">
        <v>27</v>
      </c>
    </row>
    <row r="385" spans="1:5" ht="12.75" customHeight="1">
      <c r="A385" s="30" t="s">
        <v>57</v>
      </c>
      <c r="E385" s="31" t="s">
        <v>2810</v>
      </c>
    </row>
    <row r="386" spans="1:5" ht="12.75" customHeight="1">
      <c r="A386" s="30" t="s">
        <v>58</v>
      </c>
      <c r="E386" s="32" t="s">
        <v>5</v>
      </c>
    </row>
    <row r="387" spans="5:5" ht="12.75" customHeight="1">
      <c r="E387" s="31" t="s">
        <v>5</v>
      </c>
    </row>
    <row r="388" spans="1:16" ht="12.75" customHeight="1">
      <c r="A388" t="s">
        <v>51</v>
      </c>
      <c s="6" t="s">
        <v>2811</v>
      </c>
      <c s="6" t="s">
        <v>2812</v>
      </c>
      <c t="s">
        <v>5</v>
      </c>
      <c s="26" t="s">
        <v>2813</v>
      </c>
      <c s="27" t="s">
        <v>2777</v>
      </c>
      <c s="28">
        <v>1</v>
      </c>
      <c s="27">
        <v>0</v>
      </c>
      <c s="27">
        <f>ROUND(G388*H388,6)</f>
      </c>
      <c r="L388" s="29">
        <v>0</v>
      </c>
      <c s="24">
        <f>ROUND(ROUND(L388,2)*ROUND(G388,3),2)</f>
      </c>
      <c s="27" t="s">
        <v>56</v>
      </c>
      <c>
        <f>(M388*21)/100</f>
      </c>
      <c t="s">
        <v>27</v>
      </c>
    </row>
    <row r="389" spans="1:5" ht="12.75" customHeight="1">
      <c r="A389" s="30" t="s">
        <v>57</v>
      </c>
      <c r="E389" s="31" t="s">
        <v>2813</v>
      </c>
    </row>
    <row r="390" spans="1:5" ht="12.75" customHeight="1">
      <c r="A390" s="30" t="s">
        <v>58</v>
      </c>
      <c r="E390" s="32" t="s">
        <v>5</v>
      </c>
    </row>
    <row r="391" spans="5:5" ht="12.75" customHeight="1">
      <c r="E391" s="31" t="s">
        <v>5</v>
      </c>
    </row>
    <row r="392" spans="1:16" ht="12.75" customHeight="1">
      <c r="A392" t="s">
        <v>51</v>
      </c>
      <c s="6" t="s">
        <v>2814</v>
      </c>
      <c s="6" t="s">
        <v>2815</v>
      </c>
      <c t="s">
        <v>5</v>
      </c>
      <c s="26" t="s">
        <v>2816</v>
      </c>
      <c s="27" t="s">
        <v>99</v>
      </c>
      <c s="28">
        <v>5</v>
      </c>
      <c s="27">
        <v>0</v>
      </c>
      <c s="27">
        <f>ROUND(G392*H392,6)</f>
      </c>
      <c r="L392" s="29">
        <v>0</v>
      </c>
      <c s="24">
        <f>ROUND(ROUND(L392,2)*ROUND(G392,3),2)</f>
      </c>
      <c s="27" t="s">
        <v>56</v>
      </c>
      <c>
        <f>(M392*21)/100</f>
      </c>
      <c t="s">
        <v>27</v>
      </c>
    </row>
    <row r="393" spans="1:5" ht="12.75" customHeight="1">
      <c r="A393" s="30" t="s">
        <v>57</v>
      </c>
      <c r="E393" s="31" t="s">
        <v>2816</v>
      </c>
    </row>
    <row r="394" spans="1:5" ht="12.75" customHeight="1">
      <c r="A394" s="30" t="s">
        <v>58</v>
      </c>
      <c r="E394" s="32" t="s">
        <v>5</v>
      </c>
    </row>
    <row r="395" spans="5:5" ht="12.75" customHeight="1">
      <c r="E395" s="31" t="s">
        <v>5</v>
      </c>
    </row>
    <row r="396" spans="1:16" ht="12.75" customHeight="1">
      <c r="A396" t="s">
        <v>51</v>
      </c>
      <c s="6" t="s">
        <v>2817</v>
      </c>
      <c s="6" t="s">
        <v>2818</v>
      </c>
      <c t="s">
        <v>5</v>
      </c>
      <c s="26" t="s">
        <v>2819</v>
      </c>
      <c s="27" t="s">
        <v>2777</v>
      </c>
      <c s="28">
        <v>1</v>
      </c>
      <c s="27">
        <v>0</v>
      </c>
      <c s="27">
        <f>ROUND(G396*H396,6)</f>
      </c>
      <c r="L396" s="29">
        <v>0</v>
      </c>
      <c s="24">
        <f>ROUND(ROUND(L396,2)*ROUND(G396,3),2)</f>
      </c>
      <c s="27" t="s">
        <v>56</v>
      </c>
      <c>
        <f>(M396*21)/100</f>
      </c>
      <c t="s">
        <v>27</v>
      </c>
    </row>
    <row r="397" spans="1:5" ht="12.75" customHeight="1">
      <c r="A397" s="30" t="s">
        <v>57</v>
      </c>
      <c r="E397" s="31" t="s">
        <v>2819</v>
      </c>
    </row>
    <row r="398" spans="1:5" ht="12.75" customHeight="1">
      <c r="A398" s="30" t="s">
        <v>58</v>
      </c>
      <c r="E398" s="32" t="s">
        <v>5</v>
      </c>
    </row>
    <row r="399" spans="5:5" ht="12.75" customHeight="1">
      <c r="E399" s="31" t="s">
        <v>5</v>
      </c>
    </row>
    <row r="400" spans="1:16" ht="12.75" customHeight="1">
      <c r="A400" t="s">
        <v>51</v>
      </c>
      <c s="6" t="s">
        <v>2820</v>
      </c>
      <c s="6" t="s">
        <v>2821</v>
      </c>
      <c t="s">
        <v>5</v>
      </c>
      <c s="26" t="s">
        <v>2822</v>
      </c>
      <c s="27" t="s">
        <v>2777</v>
      </c>
      <c s="28">
        <v>1</v>
      </c>
      <c s="27">
        <v>0</v>
      </c>
      <c s="27">
        <f>ROUND(G400*H400,6)</f>
      </c>
      <c r="L400" s="29">
        <v>0</v>
      </c>
      <c s="24">
        <f>ROUND(ROUND(L400,2)*ROUND(G400,3),2)</f>
      </c>
      <c s="27" t="s">
        <v>56</v>
      </c>
      <c>
        <f>(M400*21)/100</f>
      </c>
      <c t="s">
        <v>27</v>
      </c>
    </row>
    <row r="401" spans="1:5" ht="12.75" customHeight="1">
      <c r="A401" s="30" t="s">
        <v>57</v>
      </c>
      <c r="E401" s="31" t="s">
        <v>2822</v>
      </c>
    </row>
    <row r="402" spans="1:5" ht="12.75" customHeight="1">
      <c r="A402" s="30" t="s">
        <v>58</v>
      </c>
      <c r="E402" s="32" t="s">
        <v>5</v>
      </c>
    </row>
    <row r="403" spans="5:5" ht="12.75" customHeight="1">
      <c r="E403" s="31" t="s">
        <v>5</v>
      </c>
    </row>
    <row r="404" spans="1:16" ht="12.75" customHeight="1">
      <c r="A404" t="s">
        <v>51</v>
      </c>
      <c s="6" t="s">
        <v>2823</v>
      </c>
      <c s="6" t="s">
        <v>2824</v>
      </c>
      <c t="s">
        <v>5</v>
      </c>
      <c s="26" t="s">
        <v>2825</v>
      </c>
      <c s="27" t="s">
        <v>2777</v>
      </c>
      <c s="28">
        <v>1</v>
      </c>
      <c s="27">
        <v>0</v>
      </c>
      <c s="27">
        <f>ROUND(G404*H404,6)</f>
      </c>
      <c r="L404" s="29">
        <v>0</v>
      </c>
      <c s="24">
        <f>ROUND(ROUND(L404,2)*ROUND(G404,3),2)</f>
      </c>
      <c s="27" t="s">
        <v>56</v>
      </c>
      <c>
        <f>(M404*21)/100</f>
      </c>
      <c t="s">
        <v>27</v>
      </c>
    </row>
    <row r="405" spans="1:5" ht="12.75" customHeight="1">
      <c r="A405" s="30" t="s">
        <v>57</v>
      </c>
      <c r="E405" s="31" t="s">
        <v>2825</v>
      </c>
    </row>
    <row r="406" spans="1:5" ht="12.75" customHeight="1">
      <c r="A406" s="30" t="s">
        <v>58</v>
      </c>
      <c r="E406" s="32" t="s">
        <v>5</v>
      </c>
    </row>
    <row r="407" spans="5:5" ht="12.75" customHeight="1">
      <c r="E407" s="31" t="s">
        <v>5</v>
      </c>
    </row>
    <row r="408" spans="1:16" ht="12.75" customHeight="1">
      <c r="A408" t="s">
        <v>51</v>
      </c>
      <c s="6" t="s">
        <v>2826</v>
      </c>
      <c s="6" t="s">
        <v>2827</v>
      </c>
      <c t="s">
        <v>5</v>
      </c>
      <c s="26" t="s">
        <v>2828</v>
      </c>
      <c s="27" t="s">
        <v>2777</v>
      </c>
      <c s="28">
        <v>1</v>
      </c>
      <c s="27">
        <v>0</v>
      </c>
      <c s="27">
        <f>ROUND(G408*H408,6)</f>
      </c>
      <c r="L408" s="29">
        <v>0</v>
      </c>
      <c s="24">
        <f>ROUND(ROUND(L408,2)*ROUND(G408,3),2)</f>
      </c>
      <c s="27" t="s">
        <v>56</v>
      </c>
      <c>
        <f>(M408*21)/100</f>
      </c>
      <c t="s">
        <v>27</v>
      </c>
    </row>
    <row r="409" spans="1:5" ht="12.75" customHeight="1">
      <c r="A409" s="30" t="s">
        <v>57</v>
      </c>
      <c r="E409" s="31" t="s">
        <v>2828</v>
      </c>
    </row>
    <row r="410" spans="1:5" ht="12.75" customHeight="1">
      <c r="A410" s="30" t="s">
        <v>58</v>
      </c>
      <c r="E410" s="32" t="s">
        <v>5</v>
      </c>
    </row>
    <row r="411" spans="5:5" ht="12.75" customHeight="1">
      <c r="E411" s="31" t="s">
        <v>5</v>
      </c>
    </row>
    <row r="412" spans="1:16" ht="12.75" customHeight="1">
      <c r="A412" t="s">
        <v>51</v>
      </c>
      <c s="6" t="s">
        <v>2829</v>
      </c>
      <c s="6" t="s">
        <v>2830</v>
      </c>
      <c t="s">
        <v>5</v>
      </c>
      <c s="26" t="s">
        <v>2831</v>
      </c>
      <c s="27" t="s">
        <v>2777</v>
      </c>
      <c s="28">
        <v>1</v>
      </c>
      <c s="27">
        <v>0</v>
      </c>
      <c s="27">
        <f>ROUND(G412*H412,6)</f>
      </c>
      <c r="L412" s="29">
        <v>0</v>
      </c>
      <c s="24">
        <f>ROUND(ROUND(L412,2)*ROUND(G412,3),2)</f>
      </c>
      <c s="27" t="s">
        <v>56</v>
      </c>
      <c>
        <f>(M412*21)/100</f>
      </c>
      <c t="s">
        <v>27</v>
      </c>
    </row>
    <row r="413" spans="1:5" ht="12.75" customHeight="1">
      <c r="A413" s="30" t="s">
        <v>57</v>
      </c>
      <c r="E413" s="31" t="s">
        <v>2831</v>
      </c>
    </row>
    <row r="414" spans="1:5" ht="12.75" customHeight="1">
      <c r="A414" s="30" t="s">
        <v>58</v>
      </c>
      <c r="E414" s="32" t="s">
        <v>5</v>
      </c>
    </row>
    <row r="415" spans="5:5" ht="12.75" customHeight="1">
      <c r="E415" s="31" t="s">
        <v>5</v>
      </c>
    </row>
    <row r="416" spans="1:16" ht="12.75" customHeight="1">
      <c r="A416" t="s">
        <v>51</v>
      </c>
      <c s="6" t="s">
        <v>2829</v>
      </c>
      <c s="6" t="s">
        <v>2832</v>
      </c>
      <c t="s">
        <v>5</v>
      </c>
      <c s="26" t="s">
        <v>2833</v>
      </c>
      <c s="27" t="s">
        <v>2777</v>
      </c>
      <c s="28">
        <v>1</v>
      </c>
      <c s="27">
        <v>0</v>
      </c>
      <c s="27">
        <f>ROUND(G416*H416,6)</f>
      </c>
      <c r="L416" s="29">
        <v>0</v>
      </c>
      <c s="24">
        <f>ROUND(ROUND(L416,2)*ROUND(G416,3),2)</f>
      </c>
      <c s="27" t="s">
        <v>56</v>
      </c>
      <c>
        <f>(M416*21)/100</f>
      </c>
      <c t="s">
        <v>27</v>
      </c>
    </row>
    <row r="417" spans="1:5" ht="12.75" customHeight="1">
      <c r="A417" s="30" t="s">
        <v>57</v>
      </c>
      <c r="E417" s="31" t="s">
        <v>2833</v>
      </c>
    </row>
    <row r="418" spans="1:5" ht="12.75" customHeight="1">
      <c r="A418" s="30" t="s">
        <v>58</v>
      </c>
      <c r="E418" s="32" t="s">
        <v>5</v>
      </c>
    </row>
    <row r="419" spans="5:5" ht="12.75" customHeight="1">
      <c r="E419" s="31" t="s">
        <v>5</v>
      </c>
    </row>
    <row r="420" spans="1:16" ht="12.75" customHeight="1">
      <c r="A420" t="s">
        <v>51</v>
      </c>
      <c s="6" t="s">
        <v>2834</v>
      </c>
      <c s="6" t="s">
        <v>2835</v>
      </c>
      <c t="s">
        <v>5</v>
      </c>
      <c s="26" t="s">
        <v>2836</v>
      </c>
      <c s="27" t="s">
        <v>2777</v>
      </c>
      <c s="28">
        <v>1</v>
      </c>
      <c s="27">
        <v>0</v>
      </c>
      <c s="27">
        <f>ROUND(G420*H420,6)</f>
      </c>
      <c r="L420" s="29">
        <v>0</v>
      </c>
      <c s="24">
        <f>ROUND(ROUND(L420,2)*ROUND(G420,3),2)</f>
      </c>
      <c s="27" t="s">
        <v>56</v>
      </c>
      <c>
        <f>(M420*21)/100</f>
      </c>
      <c t="s">
        <v>27</v>
      </c>
    </row>
    <row r="421" spans="1:5" ht="12.75" customHeight="1">
      <c r="A421" s="30" t="s">
        <v>57</v>
      </c>
      <c r="E421" s="31" t="s">
        <v>2836</v>
      </c>
    </row>
    <row r="422" spans="1:5" ht="12.75" customHeight="1">
      <c r="A422" s="30" t="s">
        <v>58</v>
      </c>
      <c r="E422" s="32" t="s">
        <v>5</v>
      </c>
    </row>
    <row r="423" spans="5:5" ht="12.75" customHeight="1">
      <c r="E423" s="31" t="s">
        <v>5</v>
      </c>
    </row>
    <row r="424" spans="1:16" ht="12.75" customHeight="1">
      <c r="A424" t="s">
        <v>51</v>
      </c>
      <c s="6" t="s">
        <v>2837</v>
      </c>
      <c s="6" t="s">
        <v>2838</v>
      </c>
      <c t="s">
        <v>5</v>
      </c>
      <c s="26" t="s">
        <v>2839</v>
      </c>
      <c s="27" t="s">
        <v>2777</v>
      </c>
      <c s="28">
        <v>1</v>
      </c>
      <c s="27">
        <v>0</v>
      </c>
      <c s="27">
        <f>ROUND(G424*H424,6)</f>
      </c>
      <c r="L424" s="29">
        <v>0</v>
      </c>
      <c s="24">
        <f>ROUND(ROUND(L424,2)*ROUND(G424,3),2)</f>
      </c>
      <c s="27" t="s">
        <v>56</v>
      </c>
      <c>
        <f>(M424*21)/100</f>
      </c>
      <c t="s">
        <v>27</v>
      </c>
    </row>
    <row r="425" spans="1:5" ht="12.75" customHeight="1">
      <c r="A425" s="30" t="s">
        <v>57</v>
      </c>
      <c r="E425" s="31" t="s">
        <v>2839</v>
      </c>
    </row>
    <row r="426" spans="1:5" ht="12.75" customHeight="1">
      <c r="A426" s="30" t="s">
        <v>58</v>
      </c>
      <c r="E426" s="32" t="s">
        <v>5</v>
      </c>
    </row>
    <row r="427" spans="5:5" ht="12.75" customHeight="1">
      <c r="E427" s="31" t="s">
        <v>5</v>
      </c>
    </row>
    <row r="428" spans="1:16" ht="12.75" customHeight="1">
      <c r="A428" t="s">
        <v>51</v>
      </c>
      <c s="6" t="s">
        <v>2840</v>
      </c>
      <c s="6" t="s">
        <v>2841</v>
      </c>
      <c t="s">
        <v>5</v>
      </c>
      <c s="26" t="s">
        <v>2842</v>
      </c>
      <c s="27" t="s">
        <v>2777</v>
      </c>
      <c s="28">
        <v>1</v>
      </c>
      <c s="27">
        <v>0</v>
      </c>
      <c s="27">
        <f>ROUND(G428*H428,6)</f>
      </c>
      <c r="L428" s="29">
        <v>0</v>
      </c>
      <c s="24">
        <f>ROUND(ROUND(L428,2)*ROUND(G428,3),2)</f>
      </c>
      <c s="27" t="s">
        <v>56</v>
      </c>
      <c>
        <f>(M428*21)/100</f>
      </c>
      <c t="s">
        <v>27</v>
      </c>
    </row>
    <row r="429" spans="1:5" ht="12.75" customHeight="1">
      <c r="A429" s="30" t="s">
        <v>57</v>
      </c>
      <c r="E429" s="31" t="s">
        <v>2842</v>
      </c>
    </row>
    <row r="430" spans="1:5" ht="12.75" customHeight="1">
      <c r="A430" s="30" t="s">
        <v>58</v>
      </c>
      <c r="E430" s="32" t="s">
        <v>5</v>
      </c>
    </row>
    <row r="431" spans="5:5" ht="12.75" customHeight="1">
      <c r="E431" s="31" t="s">
        <v>5</v>
      </c>
    </row>
    <row r="432" spans="1:16" ht="12.75" customHeight="1">
      <c r="A432" t="s">
        <v>51</v>
      </c>
      <c s="6" t="s">
        <v>2843</v>
      </c>
      <c s="6" t="s">
        <v>2844</v>
      </c>
      <c t="s">
        <v>5</v>
      </c>
      <c s="26" t="s">
        <v>2845</v>
      </c>
      <c s="27" t="s">
        <v>2777</v>
      </c>
      <c s="28">
        <v>1</v>
      </c>
      <c s="27">
        <v>0</v>
      </c>
      <c s="27">
        <f>ROUND(G432*H432,6)</f>
      </c>
      <c r="L432" s="29">
        <v>0</v>
      </c>
      <c s="24">
        <f>ROUND(ROUND(L432,2)*ROUND(G432,3),2)</f>
      </c>
      <c s="27" t="s">
        <v>56</v>
      </c>
      <c>
        <f>(M432*21)/100</f>
      </c>
      <c t="s">
        <v>27</v>
      </c>
    </row>
    <row r="433" spans="1:5" ht="12.75" customHeight="1">
      <c r="A433" s="30" t="s">
        <v>57</v>
      </c>
      <c r="E433" s="31" t="s">
        <v>2845</v>
      </c>
    </row>
    <row r="434" spans="1:5" ht="12.75" customHeight="1">
      <c r="A434" s="30" t="s">
        <v>58</v>
      </c>
      <c r="E434" s="32" t="s">
        <v>5</v>
      </c>
    </row>
    <row r="435" spans="5:5" ht="12.75" customHeight="1">
      <c r="E435" s="31" t="s">
        <v>5</v>
      </c>
    </row>
    <row r="436" spans="1:16" ht="12.75" customHeight="1">
      <c r="A436" t="s">
        <v>51</v>
      </c>
      <c s="6" t="s">
        <v>2846</v>
      </c>
      <c s="6" t="s">
        <v>2847</v>
      </c>
      <c t="s">
        <v>5</v>
      </c>
      <c s="26" t="s">
        <v>2848</v>
      </c>
      <c s="27" t="s">
        <v>2777</v>
      </c>
      <c s="28">
        <v>1</v>
      </c>
      <c s="27">
        <v>0</v>
      </c>
      <c s="27">
        <f>ROUND(G436*H436,6)</f>
      </c>
      <c r="L436" s="29">
        <v>0</v>
      </c>
      <c s="24">
        <f>ROUND(ROUND(L436,2)*ROUND(G436,3),2)</f>
      </c>
      <c s="27" t="s">
        <v>56</v>
      </c>
      <c>
        <f>(M436*21)/100</f>
      </c>
      <c t="s">
        <v>27</v>
      </c>
    </row>
    <row r="437" spans="1:5" ht="12.75" customHeight="1">
      <c r="A437" s="30" t="s">
        <v>57</v>
      </c>
      <c r="E437" s="31" t="s">
        <v>2848</v>
      </c>
    </row>
    <row r="438" spans="1:5" ht="12.75" customHeight="1">
      <c r="A438" s="30" t="s">
        <v>58</v>
      </c>
      <c r="E438" s="32" t="s">
        <v>5</v>
      </c>
    </row>
    <row r="439" spans="5:5" ht="12.75" customHeight="1">
      <c r="E439" s="31" t="s">
        <v>5</v>
      </c>
    </row>
    <row r="440" spans="1:16" ht="12.75" customHeight="1">
      <c r="A440" t="s">
        <v>51</v>
      </c>
      <c s="6" t="s">
        <v>2849</v>
      </c>
      <c s="6" t="s">
        <v>2850</v>
      </c>
      <c t="s">
        <v>5</v>
      </c>
      <c s="26" t="s">
        <v>2851</v>
      </c>
      <c s="27" t="s">
        <v>2777</v>
      </c>
      <c s="28">
        <v>2</v>
      </c>
      <c s="27">
        <v>0</v>
      </c>
      <c s="27">
        <f>ROUND(G440*H440,6)</f>
      </c>
      <c r="L440" s="29">
        <v>0</v>
      </c>
      <c s="24">
        <f>ROUND(ROUND(L440,2)*ROUND(G440,3),2)</f>
      </c>
      <c s="27" t="s">
        <v>56</v>
      </c>
      <c>
        <f>(M440*21)/100</f>
      </c>
      <c t="s">
        <v>27</v>
      </c>
    </row>
    <row r="441" spans="1:5" ht="12.75" customHeight="1">
      <c r="A441" s="30" t="s">
        <v>57</v>
      </c>
      <c r="E441" s="31" t="s">
        <v>2851</v>
      </c>
    </row>
    <row r="442" spans="1:5" ht="12.75" customHeight="1">
      <c r="A442" s="30" t="s">
        <v>58</v>
      </c>
      <c r="E442" s="32" t="s">
        <v>5</v>
      </c>
    </row>
    <row r="443" spans="5:5" ht="12.75" customHeight="1">
      <c r="E443" s="31" t="s">
        <v>5</v>
      </c>
    </row>
    <row r="444" spans="1:16" ht="12.75" customHeight="1">
      <c r="A444" t="s">
        <v>51</v>
      </c>
      <c s="6" t="s">
        <v>2852</v>
      </c>
      <c s="6" t="s">
        <v>2853</v>
      </c>
      <c t="s">
        <v>5</v>
      </c>
      <c s="26" t="s">
        <v>2854</v>
      </c>
      <c s="27" t="s">
        <v>2777</v>
      </c>
      <c s="28">
        <v>2</v>
      </c>
      <c s="27">
        <v>0</v>
      </c>
      <c s="27">
        <f>ROUND(G444*H444,6)</f>
      </c>
      <c r="L444" s="29">
        <v>0</v>
      </c>
      <c s="24">
        <f>ROUND(ROUND(L444,2)*ROUND(G444,3),2)</f>
      </c>
      <c s="27" t="s">
        <v>56</v>
      </c>
      <c>
        <f>(M444*21)/100</f>
      </c>
      <c t="s">
        <v>27</v>
      </c>
    </row>
    <row r="445" spans="1:5" ht="12.75" customHeight="1">
      <c r="A445" s="30" t="s">
        <v>57</v>
      </c>
      <c r="E445" s="31" t="s">
        <v>2854</v>
      </c>
    </row>
    <row r="446" spans="1:5" ht="12.75" customHeight="1">
      <c r="A446" s="30" t="s">
        <v>58</v>
      </c>
      <c r="E446" s="32" t="s">
        <v>5</v>
      </c>
    </row>
    <row r="447" spans="5:5" ht="12.75" customHeight="1">
      <c r="E447" s="31" t="s">
        <v>5</v>
      </c>
    </row>
    <row r="448" spans="1:16" ht="12.75" customHeight="1">
      <c r="A448" t="s">
        <v>51</v>
      </c>
      <c s="6" t="s">
        <v>2855</v>
      </c>
      <c s="6" t="s">
        <v>2856</v>
      </c>
      <c t="s">
        <v>5</v>
      </c>
      <c s="26" t="s">
        <v>2857</v>
      </c>
      <c s="27" t="s">
        <v>55</v>
      </c>
      <c s="28">
        <v>1</v>
      </c>
      <c s="27">
        <v>0</v>
      </c>
      <c s="27">
        <f>ROUND(G448*H448,6)</f>
      </c>
      <c r="L448" s="29">
        <v>0</v>
      </c>
      <c s="24">
        <f>ROUND(ROUND(L448,2)*ROUND(G448,3),2)</f>
      </c>
      <c s="27" t="s">
        <v>56</v>
      </c>
      <c>
        <f>(M448*21)/100</f>
      </c>
      <c t="s">
        <v>27</v>
      </c>
    </row>
    <row r="449" spans="1:5" ht="12.75" customHeight="1">
      <c r="A449" s="30" t="s">
        <v>57</v>
      </c>
      <c r="E449" s="31" t="s">
        <v>2857</v>
      </c>
    </row>
    <row r="450" spans="1:5" ht="12.75" customHeight="1">
      <c r="A450" s="30" t="s">
        <v>58</v>
      </c>
      <c r="E450" s="32" t="s">
        <v>5</v>
      </c>
    </row>
    <row r="451" spans="5:5" ht="12.75" customHeight="1">
      <c r="E451" s="31" t="s">
        <v>5</v>
      </c>
    </row>
    <row r="452" spans="1:16" ht="12.75" customHeight="1">
      <c r="A452" t="s">
        <v>51</v>
      </c>
      <c s="6" t="s">
        <v>2858</v>
      </c>
      <c s="6" t="s">
        <v>2859</v>
      </c>
      <c t="s">
        <v>5</v>
      </c>
      <c s="26" t="s">
        <v>2860</v>
      </c>
      <c s="27" t="s">
        <v>99</v>
      </c>
      <c s="28">
        <v>16</v>
      </c>
      <c s="27">
        <v>0</v>
      </c>
      <c s="27">
        <f>ROUND(G452*H452,6)</f>
      </c>
      <c r="L452" s="29">
        <v>0</v>
      </c>
      <c s="24">
        <f>ROUND(ROUND(L452,2)*ROUND(G452,3),2)</f>
      </c>
      <c s="27" t="s">
        <v>56</v>
      </c>
      <c>
        <f>(M452*21)/100</f>
      </c>
      <c t="s">
        <v>27</v>
      </c>
    </row>
    <row r="453" spans="1:5" ht="12.75" customHeight="1">
      <c r="A453" s="30" t="s">
        <v>57</v>
      </c>
      <c r="E453" s="31" t="s">
        <v>2860</v>
      </c>
    </row>
    <row r="454" spans="1:5" ht="12.75" customHeight="1">
      <c r="A454" s="30" t="s">
        <v>58</v>
      </c>
      <c r="E454" s="32" t="s">
        <v>5</v>
      </c>
    </row>
    <row r="455" spans="5:5" ht="12.75" customHeight="1">
      <c r="E455" s="31" t="s">
        <v>5</v>
      </c>
    </row>
    <row r="456" spans="1:16" ht="12.75" customHeight="1">
      <c r="A456" t="s">
        <v>51</v>
      </c>
      <c s="6" t="s">
        <v>2861</v>
      </c>
      <c s="6" t="s">
        <v>2862</v>
      </c>
      <c t="s">
        <v>5</v>
      </c>
      <c s="26" t="s">
        <v>2863</v>
      </c>
      <c s="27" t="s">
        <v>99</v>
      </c>
      <c s="28">
        <v>16</v>
      </c>
      <c s="27">
        <v>0</v>
      </c>
      <c s="27">
        <f>ROUND(G456*H456,6)</f>
      </c>
      <c r="L456" s="29">
        <v>0</v>
      </c>
      <c s="24">
        <f>ROUND(ROUND(L456,2)*ROUND(G456,3),2)</f>
      </c>
      <c s="27" t="s">
        <v>56</v>
      </c>
      <c>
        <f>(M456*21)/100</f>
      </c>
      <c t="s">
        <v>27</v>
      </c>
    </row>
    <row r="457" spans="1:5" ht="12.75" customHeight="1">
      <c r="A457" s="30" t="s">
        <v>57</v>
      </c>
      <c r="E457" s="31" t="s">
        <v>2863</v>
      </c>
    </row>
    <row r="458" spans="1:5" ht="12.75" customHeight="1">
      <c r="A458" s="30" t="s">
        <v>58</v>
      </c>
      <c r="E458" s="32" t="s">
        <v>5</v>
      </c>
    </row>
    <row r="459" spans="5:5" ht="12.75" customHeight="1">
      <c r="E459" s="31" t="s">
        <v>5</v>
      </c>
    </row>
    <row r="460" spans="1:16" ht="12.75" customHeight="1">
      <c r="A460" t="s">
        <v>51</v>
      </c>
      <c s="6" t="s">
        <v>2864</v>
      </c>
      <c s="6" t="s">
        <v>2865</v>
      </c>
      <c t="s">
        <v>5</v>
      </c>
      <c s="26" t="s">
        <v>2866</v>
      </c>
      <c s="27" t="s">
        <v>99</v>
      </c>
      <c s="28">
        <v>16</v>
      </c>
      <c s="27">
        <v>0</v>
      </c>
      <c s="27">
        <f>ROUND(G460*H460,6)</f>
      </c>
      <c r="L460" s="29">
        <v>0</v>
      </c>
      <c s="24">
        <f>ROUND(ROUND(L460,2)*ROUND(G460,3),2)</f>
      </c>
      <c s="27" t="s">
        <v>56</v>
      </c>
      <c>
        <f>(M460*21)/100</f>
      </c>
      <c t="s">
        <v>27</v>
      </c>
    </row>
    <row r="461" spans="1:5" ht="12.75" customHeight="1">
      <c r="A461" s="30" t="s">
        <v>57</v>
      </c>
      <c r="E461" s="31" t="s">
        <v>2866</v>
      </c>
    </row>
    <row r="462" spans="1:5" ht="12.75" customHeight="1">
      <c r="A462" s="30" t="s">
        <v>58</v>
      </c>
      <c r="E462" s="32" t="s">
        <v>5</v>
      </c>
    </row>
    <row r="463" spans="5:5" ht="12.75" customHeight="1">
      <c r="E463" s="31" t="s">
        <v>5</v>
      </c>
    </row>
    <row r="464" spans="1:16" ht="12.75" customHeight="1">
      <c r="A464" t="s">
        <v>51</v>
      </c>
      <c s="6" t="s">
        <v>2867</v>
      </c>
      <c s="6" t="s">
        <v>2868</v>
      </c>
      <c t="s">
        <v>5</v>
      </c>
      <c s="26" t="s">
        <v>2869</v>
      </c>
      <c s="27" t="s">
        <v>2777</v>
      </c>
      <c s="28">
        <v>1</v>
      </c>
      <c s="27">
        <v>0</v>
      </c>
      <c s="27">
        <f>ROUND(G464*H464,6)</f>
      </c>
      <c r="L464" s="29">
        <v>0</v>
      </c>
      <c s="24">
        <f>ROUND(ROUND(L464,2)*ROUND(G464,3),2)</f>
      </c>
      <c s="27" t="s">
        <v>56</v>
      </c>
      <c>
        <f>(M464*21)/100</f>
      </c>
      <c t="s">
        <v>27</v>
      </c>
    </row>
    <row r="465" spans="1:5" ht="12.75" customHeight="1">
      <c r="A465" s="30" t="s">
        <v>57</v>
      </c>
      <c r="E465" s="31" t="s">
        <v>2869</v>
      </c>
    </row>
    <row r="466" spans="1:5" ht="12.75" customHeight="1">
      <c r="A466" s="30" t="s">
        <v>58</v>
      </c>
      <c r="E466" s="32" t="s">
        <v>5</v>
      </c>
    </row>
    <row r="467" spans="5:5" ht="12.75" customHeight="1">
      <c r="E467" s="31" t="s">
        <v>5</v>
      </c>
    </row>
    <row r="468" spans="1:16" ht="12.75" customHeight="1">
      <c r="A468" t="s">
        <v>51</v>
      </c>
      <c s="6" t="s">
        <v>2870</v>
      </c>
      <c s="6" t="s">
        <v>2871</v>
      </c>
      <c t="s">
        <v>5</v>
      </c>
      <c s="26" t="s">
        <v>2872</v>
      </c>
      <c s="27" t="s">
        <v>2777</v>
      </c>
      <c s="28">
        <v>3</v>
      </c>
      <c s="27">
        <v>0</v>
      </c>
      <c s="27">
        <f>ROUND(G468*H468,6)</f>
      </c>
      <c r="L468" s="29">
        <v>0</v>
      </c>
      <c s="24">
        <f>ROUND(ROUND(L468,2)*ROUND(G468,3),2)</f>
      </c>
      <c s="27" t="s">
        <v>56</v>
      </c>
      <c>
        <f>(M468*21)/100</f>
      </c>
      <c t="s">
        <v>27</v>
      </c>
    </row>
    <row r="469" spans="1:5" ht="12.75" customHeight="1">
      <c r="A469" s="30" t="s">
        <v>57</v>
      </c>
      <c r="E469" s="31" t="s">
        <v>2872</v>
      </c>
    </row>
    <row r="470" spans="1:5" ht="12.75" customHeight="1">
      <c r="A470" s="30" t="s">
        <v>58</v>
      </c>
      <c r="E470" s="32" t="s">
        <v>5</v>
      </c>
    </row>
    <row r="471" spans="5:5" ht="12.75" customHeight="1">
      <c r="E471" s="31" t="s">
        <v>5</v>
      </c>
    </row>
    <row r="472" spans="1:16" ht="12.75" customHeight="1">
      <c r="A472" t="s">
        <v>51</v>
      </c>
      <c s="6" t="s">
        <v>2873</v>
      </c>
      <c s="6" t="s">
        <v>2874</v>
      </c>
      <c t="s">
        <v>5</v>
      </c>
      <c s="26" t="s">
        <v>2875</v>
      </c>
      <c s="27" t="s">
        <v>2777</v>
      </c>
      <c s="28">
        <v>1</v>
      </c>
      <c s="27">
        <v>0</v>
      </c>
      <c s="27">
        <f>ROUND(G472*H472,6)</f>
      </c>
      <c r="L472" s="29">
        <v>0</v>
      </c>
      <c s="24">
        <f>ROUND(ROUND(L472,2)*ROUND(G472,3),2)</f>
      </c>
      <c s="27" t="s">
        <v>56</v>
      </c>
      <c>
        <f>(M472*21)/100</f>
      </c>
      <c t="s">
        <v>27</v>
      </c>
    </row>
    <row r="473" spans="1:5" ht="12.75" customHeight="1">
      <c r="A473" s="30" t="s">
        <v>57</v>
      </c>
      <c r="E473" s="31" t="s">
        <v>2875</v>
      </c>
    </row>
    <row r="474" spans="1:5" ht="12.75" customHeight="1">
      <c r="A474" s="30" t="s">
        <v>58</v>
      </c>
      <c r="E474" s="32" t="s">
        <v>5</v>
      </c>
    </row>
    <row r="475" spans="5:5" ht="12.75" customHeight="1">
      <c r="E475" s="31" t="s">
        <v>5</v>
      </c>
    </row>
    <row r="476" spans="1:16" ht="12.75" customHeight="1">
      <c r="A476" t="s">
        <v>51</v>
      </c>
      <c s="6" t="s">
        <v>2876</v>
      </c>
      <c s="6" t="s">
        <v>2877</v>
      </c>
      <c t="s">
        <v>5</v>
      </c>
      <c s="26" t="s">
        <v>2878</v>
      </c>
      <c s="27" t="s">
        <v>99</v>
      </c>
      <c s="28">
        <v>2</v>
      </c>
      <c s="27">
        <v>0</v>
      </c>
      <c s="27">
        <f>ROUND(G476*H476,6)</f>
      </c>
      <c r="L476" s="29">
        <v>0</v>
      </c>
      <c s="24">
        <f>ROUND(ROUND(L476,2)*ROUND(G476,3),2)</f>
      </c>
      <c s="27" t="s">
        <v>56</v>
      </c>
      <c>
        <f>(M476*21)/100</f>
      </c>
      <c t="s">
        <v>27</v>
      </c>
    </row>
    <row r="477" spans="1:5" ht="12.75" customHeight="1">
      <c r="A477" s="30" t="s">
        <v>57</v>
      </c>
      <c r="E477" s="31" t="s">
        <v>2878</v>
      </c>
    </row>
    <row r="478" spans="1:5" ht="12.75" customHeight="1">
      <c r="A478" s="30" t="s">
        <v>58</v>
      </c>
      <c r="E478" s="32" t="s">
        <v>5</v>
      </c>
    </row>
    <row r="479" spans="5:5" ht="12.75" customHeight="1">
      <c r="E479" s="31" t="s">
        <v>5</v>
      </c>
    </row>
    <row r="480" spans="1:16" ht="12.75" customHeight="1">
      <c r="A480" t="s">
        <v>51</v>
      </c>
      <c s="6" t="s">
        <v>2879</v>
      </c>
      <c s="6" t="s">
        <v>2880</v>
      </c>
      <c t="s">
        <v>5</v>
      </c>
      <c s="26" t="s">
        <v>2881</v>
      </c>
      <c s="27" t="s">
        <v>99</v>
      </c>
      <c s="28">
        <v>3</v>
      </c>
      <c s="27">
        <v>0</v>
      </c>
      <c s="27">
        <f>ROUND(G480*H480,6)</f>
      </c>
      <c r="L480" s="29">
        <v>0</v>
      </c>
      <c s="24">
        <f>ROUND(ROUND(L480,2)*ROUND(G480,3),2)</f>
      </c>
      <c s="27" t="s">
        <v>56</v>
      </c>
      <c>
        <f>(M480*21)/100</f>
      </c>
      <c t="s">
        <v>27</v>
      </c>
    </row>
    <row r="481" spans="1:5" ht="12.75" customHeight="1">
      <c r="A481" s="30" t="s">
        <v>57</v>
      </c>
      <c r="E481" s="31" t="s">
        <v>2882</v>
      </c>
    </row>
    <row r="482" spans="1:5" ht="12.75" customHeight="1">
      <c r="A482" s="30" t="s">
        <v>58</v>
      </c>
      <c r="E482" s="32" t="s">
        <v>5</v>
      </c>
    </row>
    <row r="483" spans="5:5" ht="12.75" customHeight="1">
      <c r="E483" s="31" t="s">
        <v>5</v>
      </c>
    </row>
    <row r="484" spans="1:16" ht="12.75" customHeight="1">
      <c r="A484" t="s">
        <v>51</v>
      </c>
      <c s="6" t="s">
        <v>2883</v>
      </c>
      <c s="6" t="s">
        <v>2884</v>
      </c>
      <c t="s">
        <v>5</v>
      </c>
      <c s="26" t="s">
        <v>2885</v>
      </c>
      <c s="27" t="s">
        <v>99</v>
      </c>
      <c s="28">
        <v>1</v>
      </c>
      <c s="27">
        <v>0</v>
      </c>
      <c s="27">
        <f>ROUND(G484*H484,6)</f>
      </c>
      <c r="L484" s="29">
        <v>0</v>
      </c>
      <c s="24">
        <f>ROUND(ROUND(L484,2)*ROUND(G484,3),2)</f>
      </c>
      <c s="27" t="s">
        <v>56</v>
      </c>
      <c>
        <f>(M484*21)/100</f>
      </c>
      <c t="s">
        <v>27</v>
      </c>
    </row>
    <row r="485" spans="1:5" ht="12.75" customHeight="1">
      <c r="A485" s="30" t="s">
        <v>57</v>
      </c>
      <c r="E485" s="31" t="s">
        <v>2885</v>
      </c>
    </row>
    <row r="486" spans="1:5" ht="12.75" customHeight="1">
      <c r="A486" s="30" t="s">
        <v>58</v>
      </c>
      <c r="E486" s="32" t="s">
        <v>5</v>
      </c>
    </row>
    <row r="487" spans="5:5" ht="12.75" customHeight="1">
      <c r="E487" s="31" t="s">
        <v>5</v>
      </c>
    </row>
    <row r="488" spans="1:16" ht="12.75" customHeight="1">
      <c r="A488" t="s">
        <v>51</v>
      </c>
      <c s="6" t="s">
        <v>2886</v>
      </c>
      <c s="6" t="s">
        <v>2887</v>
      </c>
      <c t="s">
        <v>5</v>
      </c>
      <c s="26" t="s">
        <v>2888</v>
      </c>
      <c s="27" t="s">
        <v>99</v>
      </c>
      <c s="28">
        <v>2</v>
      </c>
      <c s="27">
        <v>0</v>
      </c>
      <c s="27">
        <f>ROUND(G488*H488,6)</f>
      </c>
      <c r="L488" s="29">
        <v>0</v>
      </c>
      <c s="24">
        <f>ROUND(ROUND(L488,2)*ROUND(G488,3),2)</f>
      </c>
      <c s="27" t="s">
        <v>56</v>
      </c>
      <c>
        <f>(M488*21)/100</f>
      </c>
      <c t="s">
        <v>27</v>
      </c>
    </row>
    <row r="489" spans="1:5" ht="12.75" customHeight="1">
      <c r="A489" s="30" t="s">
        <v>57</v>
      </c>
      <c r="E489" s="31" t="s">
        <v>2888</v>
      </c>
    </row>
    <row r="490" spans="1:5" ht="12.75" customHeight="1">
      <c r="A490" s="30" t="s">
        <v>58</v>
      </c>
      <c r="E490" s="32" t="s">
        <v>5</v>
      </c>
    </row>
    <row r="491" spans="5:5" ht="12.75" customHeight="1">
      <c r="E491" s="31" t="s">
        <v>5</v>
      </c>
    </row>
    <row r="492" spans="1:16" ht="12.75" customHeight="1">
      <c r="A492" t="s">
        <v>51</v>
      </c>
      <c s="6" t="s">
        <v>2889</v>
      </c>
      <c s="6" t="s">
        <v>2890</v>
      </c>
      <c t="s">
        <v>5</v>
      </c>
      <c s="26" t="s">
        <v>2891</v>
      </c>
      <c s="27" t="s">
        <v>99</v>
      </c>
      <c s="28">
        <v>3</v>
      </c>
      <c s="27">
        <v>0</v>
      </c>
      <c s="27">
        <f>ROUND(G492*H492,6)</f>
      </c>
      <c r="L492" s="29">
        <v>0</v>
      </c>
      <c s="24">
        <f>ROUND(ROUND(L492,2)*ROUND(G492,3),2)</f>
      </c>
      <c s="27" t="s">
        <v>56</v>
      </c>
      <c>
        <f>(M492*21)/100</f>
      </c>
      <c t="s">
        <v>27</v>
      </c>
    </row>
    <row r="493" spans="1:5" ht="12.75" customHeight="1">
      <c r="A493" s="30" t="s">
        <v>57</v>
      </c>
      <c r="E493" s="31" t="s">
        <v>2891</v>
      </c>
    </row>
    <row r="494" spans="1:5" ht="12.75" customHeight="1">
      <c r="A494" s="30" t="s">
        <v>58</v>
      </c>
      <c r="E494" s="32" t="s">
        <v>5</v>
      </c>
    </row>
    <row r="495" spans="5:5" ht="12.75" customHeight="1">
      <c r="E495" s="31" t="s">
        <v>5</v>
      </c>
    </row>
    <row r="496" spans="1:16" ht="12.75" customHeight="1">
      <c r="A496" t="s">
        <v>51</v>
      </c>
      <c s="6" t="s">
        <v>2892</v>
      </c>
      <c s="6" t="s">
        <v>2893</v>
      </c>
      <c t="s">
        <v>5</v>
      </c>
      <c s="26" t="s">
        <v>2894</v>
      </c>
      <c s="27" t="s">
        <v>99</v>
      </c>
      <c s="28">
        <v>1</v>
      </c>
      <c s="27">
        <v>0</v>
      </c>
      <c s="27">
        <f>ROUND(G496*H496,6)</f>
      </c>
      <c r="L496" s="29">
        <v>0</v>
      </c>
      <c s="24">
        <f>ROUND(ROUND(L496,2)*ROUND(G496,3),2)</f>
      </c>
      <c s="27" t="s">
        <v>56</v>
      </c>
      <c>
        <f>(M496*21)/100</f>
      </c>
      <c t="s">
        <v>27</v>
      </c>
    </row>
    <row r="497" spans="1:5" ht="12.75" customHeight="1">
      <c r="A497" s="30" t="s">
        <v>57</v>
      </c>
      <c r="E497" s="31" t="s">
        <v>2894</v>
      </c>
    </row>
    <row r="498" spans="1:5" ht="12.75" customHeight="1">
      <c r="A498" s="30" t="s">
        <v>58</v>
      </c>
      <c r="E498" s="32" t="s">
        <v>5</v>
      </c>
    </row>
    <row r="499" spans="5:5" ht="12.75" customHeight="1">
      <c r="E499" s="31" t="s">
        <v>5</v>
      </c>
    </row>
    <row r="500" spans="1:16" ht="12.75" customHeight="1">
      <c r="A500" t="s">
        <v>51</v>
      </c>
      <c s="6" t="s">
        <v>2895</v>
      </c>
      <c s="6" t="s">
        <v>2896</v>
      </c>
      <c t="s">
        <v>5</v>
      </c>
      <c s="26" t="s">
        <v>2897</v>
      </c>
      <c s="27" t="s">
        <v>2777</v>
      </c>
      <c s="28">
        <v>1</v>
      </c>
      <c s="27">
        <v>0</v>
      </c>
      <c s="27">
        <f>ROUND(G500*H500,6)</f>
      </c>
      <c r="L500" s="29">
        <v>0</v>
      </c>
      <c s="24">
        <f>ROUND(ROUND(L500,2)*ROUND(G500,3),2)</f>
      </c>
      <c s="27" t="s">
        <v>56</v>
      </c>
      <c>
        <f>(M500*21)/100</f>
      </c>
      <c t="s">
        <v>27</v>
      </c>
    </row>
    <row r="501" spans="1:5" ht="12.75" customHeight="1">
      <c r="A501" s="30" t="s">
        <v>57</v>
      </c>
      <c r="E501" s="31" t="s">
        <v>2897</v>
      </c>
    </row>
    <row r="502" spans="1:5" ht="12.75" customHeight="1">
      <c r="A502" s="30" t="s">
        <v>58</v>
      </c>
      <c r="E502" s="32" t="s">
        <v>5</v>
      </c>
    </row>
    <row r="503" spans="5:5" ht="12.75" customHeight="1">
      <c r="E503" s="31" t="s">
        <v>5</v>
      </c>
    </row>
    <row r="504" spans="1:16" ht="12.75" customHeight="1">
      <c r="A504" t="s">
        <v>51</v>
      </c>
      <c s="6" t="s">
        <v>2898</v>
      </c>
      <c s="6" t="s">
        <v>2899</v>
      </c>
      <c t="s">
        <v>5</v>
      </c>
      <c s="26" t="s">
        <v>2900</v>
      </c>
      <c s="27" t="s">
        <v>99</v>
      </c>
      <c s="28">
        <v>1</v>
      </c>
      <c s="27">
        <v>0</v>
      </c>
      <c s="27">
        <f>ROUND(G504*H504,6)</f>
      </c>
      <c r="L504" s="29">
        <v>0</v>
      </c>
      <c s="24">
        <f>ROUND(ROUND(L504,2)*ROUND(G504,3),2)</f>
      </c>
      <c s="27" t="s">
        <v>56</v>
      </c>
      <c>
        <f>(M504*21)/100</f>
      </c>
      <c t="s">
        <v>27</v>
      </c>
    </row>
    <row r="505" spans="1:5" ht="12.75" customHeight="1">
      <c r="A505" s="30" t="s">
        <v>57</v>
      </c>
      <c r="E505" s="31" t="s">
        <v>2900</v>
      </c>
    </row>
    <row r="506" spans="1:5" ht="12.75" customHeight="1">
      <c r="A506" s="30" t="s">
        <v>58</v>
      </c>
      <c r="E506" s="32" t="s">
        <v>5</v>
      </c>
    </row>
    <row r="507" spans="5:5" ht="12.75" customHeight="1">
      <c r="E507" s="31" t="s">
        <v>5</v>
      </c>
    </row>
    <row r="508" spans="1:16" ht="12.75" customHeight="1">
      <c r="A508" t="s">
        <v>51</v>
      </c>
      <c s="6" t="s">
        <v>2901</v>
      </c>
      <c s="6" t="s">
        <v>2902</v>
      </c>
      <c t="s">
        <v>5</v>
      </c>
      <c s="26" t="s">
        <v>2903</v>
      </c>
      <c s="27" t="s">
        <v>99</v>
      </c>
      <c s="28">
        <v>4</v>
      </c>
      <c s="27">
        <v>0</v>
      </c>
      <c s="27">
        <f>ROUND(G508*H508,6)</f>
      </c>
      <c r="L508" s="29">
        <v>0</v>
      </c>
      <c s="24">
        <f>ROUND(ROUND(L508,2)*ROUND(G508,3),2)</f>
      </c>
      <c s="27" t="s">
        <v>56</v>
      </c>
      <c>
        <f>(M508*21)/100</f>
      </c>
      <c t="s">
        <v>27</v>
      </c>
    </row>
    <row r="509" spans="1:5" ht="12.75" customHeight="1">
      <c r="A509" s="30" t="s">
        <v>57</v>
      </c>
      <c r="E509" s="31" t="s">
        <v>2903</v>
      </c>
    </row>
    <row r="510" spans="1:5" ht="12.75" customHeight="1">
      <c r="A510" s="30" t="s">
        <v>58</v>
      </c>
      <c r="E510" s="32" t="s">
        <v>5</v>
      </c>
    </row>
    <row r="511" spans="5:5" ht="12.75" customHeight="1">
      <c r="E511" s="31" t="s">
        <v>5</v>
      </c>
    </row>
    <row r="512" spans="1:16" ht="12.75" customHeight="1">
      <c r="A512" t="s">
        <v>51</v>
      </c>
      <c s="6" t="s">
        <v>2904</v>
      </c>
      <c s="6" t="s">
        <v>2905</v>
      </c>
      <c t="s">
        <v>5</v>
      </c>
      <c s="26" t="s">
        <v>2906</v>
      </c>
      <c s="27" t="s">
        <v>99</v>
      </c>
      <c s="28">
        <v>5</v>
      </c>
      <c s="27">
        <v>0</v>
      </c>
      <c s="27">
        <f>ROUND(G512*H512,6)</f>
      </c>
      <c r="L512" s="29">
        <v>0</v>
      </c>
      <c s="24">
        <f>ROUND(ROUND(L512,2)*ROUND(G512,3),2)</f>
      </c>
      <c s="27" t="s">
        <v>56</v>
      </c>
      <c>
        <f>(M512*21)/100</f>
      </c>
      <c t="s">
        <v>27</v>
      </c>
    </row>
    <row r="513" spans="1:5" ht="12.75" customHeight="1">
      <c r="A513" s="30" t="s">
        <v>57</v>
      </c>
      <c r="E513" s="31" t="s">
        <v>2906</v>
      </c>
    </row>
    <row r="514" spans="1:5" ht="12.75" customHeight="1">
      <c r="A514" s="30" t="s">
        <v>58</v>
      </c>
      <c r="E514" s="32" t="s">
        <v>5</v>
      </c>
    </row>
    <row r="515" spans="5:5" ht="12.75" customHeight="1">
      <c r="E515" s="31" t="s">
        <v>5</v>
      </c>
    </row>
    <row r="516" spans="1:16" ht="12.75" customHeight="1">
      <c r="A516" t="s">
        <v>51</v>
      </c>
      <c s="6" t="s">
        <v>2907</v>
      </c>
      <c s="6" t="s">
        <v>2908</v>
      </c>
      <c t="s">
        <v>5</v>
      </c>
      <c s="26" t="s">
        <v>2909</v>
      </c>
      <c s="27" t="s">
        <v>99</v>
      </c>
      <c s="28">
        <v>2</v>
      </c>
      <c s="27">
        <v>0</v>
      </c>
      <c s="27">
        <f>ROUND(G516*H516,6)</f>
      </c>
      <c r="L516" s="29">
        <v>0</v>
      </c>
      <c s="24">
        <f>ROUND(ROUND(L516,2)*ROUND(G516,3),2)</f>
      </c>
      <c s="27" t="s">
        <v>56</v>
      </c>
      <c>
        <f>(M516*21)/100</f>
      </c>
      <c t="s">
        <v>27</v>
      </c>
    </row>
    <row r="517" spans="1:5" ht="12.75" customHeight="1">
      <c r="A517" s="30" t="s">
        <v>57</v>
      </c>
      <c r="E517" s="31" t="s">
        <v>2909</v>
      </c>
    </row>
    <row r="518" spans="1:5" ht="12.75" customHeight="1">
      <c r="A518" s="30" t="s">
        <v>58</v>
      </c>
      <c r="E518" s="32" t="s">
        <v>5</v>
      </c>
    </row>
    <row r="519" spans="5:5" ht="12.75" customHeight="1">
      <c r="E519" s="31" t="s">
        <v>5</v>
      </c>
    </row>
    <row r="520" spans="1:16" ht="12.75" customHeight="1">
      <c r="A520" t="s">
        <v>51</v>
      </c>
      <c s="6" t="s">
        <v>2910</v>
      </c>
      <c s="6" t="s">
        <v>2911</v>
      </c>
      <c t="s">
        <v>5</v>
      </c>
      <c s="26" t="s">
        <v>2912</v>
      </c>
      <c s="27" t="s">
        <v>99</v>
      </c>
      <c s="28">
        <v>1</v>
      </c>
      <c s="27">
        <v>0</v>
      </c>
      <c s="27">
        <f>ROUND(G520*H520,6)</f>
      </c>
      <c r="L520" s="29">
        <v>0</v>
      </c>
      <c s="24">
        <f>ROUND(ROUND(L520,2)*ROUND(G520,3),2)</f>
      </c>
      <c s="27" t="s">
        <v>56</v>
      </c>
      <c>
        <f>(M520*21)/100</f>
      </c>
      <c t="s">
        <v>27</v>
      </c>
    </row>
    <row r="521" spans="1:5" ht="12.75" customHeight="1">
      <c r="A521" s="30" t="s">
        <v>57</v>
      </c>
      <c r="E521" s="31" t="s">
        <v>2912</v>
      </c>
    </row>
    <row r="522" spans="1:5" ht="12.75" customHeight="1">
      <c r="A522" s="30" t="s">
        <v>58</v>
      </c>
      <c r="E522" s="32" t="s">
        <v>5</v>
      </c>
    </row>
    <row r="523" spans="5:5" ht="12.75" customHeight="1">
      <c r="E523" s="31" t="s">
        <v>5</v>
      </c>
    </row>
    <row r="524" spans="1:16" ht="12.75" customHeight="1">
      <c r="A524" t="s">
        <v>51</v>
      </c>
      <c s="6" t="s">
        <v>2913</v>
      </c>
      <c s="6" t="s">
        <v>2914</v>
      </c>
      <c t="s">
        <v>5</v>
      </c>
      <c s="26" t="s">
        <v>2915</v>
      </c>
      <c s="27" t="s">
        <v>99</v>
      </c>
      <c s="28">
        <v>2</v>
      </c>
      <c s="27">
        <v>0</v>
      </c>
      <c s="27">
        <f>ROUND(G524*H524,6)</f>
      </c>
      <c r="L524" s="29">
        <v>0</v>
      </c>
      <c s="24">
        <f>ROUND(ROUND(L524,2)*ROUND(G524,3),2)</f>
      </c>
      <c s="27" t="s">
        <v>56</v>
      </c>
      <c>
        <f>(M524*21)/100</f>
      </c>
      <c t="s">
        <v>27</v>
      </c>
    </row>
    <row r="525" spans="1:5" ht="12.75" customHeight="1">
      <c r="A525" s="30" t="s">
        <v>57</v>
      </c>
      <c r="E525" s="31" t="s">
        <v>2915</v>
      </c>
    </row>
    <row r="526" spans="1:5" ht="12.75" customHeight="1">
      <c r="A526" s="30" t="s">
        <v>58</v>
      </c>
      <c r="E526" s="32" t="s">
        <v>5</v>
      </c>
    </row>
    <row r="527" spans="5:5" ht="12.75" customHeight="1">
      <c r="E527" s="31" t="s">
        <v>5</v>
      </c>
    </row>
    <row r="528" spans="1:16" ht="12.75" customHeight="1">
      <c r="A528" t="s">
        <v>51</v>
      </c>
      <c s="6" t="s">
        <v>2916</v>
      </c>
      <c s="6" t="s">
        <v>2917</v>
      </c>
      <c t="s">
        <v>5</v>
      </c>
      <c s="26" t="s">
        <v>2918</v>
      </c>
      <c s="27" t="s">
        <v>99</v>
      </c>
      <c s="28">
        <v>5</v>
      </c>
      <c s="27">
        <v>0</v>
      </c>
      <c s="27">
        <f>ROUND(G528*H528,6)</f>
      </c>
      <c r="L528" s="29">
        <v>0</v>
      </c>
      <c s="24">
        <f>ROUND(ROUND(L528,2)*ROUND(G528,3),2)</f>
      </c>
      <c s="27" t="s">
        <v>56</v>
      </c>
      <c>
        <f>(M528*21)/100</f>
      </c>
      <c t="s">
        <v>27</v>
      </c>
    </row>
    <row r="529" spans="1:5" ht="12.75" customHeight="1">
      <c r="A529" s="30" t="s">
        <v>57</v>
      </c>
      <c r="E529" s="31" t="s">
        <v>2918</v>
      </c>
    </row>
    <row r="530" spans="1:5" ht="12.75" customHeight="1">
      <c r="A530" s="30" t="s">
        <v>58</v>
      </c>
      <c r="E530" s="32" t="s">
        <v>5</v>
      </c>
    </row>
    <row r="531" spans="5:5" ht="12.75" customHeight="1">
      <c r="E531" s="31" t="s">
        <v>5</v>
      </c>
    </row>
    <row r="532" spans="1:16" ht="12.75" customHeight="1">
      <c r="A532" t="s">
        <v>51</v>
      </c>
      <c s="6" t="s">
        <v>2919</v>
      </c>
      <c s="6" t="s">
        <v>2920</v>
      </c>
      <c t="s">
        <v>5</v>
      </c>
      <c s="26" t="s">
        <v>2921</v>
      </c>
      <c s="27" t="s">
        <v>99</v>
      </c>
      <c s="28">
        <v>3</v>
      </c>
      <c s="27">
        <v>0</v>
      </c>
      <c s="27">
        <f>ROUND(G532*H532,6)</f>
      </c>
      <c r="L532" s="29">
        <v>0</v>
      </c>
      <c s="24">
        <f>ROUND(ROUND(L532,2)*ROUND(G532,3),2)</f>
      </c>
      <c s="27" t="s">
        <v>56</v>
      </c>
      <c>
        <f>(M532*21)/100</f>
      </c>
      <c t="s">
        <v>27</v>
      </c>
    </row>
    <row r="533" spans="1:5" ht="12.75" customHeight="1">
      <c r="A533" s="30" t="s">
        <v>57</v>
      </c>
      <c r="E533" s="31" t="s">
        <v>2921</v>
      </c>
    </row>
    <row r="534" spans="1:5" ht="12.75" customHeight="1">
      <c r="A534" s="30" t="s">
        <v>58</v>
      </c>
      <c r="E534" s="32" t="s">
        <v>5</v>
      </c>
    </row>
    <row r="535" spans="5:5" ht="12.75" customHeight="1">
      <c r="E535" s="31" t="s">
        <v>5</v>
      </c>
    </row>
    <row r="536" spans="1:16" ht="12.75" customHeight="1">
      <c r="A536" t="s">
        <v>51</v>
      </c>
      <c s="6" t="s">
        <v>2922</v>
      </c>
      <c s="6" t="s">
        <v>2923</v>
      </c>
      <c t="s">
        <v>5</v>
      </c>
      <c s="26" t="s">
        <v>2924</v>
      </c>
      <c s="27" t="s">
        <v>99</v>
      </c>
      <c s="28">
        <v>7</v>
      </c>
      <c s="27">
        <v>0</v>
      </c>
      <c s="27">
        <f>ROUND(G536*H536,6)</f>
      </c>
      <c r="L536" s="29">
        <v>0</v>
      </c>
      <c s="24">
        <f>ROUND(ROUND(L536,2)*ROUND(G536,3),2)</f>
      </c>
      <c s="27" t="s">
        <v>56</v>
      </c>
      <c>
        <f>(M536*21)/100</f>
      </c>
      <c t="s">
        <v>27</v>
      </c>
    </row>
    <row r="537" spans="1:5" ht="12.75" customHeight="1">
      <c r="A537" s="30" t="s">
        <v>57</v>
      </c>
      <c r="E537" s="31" t="s">
        <v>2924</v>
      </c>
    </row>
    <row r="538" spans="1:5" ht="12.75" customHeight="1">
      <c r="A538" s="30" t="s">
        <v>58</v>
      </c>
      <c r="E538" s="32" t="s">
        <v>5</v>
      </c>
    </row>
    <row r="539" spans="5:5" ht="12.75" customHeight="1">
      <c r="E539" s="31" t="s">
        <v>5</v>
      </c>
    </row>
    <row r="540" spans="1:16" ht="12.75" customHeight="1">
      <c r="A540" t="s">
        <v>51</v>
      </c>
      <c s="6" t="s">
        <v>2925</v>
      </c>
      <c s="6" t="s">
        <v>2926</v>
      </c>
      <c t="s">
        <v>5</v>
      </c>
      <c s="26" t="s">
        <v>2927</v>
      </c>
      <c s="27" t="s">
        <v>99</v>
      </c>
      <c s="28">
        <v>2</v>
      </c>
      <c s="27">
        <v>0</v>
      </c>
      <c s="27">
        <f>ROUND(G540*H540,6)</f>
      </c>
      <c r="L540" s="29">
        <v>0</v>
      </c>
      <c s="24">
        <f>ROUND(ROUND(L540,2)*ROUND(G540,3),2)</f>
      </c>
      <c s="27" t="s">
        <v>56</v>
      </c>
      <c>
        <f>(M540*21)/100</f>
      </c>
      <c t="s">
        <v>27</v>
      </c>
    </row>
    <row r="541" spans="1:5" ht="12.75" customHeight="1">
      <c r="A541" s="30" t="s">
        <v>57</v>
      </c>
      <c r="E541" s="31" t="s">
        <v>2927</v>
      </c>
    </row>
    <row r="542" spans="1:5" ht="12.75" customHeight="1">
      <c r="A542" s="30" t="s">
        <v>58</v>
      </c>
      <c r="E542" s="32" t="s">
        <v>5</v>
      </c>
    </row>
    <row r="543" spans="5:5" ht="12.75" customHeight="1">
      <c r="E543" s="31" t="s">
        <v>5</v>
      </c>
    </row>
    <row r="544" spans="1:16" ht="12.75" customHeight="1">
      <c r="A544" t="s">
        <v>51</v>
      </c>
      <c s="6" t="s">
        <v>2928</v>
      </c>
      <c s="6" t="s">
        <v>2929</v>
      </c>
      <c t="s">
        <v>5</v>
      </c>
      <c s="26" t="s">
        <v>2930</v>
      </c>
      <c s="27" t="s">
        <v>99</v>
      </c>
      <c s="28">
        <v>4</v>
      </c>
      <c s="27">
        <v>0</v>
      </c>
      <c s="27">
        <f>ROUND(G544*H544,6)</f>
      </c>
      <c r="L544" s="29">
        <v>0</v>
      </c>
      <c s="24">
        <f>ROUND(ROUND(L544,2)*ROUND(G544,3),2)</f>
      </c>
      <c s="27" t="s">
        <v>56</v>
      </c>
      <c>
        <f>(M544*21)/100</f>
      </c>
      <c t="s">
        <v>27</v>
      </c>
    </row>
    <row r="545" spans="1:5" ht="12.75" customHeight="1">
      <c r="A545" s="30" t="s">
        <v>57</v>
      </c>
      <c r="E545" s="31" t="s">
        <v>2930</v>
      </c>
    </row>
    <row r="546" spans="1:5" ht="12.75" customHeight="1">
      <c r="A546" s="30" t="s">
        <v>58</v>
      </c>
      <c r="E546" s="32" t="s">
        <v>5</v>
      </c>
    </row>
    <row r="547" spans="5:5" ht="12.75" customHeight="1">
      <c r="E547" s="31" t="s">
        <v>5</v>
      </c>
    </row>
    <row r="548" spans="1:16" ht="12.75" customHeight="1">
      <c r="A548" t="s">
        <v>51</v>
      </c>
      <c s="6" t="s">
        <v>2931</v>
      </c>
      <c s="6" t="s">
        <v>2932</v>
      </c>
      <c t="s">
        <v>5</v>
      </c>
      <c s="26" t="s">
        <v>2933</v>
      </c>
      <c s="27" t="s">
        <v>99</v>
      </c>
      <c s="28">
        <v>1</v>
      </c>
      <c s="27">
        <v>0</v>
      </c>
      <c s="27">
        <f>ROUND(G548*H548,6)</f>
      </c>
      <c r="L548" s="29">
        <v>0</v>
      </c>
      <c s="24">
        <f>ROUND(ROUND(L548,2)*ROUND(G548,3),2)</f>
      </c>
      <c s="27" t="s">
        <v>56</v>
      </c>
      <c>
        <f>(M548*21)/100</f>
      </c>
      <c t="s">
        <v>27</v>
      </c>
    </row>
    <row r="549" spans="1:5" ht="12.75" customHeight="1">
      <c r="A549" s="30" t="s">
        <v>57</v>
      </c>
      <c r="E549" s="31" t="s">
        <v>2933</v>
      </c>
    </row>
    <row r="550" spans="1:5" ht="12.75" customHeight="1">
      <c r="A550" s="30" t="s">
        <v>58</v>
      </c>
      <c r="E550" s="32" t="s">
        <v>5</v>
      </c>
    </row>
    <row r="551" spans="5:5" ht="12.75" customHeight="1">
      <c r="E551" s="31" t="s">
        <v>5</v>
      </c>
    </row>
    <row r="552" spans="1:16" ht="12.75" customHeight="1">
      <c r="A552" t="s">
        <v>51</v>
      </c>
      <c s="6" t="s">
        <v>2934</v>
      </c>
      <c s="6" t="s">
        <v>2935</v>
      </c>
      <c t="s">
        <v>5</v>
      </c>
      <c s="26" t="s">
        <v>2936</v>
      </c>
      <c s="27" t="s">
        <v>99</v>
      </c>
      <c s="28">
        <v>1</v>
      </c>
      <c s="27">
        <v>0</v>
      </c>
      <c s="27">
        <f>ROUND(G552*H552,6)</f>
      </c>
      <c r="L552" s="29">
        <v>0</v>
      </c>
      <c s="24">
        <f>ROUND(ROUND(L552,2)*ROUND(G552,3),2)</f>
      </c>
      <c s="27" t="s">
        <v>56</v>
      </c>
      <c>
        <f>(M552*21)/100</f>
      </c>
      <c t="s">
        <v>27</v>
      </c>
    </row>
    <row r="553" spans="1:5" ht="12.75" customHeight="1">
      <c r="A553" s="30" t="s">
        <v>57</v>
      </c>
      <c r="E553" s="31" t="s">
        <v>2936</v>
      </c>
    </row>
    <row r="554" spans="1:5" ht="12.75" customHeight="1">
      <c r="A554" s="30" t="s">
        <v>58</v>
      </c>
      <c r="E554" s="32" t="s">
        <v>5</v>
      </c>
    </row>
    <row r="555" spans="5:5" ht="12.75" customHeight="1">
      <c r="E555" s="31" t="s">
        <v>5</v>
      </c>
    </row>
    <row r="556" spans="1:16" ht="12.75" customHeight="1">
      <c r="A556" t="s">
        <v>51</v>
      </c>
      <c s="6" t="s">
        <v>2937</v>
      </c>
      <c s="6" t="s">
        <v>2938</v>
      </c>
      <c t="s">
        <v>5</v>
      </c>
      <c s="26" t="s">
        <v>2939</v>
      </c>
      <c s="27" t="s">
        <v>55</v>
      </c>
      <c s="28">
        <v>1.46</v>
      </c>
      <c s="27">
        <v>0</v>
      </c>
      <c s="27">
        <f>ROUND(G556*H556,6)</f>
      </c>
      <c r="L556" s="29">
        <v>0</v>
      </c>
      <c s="24">
        <f>ROUND(ROUND(L556,2)*ROUND(G556,3),2)</f>
      </c>
      <c s="27" t="s">
        <v>56</v>
      </c>
      <c>
        <f>(M556*21)/100</f>
      </c>
      <c t="s">
        <v>27</v>
      </c>
    </row>
    <row r="557" spans="1:5" ht="12.75" customHeight="1">
      <c r="A557" s="30" t="s">
        <v>57</v>
      </c>
      <c r="E557" s="31" t="s">
        <v>2940</v>
      </c>
    </row>
    <row r="558" spans="1:5" ht="12.75" customHeight="1">
      <c r="A558" s="30" t="s">
        <v>58</v>
      </c>
      <c r="E558" s="32" t="s">
        <v>5</v>
      </c>
    </row>
    <row r="559" spans="5:5" ht="25.5" customHeight="1">
      <c r="E559" s="31" t="s">
        <v>2941</v>
      </c>
    </row>
    <row r="560" spans="1:13" ht="12.75" customHeight="1">
      <c r="A560" t="s">
        <v>48</v>
      </c>
      <c r="C560" s="7" t="s">
        <v>2942</v>
      </c>
      <c r="E560" s="25" t="s">
        <v>2943</v>
      </c>
      <c r="J560" s="24">
        <f>0</f>
      </c>
      <c s="24">
        <f>0</f>
      </c>
      <c s="24">
        <f>0+L561+L565+L569+L573</f>
      </c>
      <c s="24">
        <f>0+M561+M565+M569+M573</f>
      </c>
    </row>
    <row r="561" spans="1:16" ht="12.75" customHeight="1">
      <c r="A561" t="s">
        <v>51</v>
      </c>
      <c s="6" t="s">
        <v>2944</v>
      </c>
      <c s="6" t="s">
        <v>2945</v>
      </c>
      <c t="s">
        <v>5</v>
      </c>
      <c s="26" t="s">
        <v>2946</v>
      </c>
      <c s="27" t="s">
        <v>2777</v>
      </c>
      <c s="28">
        <v>2</v>
      </c>
      <c s="27">
        <v>0</v>
      </c>
      <c s="27">
        <f>ROUND(G561*H561,6)</f>
      </c>
      <c r="L561" s="29">
        <v>0</v>
      </c>
      <c s="24">
        <f>ROUND(ROUND(L561,2)*ROUND(G561,3),2)</f>
      </c>
      <c s="27" t="s">
        <v>56</v>
      </c>
      <c>
        <f>(M561*21)/100</f>
      </c>
      <c t="s">
        <v>27</v>
      </c>
    </row>
    <row r="562" spans="1:5" ht="12.75" customHeight="1">
      <c r="A562" s="30" t="s">
        <v>57</v>
      </c>
      <c r="E562" s="31" t="s">
        <v>2946</v>
      </c>
    </row>
    <row r="563" spans="1:5" ht="12.75" customHeight="1">
      <c r="A563" s="30" t="s">
        <v>58</v>
      </c>
      <c r="E563" s="32" t="s">
        <v>5</v>
      </c>
    </row>
    <row r="564" spans="5:5" ht="12.75" customHeight="1">
      <c r="E564" s="31" t="s">
        <v>5</v>
      </c>
    </row>
    <row r="565" spans="1:16" ht="12.75" customHeight="1">
      <c r="A565" t="s">
        <v>51</v>
      </c>
      <c s="6" t="s">
        <v>2947</v>
      </c>
      <c s="6" t="s">
        <v>2948</v>
      </c>
      <c t="s">
        <v>5</v>
      </c>
      <c s="26" t="s">
        <v>2949</v>
      </c>
      <c s="27" t="s">
        <v>2777</v>
      </c>
      <c s="28">
        <v>7</v>
      </c>
      <c s="27">
        <v>0</v>
      </c>
      <c s="27">
        <f>ROUND(G565*H565,6)</f>
      </c>
      <c r="L565" s="29">
        <v>0</v>
      </c>
      <c s="24">
        <f>ROUND(ROUND(L565,2)*ROUND(G565,3),2)</f>
      </c>
      <c s="27" t="s">
        <v>56</v>
      </c>
      <c>
        <f>(M565*21)/100</f>
      </c>
      <c t="s">
        <v>27</v>
      </c>
    </row>
    <row r="566" spans="1:5" ht="12.75" customHeight="1">
      <c r="A566" s="30" t="s">
        <v>57</v>
      </c>
      <c r="E566" s="31" t="s">
        <v>2950</v>
      </c>
    </row>
    <row r="567" spans="1:5" ht="12.75" customHeight="1">
      <c r="A567" s="30" t="s">
        <v>58</v>
      </c>
      <c r="E567" s="32" t="s">
        <v>5</v>
      </c>
    </row>
    <row r="568" spans="5:5" ht="12.75" customHeight="1">
      <c r="E568" s="31" t="s">
        <v>5</v>
      </c>
    </row>
    <row r="569" spans="1:16" ht="12.75" customHeight="1">
      <c r="A569" t="s">
        <v>51</v>
      </c>
      <c s="6" t="s">
        <v>2951</v>
      </c>
      <c s="6" t="s">
        <v>2952</v>
      </c>
      <c t="s">
        <v>5</v>
      </c>
      <c s="26" t="s">
        <v>2953</v>
      </c>
      <c s="27" t="s">
        <v>2777</v>
      </c>
      <c s="28">
        <v>2</v>
      </c>
      <c s="27">
        <v>0</v>
      </c>
      <c s="27">
        <f>ROUND(G569*H569,6)</f>
      </c>
      <c r="L569" s="29">
        <v>0</v>
      </c>
      <c s="24">
        <f>ROUND(ROUND(L569,2)*ROUND(G569,3),2)</f>
      </c>
      <c s="27" t="s">
        <v>56</v>
      </c>
      <c>
        <f>(M569*21)/100</f>
      </c>
      <c t="s">
        <v>27</v>
      </c>
    </row>
    <row r="570" spans="1:5" ht="12.75" customHeight="1">
      <c r="A570" s="30" t="s">
        <v>57</v>
      </c>
      <c r="E570" s="31" t="s">
        <v>2953</v>
      </c>
    </row>
    <row r="571" spans="1:5" ht="12.75" customHeight="1">
      <c r="A571" s="30" t="s">
        <v>58</v>
      </c>
      <c r="E571" s="32" t="s">
        <v>5</v>
      </c>
    </row>
    <row r="572" spans="5:5" ht="12.75" customHeight="1">
      <c r="E572" s="31" t="s">
        <v>5</v>
      </c>
    </row>
    <row r="573" spans="1:16" ht="12.75" customHeight="1">
      <c r="A573" t="s">
        <v>51</v>
      </c>
      <c s="6" t="s">
        <v>2954</v>
      </c>
      <c s="6" t="s">
        <v>2955</v>
      </c>
      <c t="s">
        <v>5</v>
      </c>
      <c s="26" t="s">
        <v>2956</v>
      </c>
      <c s="27" t="s">
        <v>2777</v>
      </c>
      <c s="28">
        <v>7</v>
      </c>
      <c s="27">
        <v>0</v>
      </c>
      <c s="27">
        <f>ROUND(G573*H573,6)</f>
      </c>
      <c r="L573" s="29">
        <v>0</v>
      </c>
      <c s="24">
        <f>ROUND(ROUND(L573,2)*ROUND(G573,3),2)</f>
      </c>
      <c s="27" t="s">
        <v>56</v>
      </c>
      <c>
        <f>(M573*21)/100</f>
      </c>
      <c t="s">
        <v>27</v>
      </c>
    </row>
    <row r="574" spans="1:5" ht="12.75" customHeight="1">
      <c r="A574" s="30" t="s">
        <v>57</v>
      </c>
      <c r="E574" s="31" t="s">
        <v>2956</v>
      </c>
    </row>
    <row r="575" spans="1:5" ht="12.75" customHeight="1">
      <c r="A575" s="30" t="s">
        <v>58</v>
      </c>
      <c r="E575" s="32" t="s">
        <v>5</v>
      </c>
    </row>
    <row r="576" spans="5:5" ht="12.75" customHeight="1">
      <c r="E576" s="31" t="s">
        <v>5</v>
      </c>
    </row>
    <row r="577" spans="1:13" ht="12.75" customHeight="1">
      <c r="A577" t="s">
        <v>48</v>
      </c>
      <c r="C577" s="7" t="s">
        <v>2957</v>
      </c>
      <c r="E577" s="25" t="s">
        <v>2958</v>
      </c>
      <c r="J577" s="24">
        <f>0</f>
      </c>
      <c s="24">
        <f>0</f>
      </c>
      <c s="24">
        <f>0+L578+L582+L586+L590+L594+L598+L602+L606+L610+L614+L618+L622+L626+L630</f>
      </c>
      <c s="24">
        <f>0+M578+M582+M586+M590+M594+M598+M602+M606+M610+M614+M618+M622+M626+M630</f>
      </c>
    </row>
    <row r="578" spans="1:16" ht="12.75" customHeight="1">
      <c r="A578" t="s">
        <v>51</v>
      </c>
      <c s="6" t="s">
        <v>2959</v>
      </c>
      <c s="6" t="s">
        <v>2960</v>
      </c>
      <c t="s">
        <v>5</v>
      </c>
      <c s="26" t="s">
        <v>2961</v>
      </c>
      <c s="27" t="s">
        <v>88</v>
      </c>
      <c s="28">
        <v>40</v>
      </c>
      <c s="27">
        <v>0</v>
      </c>
      <c s="27">
        <f>ROUND(G578*H578,6)</f>
      </c>
      <c r="L578" s="29">
        <v>0</v>
      </c>
      <c s="24">
        <f>ROUND(ROUND(L578,2)*ROUND(G578,3),2)</f>
      </c>
      <c s="27" t="s">
        <v>56</v>
      </c>
      <c>
        <f>(M578*21)/100</f>
      </c>
      <c t="s">
        <v>27</v>
      </c>
    </row>
    <row r="579" spans="1:5" ht="12.75" customHeight="1">
      <c r="A579" s="30" t="s">
        <v>57</v>
      </c>
      <c r="E579" s="31" t="s">
        <v>2961</v>
      </c>
    </row>
    <row r="580" spans="1:5" ht="12.75" customHeight="1">
      <c r="A580" s="30" t="s">
        <v>58</v>
      </c>
      <c r="E580" s="32" t="s">
        <v>5</v>
      </c>
    </row>
    <row r="581" spans="5:5" ht="12.75" customHeight="1">
      <c r="E581" s="31" t="s">
        <v>5</v>
      </c>
    </row>
    <row r="582" spans="1:16" ht="12.75" customHeight="1">
      <c r="A582" t="s">
        <v>51</v>
      </c>
      <c s="6" t="s">
        <v>2962</v>
      </c>
      <c s="6" t="s">
        <v>2963</v>
      </c>
      <c t="s">
        <v>5</v>
      </c>
      <c s="26" t="s">
        <v>2964</v>
      </c>
      <c s="27" t="s">
        <v>88</v>
      </c>
      <c s="28">
        <v>30</v>
      </c>
      <c s="27">
        <v>0</v>
      </c>
      <c s="27">
        <f>ROUND(G582*H582,6)</f>
      </c>
      <c r="L582" s="29">
        <v>0</v>
      </c>
      <c s="24">
        <f>ROUND(ROUND(L582,2)*ROUND(G582,3),2)</f>
      </c>
      <c s="27" t="s">
        <v>56</v>
      </c>
      <c>
        <f>(M582*21)/100</f>
      </c>
      <c t="s">
        <v>27</v>
      </c>
    </row>
    <row r="583" spans="1:5" ht="12.75" customHeight="1">
      <c r="A583" s="30" t="s">
        <v>57</v>
      </c>
      <c r="E583" s="31" t="s">
        <v>2964</v>
      </c>
    </row>
    <row r="584" spans="1:5" ht="12.75" customHeight="1">
      <c r="A584" s="30" t="s">
        <v>58</v>
      </c>
      <c r="E584" s="32" t="s">
        <v>5</v>
      </c>
    </row>
    <row r="585" spans="5:5" ht="12.75" customHeight="1">
      <c r="E585" s="31" t="s">
        <v>5</v>
      </c>
    </row>
    <row r="586" spans="1:16" ht="12.75" customHeight="1">
      <c r="A586" t="s">
        <v>51</v>
      </c>
      <c s="6" t="s">
        <v>2965</v>
      </c>
      <c s="6" t="s">
        <v>2966</v>
      </c>
      <c t="s">
        <v>5</v>
      </c>
      <c s="26" t="s">
        <v>2967</v>
      </c>
      <c s="27" t="s">
        <v>88</v>
      </c>
      <c s="28">
        <v>1</v>
      </c>
      <c s="27">
        <v>0</v>
      </c>
      <c s="27">
        <f>ROUND(G586*H586,6)</f>
      </c>
      <c r="L586" s="29">
        <v>0</v>
      </c>
      <c s="24">
        <f>ROUND(ROUND(L586,2)*ROUND(G586,3),2)</f>
      </c>
      <c s="27" t="s">
        <v>56</v>
      </c>
      <c>
        <f>(M586*21)/100</f>
      </c>
      <c t="s">
        <v>27</v>
      </c>
    </row>
    <row r="587" spans="1:5" ht="12.75" customHeight="1">
      <c r="A587" s="30" t="s">
        <v>57</v>
      </c>
      <c r="E587" s="31" t="s">
        <v>2967</v>
      </c>
    </row>
    <row r="588" spans="1:5" ht="12.75" customHeight="1">
      <c r="A588" s="30" t="s">
        <v>58</v>
      </c>
      <c r="E588" s="32" t="s">
        <v>5</v>
      </c>
    </row>
    <row r="589" spans="5:5" ht="12.75" customHeight="1">
      <c r="E589" s="31" t="s">
        <v>5</v>
      </c>
    </row>
    <row r="590" spans="1:16" ht="12.75" customHeight="1">
      <c r="A590" t="s">
        <v>51</v>
      </c>
      <c s="6" t="s">
        <v>2968</v>
      </c>
      <c s="6" t="s">
        <v>2969</v>
      </c>
      <c t="s">
        <v>5</v>
      </c>
      <c s="26" t="s">
        <v>2970</v>
      </c>
      <c s="27" t="s">
        <v>88</v>
      </c>
      <c s="28">
        <v>2</v>
      </c>
      <c s="27">
        <v>0</v>
      </c>
      <c s="27">
        <f>ROUND(G590*H590,6)</f>
      </c>
      <c r="L590" s="29">
        <v>0</v>
      </c>
      <c s="24">
        <f>ROUND(ROUND(L590,2)*ROUND(G590,3),2)</f>
      </c>
      <c s="27" t="s">
        <v>56</v>
      </c>
      <c>
        <f>(M590*21)/100</f>
      </c>
      <c t="s">
        <v>27</v>
      </c>
    </row>
    <row r="591" spans="1:5" ht="12.75" customHeight="1">
      <c r="A591" s="30" t="s">
        <v>57</v>
      </c>
      <c r="E591" s="31" t="s">
        <v>2970</v>
      </c>
    </row>
    <row r="592" spans="1:5" ht="12.75" customHeight="1">
      <c r="A592" s="30" t="s">
        <v>58</v>
      </c>
      <c r="E592" s="32" t="s">
        <v>5</v>
      </c>
    </row>
    <row r="593" spans="5:5" ht="12.75" customHeight="1">
      <c r="E593" s="31" t="s">
        <v>5</v>
      </c>
    </row>
    <row r="594" spans="1:16" ht="12.75" customHeight="1">
      <c r="A594" t="s">
        <v>51</v>
      </c>
      <c s="6" t="s">
        <v>2971</v>
      </c>
      <c s="6" t="s">
        <v>2972</v>
      </c>
      <c t="s">
        <v>5</v>
      </c>
      <c s="26" t="s">
        <v>2973</v>
      </c>
      <c s="27" t="s">
        <v>99</v>
      </c>
      <c s="28">
        <v>16</v>
      </c>
      <c s="27">
        <v>0</v>
      </c>
      <c s="27">
        <f>ROUND(G594*H594,6)</f>
      </c>
      <c r="L594" s="29">
        <v>0</v>
      </c>
      <c s="24">
        <f>ROUND(ROUND(L594,2)*ROUND(G594,3),2)</f>
      </c>
      <c s="27" t="s">
        <v>56</v>
      </c>
      <c>
        <f>(M594*21)/100</f>
      </c>
      <c t="s">
        <v>27</v>
      </c>
    </row>
    <row r="595" spans="1:5" ht="12.75" customHeight="1">
      <c r="A595" s="30" t="s">
        <v>57</v>
      </c>
      <c r="E595" s="31" t="s">
        <v>2973</v>
      </c>
    </row>
    <row r="596" spans="1:5" ht="12.75" customHeight="1">
      <c r="A596" s="30" t="s">
        <v>58</v>
      </c>
      <c r="E596" s="32" t="s">
        <v>5</v>
      </c>
    </row>
    <row r="597" spans="5:5" ht="12.75" customHeight="1">
      <c r="E597" s="31" t="s">
        <v>5</v>
      </c>
    </row>
    <row r="598" spans="1:16" ht="12.75" customHeight="1">
      <c r="A598" t="s">
        <v>51</v>
      </c>
      <c s="6" t="s">
        <v>2974</v>
      </c>
      <c s="6" t="s">
        <v>2975</v>
      </c>
      <c t="s">
        <v>5</v>
      </c>
      <c s="26" t="s">
        <v>2976</v>
      </c>
      <c s="27" t="s">
        <v>88</v>
      </c>
      <c s="28">
        <v>3</v>
      </c>
      <c s="27">
        <v>0</v>
      </c>
      <c s="27">
        <f>ROUND(G598*H598,6)</f>
      </c>
      <c r="L598" s="29">
        <v>0</v>
      </c>
      <c s="24">
        <f>ROUND(ROUND(L598,2)*ROUND(G598,3),2)</f>
      </c>
      <c s="27" t="s">
        <v>56</v>
      </c>
      <c>
        <f>(M598*21)/100</f>
      </c>
      <c t="s">
        <v>27</v>
      </c>
    </row>
    <row r="599" spans="1:5" ht="12.75" customHeight="1">
      <c r="A599" s="30" t="s">
        <v>57</v>
      </c>
      <c r="E599" s="31" t="s">
        <v>2976</v>
      </c>
    </row>
    <row r="600" spans="1:5" ht="12.75" customHeight="1">
      <c r="A600" s="30" t="s">
        <v>58</v>
      </c>
      <c r="E600" s="32" t="s">
        <v>5</v>
      </c>
    </row>
    <row r="601" spans="5:5" ht="12.75" customHeight="1">
      <c r="E601" s="31" t="s">
        <v>5</v>
      </c>
    </row>
    <row r="602" spans="1:16" ht="12.75" customHeight="1">
      <c r="A602" t="s">
        <v>51</v>
      </c>
      <c s="6" t="s">
        <v>2977</v>
      </c>
      <c s="6" t="s">
        <v>2978</v>
      </c>
      <c t="s">
        <v>5</v>
      </c>
      <c s="26" t="s">
        <v>2979</v>
      </c>
      <c s="27" t="s">
        <v>99</v>
      </c>
      <c s="28">
        <v>20</v>
      </c>
      <c s="27">
        <v>0</v>
      </c>
      <c s="27">
        <f>ROUND(G602*H602,6)</f>
      </c>
      <c r="L602" s="29">
        <v>0</v>
      </c>
      <c s="24">
        <f>ROUND(ROUND(L602,2)*ROUND(G602,3),2)</f>
      </c>
      <c s="27" t="s">
        <v>56</v>
      </c>
      <c>
        <f>(M602*21)/100</f>
      </c>
      <c t="s">
        <v>27</v>
      </c>
    </row>
    <row r="603" spans="1:5" ht="12.75" customHeight="1">
      <c r="A603" s="30" t="s">
        <v>57</v>
      </c>
      <c r="E603" s="31" t="s">
        <v>2979</v>
      </c>
    </row>
    <row r="604" spans="1:5" ht="12.75" customHeight="1">
      <c r="A604" s="30" t="s">
        <v>58</v>
      </c>
      <c r="E604" s="32" t="s">
        <v>5</v>
      </c>
    </row>
    <row r="605" spans="5:5" ht="12.75" customHeight="1">
      <c r="E605" s="31" t="s">
        <v>5</v>
      </c>
    </row>
    <row r="606" spans="1:16" ht="12.75" customHeight="1">
      <c r="A606" t="s">
        <v>51</v>
      </c>
      <c s="6" t="s">
        <v>2980</v>
      </c>
      <c s="6" t="s">
        <v>2981</v>
      </c>
      <c t="s">
        <v>5</v>
      </c>
      <c s="26" t="s">
        <v>2982</v>
      </c>
      <c s="27" t="s">
        <v>99</v>
      </c>
      <c s="28">
        <v>2</v>
      </c>
      <c s="27">
        <v>0</v>
      </c>
      <c s="27">
        <f>ROUND(G606*H606,6)</f>
      </c>
      <c r="L606" s="29">
        <v>0</v>
      </c>
      <c s="24">
        <f>ROUND(ROUND(L606,2)*ROUND(G606,3),2)</f>
      </c>
      <c s="27" t="s">
        <v>56</v>
      </c>
      <c>
        <f>(M606*21)/100</f>
      </c>
      <c t="s">
        <v>27</v>
      </c>
    </row>
    <row r="607" spans="1:5" ht="12.75" customHeight="1">
      <c r="A607" s="30" t="s">
        <v>57</v>
      </c>
      <c r="E607" s="31" t="s">
        <v>2982</v>
      </c>
    </row>
    <row r="608" spans="1:5" ht="12.75" customHeight="1">
      <c r="A608" s="30" t="s">
        <v>58</v>
      </c>
      <c r="E608" s="32" t="s">
        <v>5</v>
      </c>
    </row>
    <row r="609" spans="5:5" ht="12.75" customHeight="1">
      <c r="E609" s="31" t="s">
        <v>5</v>
      </c>
    </row>
    <row r="610" spans="1:16" ht="12.75" customHeight="1">
      <c r="A610" t="s">
        <v>51</v>
      </c>
      <c s="6" t="s">
        <v>2983</v>
      </c>
      <c s="6" t="s">
        <v>2984</v>
      </c>
      <c t="s">
        <v>5</v>
      </c>
      <c s="26" t="s">
        <v>2985</v>
      </c>
      <c s="27" t="s">
        <v>99</v>
      </c>
      <c s="28">
        <v>3</v>
      </c>
      <c s="27">
        <v>0</v>
      </c>
      <c s="27">
        <f>ROUND(G610*H610,6)</f>
      </c>
      <c r="L610" s="29">
        <v>0</v>
      </c>
      <c s="24">
        <f>ROUND(ROUND(L610,2)*ROUND(G610,3),2)</f>
      </c>
      <c s="27" t="s">
        <v>56</v>
      </c>
      <c>
        <f>(M610*21)/100</f>
      </c>
      <c t="s">
        <v>27</v>
      </c>
    </row>
    <row r="611" spans="1:5" ht="12.75" customHeight="1">
      <c r="A611" s="30" t="s">
        <v>57</v>
      </c>
      <c r="E611" s="31" t="s">
        <v>2985</v>
      </c>
    </row>
    <row r="612" spans="1:5" ht="12.75" customHeight="1">
      <c r="A612" s="30" t="s">
        <v>58</v>
      </c>
      <c r="E612" s="32" t="s">
        <v>5</v>
      </c>
    </row>
    <row r="613" spans="5:5" ht="12.75" customHeight="1">
      <c r="E613" s="31" t="s">
        <v>5</v>
      </c>
    </row>
    <row r="614" spans="1:16" ht="12.75" customHeight="1">
      <c r="A614" t="s">
        <v>51</v>
      </c>
      <c s="6" t="s">
        <v>2986</v>
      </c>
      <c s="6" t="s">
        <v>2987</v>
      </c>
      <c t="s">
        <v>5</v>
      </c>
      <c s="26" t="s">
        <v>2988</v>
      </c>
      <c s="27" t="s">
        <v>99</v>
      </c>
      <c s="28">
        <v>2</v>
      </c>
      <c s="27">
        <v>0</v>
      </c>
      <c s="27">
        <f>ROUND(G614*H614,6)</f>
      </c>
      <c r="L614" s="29">
        <v>0</v>
      </c>
      <c s="24">
        <f>ROUND(ROUND(L614,2)*ROUND(G614,3),2)</f>
      </c>
      <c s="27" t="s">
        <v>56</v>
      </c>
      <c>
        <f>(M614*21)/100</f>
      </c>
      <c t="s">
        <v>27</v>
      </c>
    </row>
    <row r="615" spans="1:5" ht="12.75" customHeight="1">
      <c r="A615" s="30" t="s">
        <v>57</v>
      </c>
      <c r="E615" s="31" t="s">
        <v>2988</v>
      </c>
    </row>
    <row r="616" spans="1:5" ht="12.75" customHeight="1">
      <c r="A616" s="30" t="s">
        <v>58</v>
      </c>
      <c r="E616" s="32" t="s">
        <v>5</v>
      </c>
    </row>
    <row r="617" spans="5:5" ht="12.75" customHeight="1">
      <c r="E617" s="31" t="s">
        <v>5</v>
      </c>
    </row>
    <row r="618" spans="1:16" ht="12.75" customHeight="1">
      <c r="A618" t="s">
        <v>51</v>
      </c>
      <c s="6" t="s">
        <v>2989</v>
      </c>
      <c s="6" t="s">
        <v>2990</v>
      </c>
      <c t="s">
        <v>5</v>
      </c>
      <c s="26" t="s">
        <v>2991</v>
      </c>
      <c s="27" t="s">
        <v>99</v>
      </c>
      <c s="28">
        <v>3</v>
      </c>
      <c s="27">
        <v>0</v>
      </c>
      <c s="27">
        <f>ROUND(G618*H618,6)</f>
      </c>
      <c r="L618" s="29">
        <v>0</v>
      </c>
      <c s="24">
        <f>ROUND(ROUND(L618,2)*ROUND(G618,3),2)</f>
      </c>
      <c s="27" t="s">
        <v>56</v>
      </c>
      <c>
        <f>(M618*21)/100</f>
      </c>
      <c t="s">
        <v>27</v>
      </c>
    </row>
    <row r="619" spans="1:5" ht="12.75" customHeight="1">
      <c r="A619" s="30" t="s">
        <v>57</v>
      </c>
      <c r="E619" s="31" t="s">
        <v>2991</v>
      </c>
    </row>
    <row r="620" spans="1:5" ht="12.75" customHeight="1">
      <c r="A620" s="30" t="s">
        <v>58</v>
      </c>
      <c r="E620" s="32" t="s">
        <v>5</v>
      </c>
    </row>
    <row r="621" spans="5:5" ht="12.75" customHeight="1">
      <c r="E621" s="31" t="s">
        <v>5</v>
      </c>
    </row>
    <row r="622" spans="1:16" ht="12.75" customHeight="1">
      <c r="A622" t="s">
        <v>51</v>
      </c>
      <c s="6" t="s">
        <v>2992</v>
      </c>
      <c s="6" t="s">
        <v>2993</v>
      </c>
      <c t="s">
        <v>5</v>
      </c>
      <c s="26" t="s">
        <v>2994</v>
      </c>
      <c s="27" t="s">
        <v>88</v>
      </c>
      <c s="28">
        <v>40</v>
      </c>
      <c s="27">
        <v>0</v>
      </c>
      <c s="27">
        <f>ROUND(G622*H622,6)</f>
      </c>
      <c r="L622" s="29">
        <v>0</v>
      </c>
      <c s="24">
        <f>ROUND(ROUND(L622,2)*ROUND(G622,3),2)</f>
      </c>
      <c s="27" t="s">
        <v>56</v>
      </c>
      <c>
        <f>(M622*21)/100</f>
      </c>
      <c t="s">
        <v>27</v>
      </c>
    </row>
    <row r="623" spans="1:5" ht="12.75" customHeight="1">
      <c r="A623" s="30" t="s">
        <v>57</v>
      </c>
      <c r="E623" s="31" t="s">
        <v>2994</v>
      </c>
    </row>
    <row r="624" spans="1:5" ht="12.75" customHeight="1">
      <c r="A624" s="30" t="s">
        <v>58</v>
      </c>
      <c r="E624" s="32" t="s">
        <v>5</v>
      </c>
    </row>
    <row r="625" spans="5:5" ht="12.75" customHeight="1">
      <c r="E625" s="31" t="s">
        <v>5</v>
      </c>
    </row>
    <row r="626" spans="1:16" ht="12.75" customHeight="1">
      <c r="A626" t="s">
        <v>51</v>
      </c>
      <c s="6" t="s">
        <v>2995</v>
      </c>
      <c s="6" t="s">
        <v>2996</v>
      </c>
      <c t="s">
        <v>5</v>
      </c>
      <c s="26" t="s">
        <v>2997</v>
      </c>
      <c s="27" t="s">
        <v>88</v>
      </c>
      <c s="28">
        <v>30</v>
      </c>
      <c s="27">
        <v>0</v>
      </c>
      <c s="27">
        <f>ROUND(G626*H626,6)</f>
      </c>
      <c r="L626" s="29">
        <v>0</v>
      </c>
      <c s="24">
        <f>ROUND(ROUND(L626,2)*ROUND(G626,3),2)</f>
      </c>
      <c s="27" t="s">
        <v>56</v>
      </c>
      <c>
        <f>(M626*21)/100</f>
      </c>
      <c t="s">
        <v>27</v>
      </c>
    </row>
    <row r="627" spans="1:5" ht="12.75" customHeight="1">
      <c r="A627" s="30" t="s">
        <v>57</v>
      </c>
      <c r="E627" s="31" t="s">
        <v>2997</v>
      </c>
    </row>
    <row r="628" spans="1:5" ht="12.75" customHeight="1">
      <c r="A628" s="30" t="s">
        <v>58</v>
      </c>
      <c r="E628" s="32" t="s">
        <v>5</v>
      </c>
    </row>
    <row r="629" spans="5:5" ht="12.75" customHeight="1">
      <c r="E629" s="31" t="s">
        <v>5</v>
      </c>
    </row>
    <row r="630" spans="1:16" ht="12.75" customHeight="1">
      <c r="A630" t="s">
        <v>51</v>
      </c>
      <c s="6" t="s">
        <v>2998</v>
      </c>
      <c s="6" t="s">
        <v>2999</v>
      </c>
      <c t="s">
        <v>5</v>
      </c>
      <c s="26" t="s">
        <v>3000</v>
      </c>
      <c s="27" t="s">
        <v>88</v>
      </c>
      <c s="28">
        <v>70</v>
      </c>
      <c s="27">
        <v>0</v>
      </c>
      <c s="27">
        <f>ROUND(G630*H630,6)</f>
      </c>
      <c r="L630" s="29">
        <v>0</v>
      </c>
      <c s="24">
        <f>ROUND(ROUND(L630,2)*ROUND(G630,3),2)</f>
      </c>
      <c s="27" t="s">
        <v>56</v>
      </c>
      <c>
        <f>(M630*21)/100</f>
      </c>
      <c t="s">
        <v>27</v>
      </c>
    </row>
    <row r="631" spans="1:5" ht="12.75" customHeight="1">
      <c r="A631" s="30" t="s">
        <v>57</v>
      </c>
      <c r="E631" s="31" t="s">
        <v>3000</v>
      </c>
    </row>
    <row r="632" spans="1:5" ht="12.75" customHeight="1">
      <c r="A632" s="30" t="s">
        <v>58</v>
      </c>
      <c r="E632" s="32" t="s">
        <v>5</v>
      </c>
    </row>
    <row r="633" spans="5:5" ht="12.75" customHeight="1">
      <c r="E633" s="31" t="s">
        <v>5</v>
      </c>
    </row>
    <row r="634" spans="1:13" ht="12.75" customHeight="1">
      <c r="A634" t="s">
        <v>48</v>
      </c>
      <c r="C634" s="7" t="s">
        <v>3001</v>
      </c>
      <c r="E634" s="25" t="s">
        <v>3002</v>
      </c>
      <c r="J634" s="24">
        <f>0</f>
      </c>
      <c s="24">
        <f>0</f>
      </c>
      <c s="24">
        <f>0+L635+L639+L643+L647</f>
      </c>
      <c s="24">
        <f>0+M635+M639+M643+M647</f>
      </c>
    </row>
    <row r="635" spans="1:16" ht="12.75" customHeight="1">
      <c r="A635" t="s">
        <v>51</v>
      </c>
      <c s="6" t="s">
        <v>3003</v>
      </c>
      <c s="6" t="s">
        <v>3004</v>
      </c>
      <c t="s">
        <v>5</v>
      </c>
      <c s="26" t="s">
        <v>3005</v>
      </c>
      <c s="27" t="s">
        <v>99</v>
      </c>
      <c s="28">
        <v>10</v>
      </c>
      <c s="27">
        <v>0</v>
      </c>
      <c s="27">
        <f>ROUND(G635*H635,6)</f>
      </c>
      <c r="L635" s="29">
        <v>0</v>
      </c>
      <c s="24">
        <f>ROUND(ROUND(L635,2)*ROUND(G635,3),2)</f>
      </c>
      <c s="27" t="s">
        <v>56</v>
      </c>
      <c>
        <f>(M635*21)/100</f>
      </c>
      <c t="s">
        <v>27</v>
      </c>
    </row>
    <row r="636" spans="1:5" ht="12.75" customHeight="1">
      <c r="A636" s="30" t="s">
        <v>57</v>
      </c>
      <c r="E636" s="31" t="s">
        <v>3005</v>
      </c>
    </row>
    <row r="637" spans="1:5" ht="12.75" customHeight="1">
      <c r="A637" s="30" t="s">
        <v>58</v>
      </c>
      <c r="E637" s="32" t="s">
        <v>5</v>
      </c>
    </row>
    <row r="638" spans="5:5" ht="12.75" customHeight="1">
      <c r="E638" s="31" t="s">
        <v>5</v>
      </c>
    </row>
    <row r="639" spans="1:16" ht="12.75" customHeight="1">
      <c r="A639" t="s">
        <v>51</v>
      </c>
      <c s="6" t="s">
        <v>3006</v>
      </c>
      <c s="6" t="s">
        <v>3007</v>
      </c>
      <c t="s">
        <v>5</v>
      </c>
      <c s="26" t="s">
        <v>3008</v>
      </c>
      <c s="27" t="s">
        <v>99</v>
      </c>
      <c s="28">
        <v>8</v>
      </c>
      <c s="27">
        <v>0</v>
      </c>
      <c s="27">
        <f>ROUND(G639*H639,6)</f>
      </c>
      <c r="L639" s="29">
        <v>0</v>
      </c>
      <c s="24">
        <f>ROUND(ROUND(L639,2)*ROUND(G639,3),2)</f>
      </c>
      <c s="27" t="s">
        <v>56</v>
      </c>
      <c>
        <f>(M639*21)/100</f>
      </c>
      <c t="s">
        <v>27</v>
      </c>
    </row>
    <row r="640" spans="1:5" ht="12.75" customHeight="1">
      <c r="A640" s="30" t="s">
        <v>57</v>
      </c>
      <c r="E640" s="31" t="s">
        <v>3008</v>
      </c>
    </row>
    <row r="641" spans="1:5" ht="12.75" customHeight="1">
      <c r="A641" s="30" t="s">
        <v>58</v>
      </c>
      <c r="E641" s="32" t="s">
        <v>5</v>
      </c>
    </row>
    <row r="642" spans="5:5" ht="12.75" customHeight="1">
      <c r="E642" s="31" t="s">
        <v>5</v>
      </c>
    </row>
    <row r="643" spans="1:16" ht="12.75" customHeight="1">
      <c r="A643" t="s">
        <v>51</v>
      </c>
      <c s="6" t="s">
        <v>3009</v>
      </c>
      <c s="6" t="s">
        <v>3010</v>
      </c>
      <c t="s">
        <v>5</v>
      </c>
      <c s="26" t="s">
        <v>3011</v>
      </c>
      <c s="27" t="s">
        <v>99</v>
      </c>
      <c s="28">
        <v>8</v>
      </c>
      <c s="27">
        <v>0</v>
      </c>
      <c s="27">
        <f>ROUND(G643*H643,6)</f>
      </c>
      <c r="L643" s="29">
        <v>0</v>
      </c>
      <c s="24">
        <f>ROUND(ROUND(L643,2)*ROUND(G643,3),2)</f>
      </c>
      <c s="27" t="s">
        <v>56</v>
      </c>
      <c>
        <f>(M643*21)/100</f>
      </c>
      <c t="s">
        <v>27</v>
      </c>
    </row>
    <row r="644" spans="1:5" ht="12.75" customHeight="1">
      <c r="A644" s="30" t="s">
        <v>57</v>
      </c>
      <c r="E644" s="31" t="s">
        <v>3011</v>
      </c>
    </row>
    <row r="645" spans="1:5" ht="12.75" customHeight="1">
      <c r="A645" s="30" t="s">
        <v>58</v>
      </c>
      <c r="E645" s="32" t="s">
        <v>5</v>
      </c>
    </row>
    <row r="646" spans="5:5" ht="12.75" customHeight="1">
      <c r="E646" s="31" t="s">
        <v>5</v>
      </c>
    </row>
    <row r="647" spans="1:16" ht="12.75" customHeight="1">
      <c r="A647" t="s">
        <v>51</v>
      </c>
      <c s="6" t="s">
        <v>3012</v>
      </c>
      <c s="6" t="s">
        <v>3013</v>
      </c>
      <c t="s">
        <v>5</v>
      </c>
      <c s="26" t="s">
        <v>3014</v>
      </c>
      <c s="27" t="s">
        <v>99</v>
      </c>
      <c s="28">
        <v>8</v>
      </c>
      <c s="27">
        <v>0</v>
      </c>
      <c s="27">
        <f>ROUND(G647*H647,6)</f>
      </c>
      <c r="L647" s="29">
        <v>0</v>
      </c>
      <c s="24">
        <f>ROUND(ROUND(L647,2)*ROUND(G647,3),2)</f>
      </c>
      <c s="27" t="s">
        <v>56</v>
      </c>
      <c>
        <f>(M647*21)/100</f>
      </c>
      <c t="s">
        <v>27</v>
      </c>
    </row>
    <row r="648" spans="1:5" ht="12.75" customHeight="1">
      <c r="A648" s="30" t="s">
        <v>57</v>
      </c>
      <c r="E648" s="31" t="s">
        <v>3014</v>
      </c>
    </row>
    <row r="649" spans="1:5" ht="12.75" customHeight="1">
      <c r="A649" s="30" t="s">
        <v>58</v>
      </c>
      <c r="E649" s="32" t="s">
        <v>5</v>
      </c>
    </row>
    <row r="650" spans="5:5" ht="12.75" customHeight="1">
      <c r="E650" s="31" t="s">
        <v>5</v>
      </c>
    </row>
    <row r="651" spans="1:13" ht="12.75" customHeight="1">
      <c r="A651" t="s">
        <v>48</v>
      </c>
      <c r="C651" s="7" t="s">
        <v>3015</v>
      </c>
      <c r="E651" s="25" t="s">
        <v>3016</v>
      </c>
      <c r="J651" s="24">
        <f>0</f>
      </c>
      <c s="24">
        <f>0</f>
      </c>
      <c s="24">
        <f>0+L652+L656+L660+L664+L668+L672+L676+L680+L684+L688+L692+L696+L700+L704</f>
      </c>
      <c s="24">
        <f>0+M652+M656+M660+M664+M668+M672+M676+M680+M684+M688+M692+M696+M700+M704</f>
      </c>
    </row>
    <row r="652" spans="1:16" ht="12.75" customHeight="1">
      <c r="A652" t="s">
        <v>51</v>
      </c>
      <c s="6" t="s">
        <v>3017</v>
      </c>
      <c s="6" t="s">
        <v>3018</v>
      </c>
      <c t="s">
        <v>5</v>
      </c>
      <c s="26" t="s">
        <v>3019</v>
      </c>
      <c s="27" t="s">
        <v>99</v>
      </c>
      <c s="28">
        <v>8</v>
      </c>
      <c s="27">
        <v>0</v>
      </c>
      <c s="27">
        <f>ROUND(G652*H652,6)</f>
      </c>
      <c r="L652" s="29">
        <v>0</v>
      </c>
      <c s="24">
        <f>ROUND(ROUND(L652,2)*ROUND(G652,3),2)</f>
      </c>
      <c s="27" t="s">
        <v>56</v>
      </c>
      <c>
        <f>(M652*21)/100</f>
      </c>
      <c t="s">
        <v>27</v>
      </c>
    </row>
    <row r="653" spans="1:5" ht="12.75" customHeight="1">
      <c r="A653" s="30" t="s">
        <v>57</v>
      </c>
      <c r="E653" s="31" t="s">
        <v>3019</v>
      </c>
    </row>
    <row r="654" spans="1:5" ht="12.75" customHeight="1">
      <c r="A654" s="30" t="s">
        <v>58</v>
      </c>
      <c r="E654" s="32" t="s">
        <v>5</v>
      </c>
    </row>
    <row r="655" spans="5:5" ht="12.75" customHeight="1">
      <c r="E655" s="31" t="s">
        <v>5</v>
      </c>
    </row>
    <row r="656" spans="1:16" ht="12.75" customHeight="1">
      <c r="A656" t="s">
        <v>51</v>
      </c>
      <c s="6" t="s">
        <v>3020</v>
      </c>
      <c s="6" t="s">
        <v>3021</v>
      </c>
      <c t="s">
        <v>5</v>
      </c>
      <c s="26" t="s">
        <v>3022</v>
      </c>
      <c s="27" t="s">
        <v>99</v>
      </c>
      <c s="28">
        <v>5</v>
      </c>
      <c s="27">
        <v>0</v>
      </c>
      <c s="27">
        <f>ROUND(G656*H656,6)</f>
      </c>
      <c r="L656" s="29">
        <v>0</v>
      </c>
      <c s="24">
        <f>ROUND(ROUND(L656,2)*ROUND(G656,3),2)</f>
      </c>
      <c s="27" t="s">
        <v>56</v>
      </c>
      <c>
        <f>(M656*21)/100</f>
      </c>
      <c t="s">
        <v>27</v>
      </c>
    </row>
    <row r="657" spans="1:5" ht="12.75" customHeight="1">
      <c r="A657" s="30" t="s">
        <v>57</v>
      </c>
      <c r="E657" s="31" t="s">
        <v>3022</v>
      </c>
    </row>
    <row r="658" spans="1:5" ht="12.75" customHeight="1">
      <c r="A658" s="30" t="s">
        <v>58</v>
      </c>
      <c r="E658" s="32" t="s">
        <v>5</v>
      </c>
    </row>
    <row r="659" spans="5:5" ht="12.75" customHeight="1">
      <c r="E659" s="31" t="s">
        <v>5</v>
      </c>
    </row>
    <row r="660" spans="1:16" ht="12.75" customHeight="1">
      <c r="A660" t="s">
        <v>51</v>
      </c>
      <c s="6" t="s">
        <v>3023</v>
      </c>
      <c s="6" t="s">
        <v>3024</v>
      </c>
      <c t="s">
        <v>5</v>
      </c>
      <c s="26" t="s">
        <v>3025</v>
      </c>
      <c s="27" t="s">
        <v>99</v>
      </c>
      <c s="28">
        <v>2</v>
      </c>
      <c s="27">
        <v>0</v>
      </c>
      <c s="27">
        <f>ROUND(G660*H660,6)</f>
      </c>
      <c r="L660" s="29">
        <v>0</v>
      </c>
      <c s="24">
        <f>ROUND(ROUND(L660,2)*ROUND(G660,3),2)</f>
      </c>
      <c s="27" t="s">
        <v>56</v>
      </c>
      <c>
        <f>(M660*21)/100</f>
      </c>
      <c t="s">
        <v>27</v>
      </c>
    </row>
    <row r="661" spans="1:5" ht="12.75" customHeight="1">
      <c r="A661" s="30" t="s">
        <v>57</v>
      </c>
      <c r="E661" s="31" t="s">
        <v>3025</v>
      </c>
    </row>
    <row r="662" spans="1:5" ht="12.75" customHeight="1">
      <c r="A662" s="30" t="s">
        <v>58</v>
      </c>
      <c r="E662" s="32" t="s">
        <v>5</v>
      </c>
    </row>
    <row r="663" spans="5:5" ht="12.75" customHeight="1">
      <c r="E663" s="31" t="s">
        <v>5</v>
      </c>
    </row>
    <row r="664" spans="1:16" ht="12.75" customHeight="1">
      <c r="A664" t="s">
        <v>51</v>
      </c>
      <c s="6" t="s">
        <v>3026</v>
      </c>
      <c s="6" t="s">
        <v>3027</v>
      </c>
      <c t="s">
        <v>5</v>
      </c>
      <c s="26" t="s">
        <v>3028</v>
      </c>
      <c s="27" t="s">
        <v>99</v>
      </c>
      <c s="28">
        <v>1</v>
      </c>
      <c s="27">
        <v>0</v>
      </c>
      <c s="27">
        <f>ROUND(G664*H664,6)</f>
      </c>
      <c r="L664" s="29">
        <v>0</v>
      </c>
      <c s="24">
        <f>ROUND(ROUND(L664,2)*ROUND(G664,3),2)</f>
      </c>
      <c s="27" t="s">
        <v>56</v>
      </c>
      <c>
        <f>(M664*21)/100</f>
      </c>
      <c t="s">
        <v>27</v>
      </c>
    </row>
    <row r="665" spans="1:5" ht="12.75" customHeight="1">
      <c r="A665" s="30" t="s">
        <v>57</v>
      </c>
      <c r="E665" s="31" t="s">
        <v>3028</v>
      </c>
    </row>
    <row r="666" spans="1:5" ht="12.75" customHeight="1">
      <c r="A666" s="30" t="s">
        <v>58</v>
      </c>
      <c r="E666" s="32" t="s">
        <v>5</v>
      </c>
    </row>
    <row r="667" spans="5:5" ht="12.75" customHeight="1">
      <c r="E667" s="31" t="s">
        <v>5</v>
      </c>
    </row>
    <row r="668" spans="1:16" ht="12.75" customHeight="1">
      <c r="A668" t="s">
        <v>51</v>
      </c>
      <c s="6" t="s">
        <v>3029</v>
      </c>
      <c s="6" t="s">
        <v>3030</v>
      </c>
      <c t="s">
        <v>5</v>
      </c>
      <c s="26" t="s">
        <v>3031</v>
      </c>
      <c s="27" t="s">
        <v>99</v>
      </c>
      <c s="28">
        <v>1</v>
      </c>
      <c s="27">
        <v>0</v>
      </c>
      <c s="27">
        <f>ROUND(G668*H668,6)</f>
      </c>
      <c r="L668" s="29">
        <v>0</v>
      </c>
      <c s="24">
        <f>ROUND(ROUND(L668,2)*ROUND(G668,3),2)</f>
      </c>
      <c s="27" t="s">
        <v>56</v>
      </c>
      <c>
        <f>(M668*21)/100</f>
      </c>
      <c t="s">
        <v>27</v>
      </c>
    </row>
    <row r="669" spans="1:5" ht="12.75" customHeight="1">
      <c r="A669" s="30" t="s">
        <v>57</v>
      </c>
      <c r="E669" s="31" t="s">
        <v>3031</v>
      </c>
    </row>
    <row r="670" spans="1:5" ht="12.75" customHeight="1">
      <c r="A670" s="30" t="s">
        <v>58</v>
      </c>
      <c r="E670" s="32" t="s">
        <v>5</v>
      </c>
    </row>
    <row r="671" spans="5:5" ht="12.75" customHeight="1">
      <c r="E671" s="31" t="s">
        <v>5</v>
      </c>
    </row>
    <row r="672" spans="1:16" ht="12.75" customHeight="1">
      <c r="A672" t="s">
        <v>51</v>
      </c>
      <c s="6" t="s">
        <v>3032</v>
      </c>
      <c s="6" t="s">
        <v>3033</v>
      </c>
      <c t="s">
        <v>5</v>
      </c>
      <c s="26" t="s">
        <v>3034</v>
      </c>
      <c s="27" t="s">
        <v>99</v>
      </c>
      <c s="28">
        <v>1</v>
      </c>
      <c s="27">
        <v>0</v>
      </c>
      <c s="27">
        <f>ROUND(G672*H672,6)</f>
      </c>
      <c r="L672" s="29">
        <v>0</v>
      </c>
      <c s="24">
        <f>ROUND(ROUND(L672,2)*ROUND(G672,3),2)</f>
      </c>
      <c s="27" t="s">
        <v>56</v>
      </c>
      <c>
        <f>(M672*21)/100</f>
      </c>
      <c t="s">
        <v>27</v>
      </c>
    </row>
    <row r="673" spans="1:5" ht="12.75" customHeight="1">
      <c r="A673" s="30" t="s">
        <v>57</v>
      </c>
      <c r="E673" s="31" t="s">
        <v>3034</v>
      </c>
    </row>
    <row r="674" spans="1:5" ht="12.75" customHeight="1">
      <c r="A674" s="30" t="s">
        <v>58</v>
      </c>
      <c r="E674" s="32" t="s">
        <v>5</v>
      </c>
    </row>
    <row r="675" spans="5:5" ht="12.75" customHeight="1">
      <c r="E675" s="31" t="s">
        <v>5</v>
      </c>
    </row>
    <row r="676" spans="1:16" ht="12.75" customHeight="1">
      <c r="A676" t="s">
        <v>51</v>
      </c>
      <c s="6" t="s">
        <v>3035</v>
      </c>
      <c s="6" t="s">
        <v>3036</v>
      </c>
      <c t="s">
        <v>5</v>
      </c>
      <c s="26" t="s">
        <v>3037</v>
      </c>
      <c s="27" t="s">
        <v>99</v>
      </c>
      <c s="28">
        <v>2</v>
      </c>
      <c s="27">
        <v>0</v>
      </c>
      <c s="27">
        <f>ROUND(G676*H676,6)</f>
      </c>
      <c r="L676" s="29">
        <v>0</v>
      </c>
      <c s="24">
        <f>ROUND(ROUND(L676,2)*ROUND(G676,3),2)</f>
      </c>
      <c s="27" t="s">
        <v>56</v>
      </c>
      <c>
        <f>(M676*21)/100</f>
      </c>
      <c t="s">
        <v>27</v>
      </c>
    </row>
    <row r="677" spans="1:5" ht="12.75" customHeight="1">
      <c r="A677" s="30" t="s">
        <v>57</v>
      </c>
      <c r="E677" s="31" t="s">
        <v>3037</v>
      </c>
    </row>
    <row r="678" spans="1:5" ht="12.75" customHeight="1">
      <c r="A678" s="30" t="s">
        <v>58</v>
      </c>
      <c r="E678" s="32" t="s">
        <v>5</v>
      </c>
    </row>
    <row r="679" spans="5:5" ht="12.75" customHeight="1">
      <c r="E679" s="31" t="s">
        <v>5</v>
      </c>
    </row>
    <row r="680" spans="1:16" ht="12.75" customHeight="1">
      <c r="A680" t="s">
        <v>51</v>
      </c>
      <c s="6" t="s">
        <v>3038</v>
      </c>
      <c s="6" t="s">
        <v>3039</v>
      </c>
      <c t="s">
        <v>5</v>
      </c>
      <c s="26" t="s">
        <v>3040</v>
      </c>
      <c s="27" t="s">
        <v>99</v>
      </c>
      <c s="28">
        <v>1</v>
      </c>
      <c s="27">
        <v>0</v>
      </c>
      <c s="27">
        <f>ROUND(G680*H680,6)</f>
      </c>
      <c r="L680" s="29">
        <v>0</v>
      </c>
      <c s="24">
        <f>ROUND(ROUND(L680,2)*ROUND(G680,3),2)</f>
      </c>
      <c s="27" t="s">
        <v>56</v>
      </c>
      <c>
        <f>(M680*21)/100</f>
      </c>
      <c t="s">
        <v>27</v>
      </c>
    </row>
    <row r="681" spans="1:5" ht="12.75" customHeight="1">
      <c r="A681" s="30" t="s">
        <v>57</v>
      </c>
      <c r="E681" s="31" t="s">
        <v>3040</v>
      </c>
    </row>
    <row r="682" spans="1:5" ht="12.75" customHeight="1">
      <c r="A682" s="30" t="s">
        <v>58</v>
      </c>
      <c r="E682" s="32" t="s">
        <v>5</v>
      </c>
    </row>
    <row r="683" spans="5:5" ht="12.75" customHeight="1">
      <c r="E683" s="31" t="s">
        <v>5</v>
      </c>
    </row>
    <row r="684" spans="1:16" ht="12.75" customHeight="1">
      <c r="A684" t="s">
        <v>51</v>
      </c>
      <c s="6" t="s">
        <v>3041</v>
      </c>
      <c s="6" t="s">
        <v>3042</v>
      </c>
      <c t="s">
        <v>5</v>
      </c>
      <c s="26" t="s">
        <v>3043</v>
      </c>
      <c s="27" t="s">
        <v>99</v>
      </c>
      <c s="28">
        <v>7</v>
      </c>
      <c s="27">
        <v>0</v>
      </c>
      <c s="27">
        <f>ROUND(G684*H684,6)</f>
      </c>
      <c r="L684" s="29">
        <v>0</v>
      </c>
      <c s="24">
        <f>ROUND(ROUND(L684,2)*ROUND(G684,3),2)</f>
      </c>
      <c s="27" t="s">
        <v>56</v>
      </c>
      <c>
        <f>(M684*21)/100</f>
      </c>
      <c t="s">
        <v>27</v>
      </c>
    </row>
    <row r="685" spans="1:5" ht="12.75" customHeight="1">
      <c r="A685" s="30" t="s">
        <v>57</v>
      </c>
      <c r="E685" s="31" t="s">
        <v>3043</v>
      </c>
    </row>
    <row r="686" spans="1:5" ht="12.75" customHeight="1">
      <c r="A686" s="30" t="s">
        <v>58</v>
      </c>
      <c r="E686" s="32" t="s">
        <v>5</v>
      </c>
    </row>
    <row r="687" spans="5:5" ht="12.75" customHeight="1">
      <c r="E687" s="31" t="s">
        <v>5</v>
      </c>
    </row>
    <row r="688" spans="1:16" ht="12.75" customHeight="1">
      <c r="A688" t="s">
        <v>51</v>
      </c>
      <c s="6" t="s">
        <v>3044</v>
      </c>
      <c s="6" t="s">
        <v>3045</v>
      </c>
      <c t="s">
        <v>5</v>
      </c>
      <c s="26" t="s">
        <v>3046</v>
      </c>
      <c s="27" t="s">
        <v>99</v>
      </c>
      <c s="28">
        <v>1</v>
      </c>
      <c s="27">
        <v>0</v>
      </c>
      <c s="27">
        <f>ROUND(G688*H688,6)</f>
      </c>
      <c r="L688" s="29">
        <v>0</v>
      </c>
      <c s="24">
        <f>ROUND(ROUND(L688,2)*ROUND(G688,3),2)</f>
      </c>
      <c s="27" t="s">
        <v>56</v>
      </c>
      <c>
        <f>(M688*21)/100</f>
      </c>
      <c t="s">
        <v>27</v>
      </c>
    </row>
    <row r="689" spans="1:5" ht="12.75" customHeight="1">
      <c r="A689" s="30" t="s">
        <v>57</v>
      </c>
      <c r="E689" s="31" t="s">
        <v>3046</v>
      </c>
    </row>
    <row r="690" spans="1:5" ht="12.75" customHeight="1">
      <c r="A690" s="30" t="s">
        <v>58</v>
      </c>
      <c r="E690" s="32" t="s">
        <v>5</v>
      </c>
    </row>
    <row r="691" spans="5:5" ht="12.75" customHeight="1">
      <c r="E691" s="31" t="s">
        <v>5</v>
      </c>
    </row>
    <row r="692" spans="1:16" ht="12.75" customHeight="1">
      <c r="A692" t="s">
        <v>51</v>
      </c>
      <c s="6" t="s">
        <v>3047</v>
      </c>
      <c s="6" t="s">
        <v>3048</v>
      </c>
      <c t="s">
        <v>5</v>
      </c>
      <c s="26" t="s">
        <v>3049</v>
      </c>
      <c s="27" t="s">
        <v>55</v>
      </c>
      <c s="28">
        <v>0.2</v>
      </c>
      <c s="27">
        <v>0</v>
      </c>
      <c s="27">
        <f>ROUND(G692*H692,6)</f>
      </c>
      <c r="L692" s="29">
        <v>0</v>
      </c>
      <c s="24">
        <f>ROUND(ROUND(L692,2)*ROUND(G692,3),2)</f>
      </c>
      <c s="27" t="s">
        <v>56</v>
      </c>
      <c>
        <f>(M692*21)/100</f>
      </c>
      <c t="s">
        <v>27</v>
      </c>
    </row>
    <row r="693" spans="1:5" ht="12.75" customHeight="1">
      <c r="A693" s="30" t="s">
        <v>57</v>
      </c>
      <c r="E693" s="31" t="s">
        <v>3049</v>
      </c>
    </row>
    <row r="694" spans="1:5" ht="12.75" customHeight="1">
      <c r="A694" s="30" t="s">
        <v>58</v>
      </c>
      <c r="E694" s="32" t="s">
        <v>5</v>
      </c>
    </row>
    <row r="695" spans="5:5" ht="12.75" customHeight="1">
      <c r="E695" s="31" t="s">
        <v>5</v>
      </c>
    </row>
    <row r="696" spans="1:16" ht="12.75" customHeight="1">
      <c r="A696" t="s">
        <v>51</v>
      </c>
      <c s="6" t="s">
        <v>3050</v>
      </c>
      <c s="6" t="s">
        <v>3051</v>
      </c>
      <c t="s">
        <v>5</v>
      </c>
      <c s="26" t="s">
        <v>3052</v>
      </c>
      <c s="27" t="s">
        <v>2777</v>
      </c>
      <c s="28">
        <v>1</v>
      </c>
      <c s="27">
        <v>0</v>
      </c>
      <c s="27">
        <f>ROUND(G696*H696,6)</f>
      </c>
      <c r="L696" s="29">
        <v>0</v>
      </c>
      <c s="24">
        <f>ROUND(ROUND(L696,2)*ROUND(G696,3),2)</f>
      </c>
      <c s="27" t="s">
        <v>56</v>
      </c>
      <c>
        <f>(M696*21)/100</f>
      </c>
      <c t="s">
        <v>27</v>
      </c>
    </row>
    <row r="697" spans="1:5" ht="12.75" customHeight="1">
      <c r="A697" s="30" t="s">
        <v>57</v>
      </c>
      <c r="E697" s="31" t="s">
        <v>3052</v>
      </c>
    </row>
    <row r="698" spans="1:5" ht="12.75" customHeight="1">
      <c r="A698" s="30" t="s">
        <v>58</v>
      </c>
      <c r="E698" s="32" t="s">
        <v>5</v>
      </c>
    </row>
    <row r="699" spans="5:5" ht="12.75" customHeight="1">
      <c r="E699" s="31" t="s">
        <v>5</v>
      </c>
    </row>
    <row r="700" spans="1:16" ht="12.75" customHeight="1">
      <c r="A700" t="s">
        <v>51</v>
      </c>
      <c s="6" t="s">
        <v>3053</v>
      </c>
      <c s="6" t="s">
        <v>3054</v>
      </c>
      <c t="s">
        <v>5</v>
      </c>
      <c s="26" t="s">
        <v>3055</v>
      </c>
      <c s="27" t="s">
        <v>329</v>
      </c>
      <c s="28">
        <v>10</v>
      </c>
      <c s="27">
        <v>0</v>
      </c>
      <c s="27">
        <f>ROUND(G700*H700,6)</f>
      </c>
      <c r="L700" s="29">
        <v>0</v>
      </c>
      <c s="24">
        <f>ROUND(ROUND(L700,2)*ROUND(G700,3),2)</f>
      </c>
      <c s="27" t="s">
        <v>56</v>
      </c>
      <c>
        <f>(M700*21)/100</f>
      </c>
      <c t="s">
        <v>27</v>
      </c>
    </row>
    <row r="701" spans="1:5" ht="12.75" customHeight="1">
      <c r="A701" s="30" t="s">
        <v>57</v>
      </c>
      <c r="E701" s="31" t="s">
        <v>3055</v>
      </c>
    </row>
    <row r="702" spans="1:5" ht="12.75" customHeight="1">
      <c r="A702" s="30" t="s">
        <v>58</v>
      </c>
      <c r="E702" s="32" t="s">
        <v>5</v>
      </c>
    </row>
    <row r="703" spans="5:5" ht="12.75" customHeight="1">
      <c r="E703" s="31" t="s">
        <v>5</v>
      </c>
    </row>
    <row r="704" spans="1:16" ht="12.75" customHeight="1">
      <c r="A704" t="s">
        <v>51</v>
      </c>
      <c s="6" t="s">
        <v>3056</v>
      </c>
      <c s="6" t="s">
        <v>3057</v>
      </c>
      <c t="s">
        <v>5</v>
      </c>
      <c s="26" t="s">
        <v>3058</v>
      </c>
      <c s="27" t="s">
        <v>2777</v>
      </c>
      <c s="28">
        <v>1</v>
      </c>
      <c s="27">
        <v>0</v>
      </c>
      <c s="27">
        <f>ROUND(G704*H704,6)</f>
      </c>
      <c r="L704" s="29">
        <v>0</v>
      </c>
      <c s="24">
        <f>ROUND(ROUND(L704,2)*ROUND(G704,3),2)</f>
      </c>
      <c s="27" t="s">
        <v>56</v>
      </c>
      <c>
        <f>(M704*21)/100</f>
      </c>
      <c t="s">
        <v>27</v>
      </c>
    </row>
    <row r="705" spans="1:5" ht="12.75" customHeight="1">
      <c r="A705" s="30" t="s">
        <v>57</v>
      </c>
      <c r="E705" s="31" t="s">
        <v>3058</v>
      </c>
    </row>
    <row r="706" spans="1:5" ht="12.75" customHeight="1">
      <c r="A706" s="30" t="s">
        <v>58</v>
      </c>
      <c r="E706" s="32" t="s">
        <v>5</v>
      </c>
    </row>
    <row r="707" spans="5:5" ht="12.75" customHeight="1">
      <c r="E707" s="31" t="s">
        <v>5</v>
      </c>
    </row>
    <row r="708" spans="1:13" ht="12.75" customHeight="1">
      <c r="A708" t="s">
        <v>48</v>
      </c>
      <c r="C708" s="7" t="s">
        <v>3059</v>
      </c>
      <c r="E708" s="25" t="s">
        <v>3060</v>
      </c>
      <c r="J708" s="24">
        <f>0</f>
      </c>
      <c s="24">
        <f>0</f>
      </c>
      <c s="24">
        <f>0+L709+L713+L717+L721+L725+L729+L733+L737+L741+L745+L749+L753+L757+L761+L765+L769+L773+L777+L781+L785+L789+L793+L797+L801+L805+L809</f>
      </c>
      <c s="24">
        <f>0+M709+M713+M717+M721+M725+M729+M733+M737+M741+M745+M749+M753+M757+M761+M765+M769+M773+M777+M781+M785+M789+M793+M797+M801+M805+M809</f>
      </c>
    </row>
    <row r="709" spans="1:16" ht="12.75" customHeight="1">
      <c r="A709" t="s">
        <v>51</v>
      </c>
      <c s="6" t="s">
        <v>3061</v>
      </c>
      <c s="6" t="s">
        <v>3062</v>
      </c>
      <c t="s">
        <v>5</v>
      </c>
      <c s="26" t="s">
        <v>3063</v>
      </c>
      <c s="27" t="s">
        <v>76</v>
      </c>
      <c s="28">
        <v>0.5</v>
      </c>
      <c s="27">
        <v>0</v>
      </c>
      <c s="27">
        <f>ROUND(G709*H709,6)</f>
      </c>
      <c r="L709" s="29">
        <v>0</v>
      </c>
      <c s="24">
        <f>ROUND(ROUND(L709,2)*ROUND(G709,3),2)</f>
      </c>
      <c s="27" t="s">
        <v>56</v>
      </c>
      <c>
        <f>(M709*21)/100</f>
      </c>
      <c t="s">
        <v>27</v>
      </c>
    </row>
    <row r="710" spans="1:5" ht="12.75" customHeight="1">
      <c r="A710" s="30" t="s">
        <v>57</v>
      </c>
      <c r="E710" s="31" t="s">
        <v>5</v>
      </c>
    </row>
    <row r="711" spans="1:5" ht="12.75" customHeight="1">
      <c r="A711" s="30" t="s">
        <v>58</v>
      </c>
      <c r="E711" s="32" t="s">
        <v>3064</v>
      </c>
    </row>
    <row r="712" spans="5:5" ht="38.25" customHeight="1">
      <c r="E712" s="31" t="s">
        <v>3065</v>
      </c>
    </row>
    <row r="713" spans="1:16" ht="12.75" customHeight="1">
      <c r="A713" t="s">
        <v>51</v>
      </c>
      <c s="6" t="s">
        <v>3066</v>
      </c>
      <c s="6" t="s">
        <v>3067</v>
      </c>
      <c t="s">
        <v>5</v>
      </c>
      <c s="26" t="s">
        <v>3068</v>
      </c>
      <c s="27" t="s">
        <v>460</v>
      </c>
      <c s="28">
        <v>30</v>
      </c>
      <c s="27">
        <v>0</v>
      </c>
      <c s="27">
        <f>ROUND(G713*H713,6)</f>
      </c>
      <c r="L713" s="29">
        <v>0</v>
      </c>
      <c s="24">
        <f>ROUND(ROUND(L713,2)*ROUND(G713,3),2)</f>
      </c>
      <c s="27" t="s">
        <v>56</v>
      </c>
      <c>
        <f>(M713*21)/100</f>
      </c>
      <c t="s">
        <v>27</v>
      </c>
    </row>
    <row r="714" spans="1:5" ht="12.75" customHeight="1">
      <c r="A714" s="30" t="s">
        <v>57</v>
      </c>
      <c r="E714" s="31" t="s">
        <v>5</v>
      </c>
    </row>
    <row r="715" spans="1:5" ht="12.75" customHeight="1">
      <c r="A715" s="30" t="s">
        <v>58</v>
      </c>
      <c r="E715" s="32" t="s">
        <v>3064</v>
      </c>
    </row>
    <row r="716" spans="5:5" ht="63.75" customHeight="1">
      <c r="E716" s="31" t="s">
        <v>1422</v>
      </c>
    </row>
    <row r="717" spans="1:16" ht="12.75" customHeight="1">
      <c r="A717" t="s">
        <v>51</v>
      </c>
      <c s="6" t="s">
        <v>3069</v>
      </c>
      <c s="6" t="s">
        <v>3070</v>
      </c>
      <c t="s">
        <v>5</v>
      </c>
      <c s="26" t="s">
        <v>3071</v>
      </c>
      <c s="27" t="s">
        <v>99</v>
      </c>
      <c s="28">
        <v>5</v>
      </c>
      <c s="27">
        <v>0</v>
      </c>
      <c s="27">
        <f>ROUND(G717*H717,6)</f>
      </c>
      <c r="L717" s="29">
        <v>0</v>
      </c>
      <c s="24">
        <f>ROUND(ROUND(L717,2)*ROUND(G717,3),2)</f>
      </c>
      <c s="27" t="s">
        <v>56</v>
      </c>
      <c>
        <f>(M717*21)/100</f>
      </c>
      <c t="s">
        <v>27</v>
      </c>
    </row>
    <row r="718" spans="1:5" ht="12.75" customHeight="1">
      <c r="A718" s="30" t="s">
        <v>57</v>
      </c>
      <c r="E718" s="31" t="s">
        <v>5</v>
      </c>
    </row>
    <row r="719" spans="1:5" ht="12.75" customHeight="1">
      <c r="A719" s="30" t="s">
        <v>58</v>
      </c>
      <c r="E719" s="32" t="s">
        <v>3064</v>
      </c>
    </row>
    <row r="720" spans="5:5" ht="102" customHeight="1">
      <c r="E720" s="31" t="s">
        <v>2252</v>
      </c>
    </row>
    <row r="721" spans="1:16" ht="12.75" customHeight="1">
      <c r="A721" t="s">
        <v>51</v>
      </c>
      <c s="6" t="s">
        <v>3072</v>
      </c>
      <c s="6" t="s">
        <v>483</v>
      </c>
      <c t="s">
        <v>5</v>
      </c>
      <c s="26" t="s">
        <v>3073</v>
      </c>
      <c s="27" t="s">
        <v>88</v>
      </c>
      <c s="28">
        <v>20</v>
      </c>
      <c s="27">
        <v>0</v>
      </c>
      <c s="27">
        <f>ROUND(G721*H721,6)</f>
      </c>
      <c r="L721" s="29">
        <v>0</v>
      </c>
      <c s="24">
        <f>ROUND(ROUND(L721,2)*ROUND(G721,3),2)</f>
      </c>
      <c s="27" t="s">
        <v>56</v>
      </c>
      <c>
        <f>(M721*21)/100</f>
      </c>
      <c t="s">
        <v>27</v>
      </c>
    </row>
    <row r="722" spans="1:5" ht="12.75" customHeight="1">
      <c r="A722" s="30" t="s">
        <v>57</v>
      </c>
      <c r="E722" s="31" t="s">
        <v>5</v>
      </c>
    </row>
    <row r="723" spans="1:5" ht="12.75" customHeight="1">
      <c r="A723" s="30" t="s">
        <v>58</v>
      </c>
      <c r="E723" s="32" t="s">
        <v>3064</v>
      </c>
    </row>
    <row r="724" spans="5:5" ht="102" customHeight="1">
      <c r="E724" s="31" t="s">
        <v>3074</v>
      </c>
    </row>
    <row r="725" spans="1:16" ht="12.75" customHeight="1">
      <c r="A725" t="s">
        <v>51</v>
      </c>
      <c s="6" t="s">
        <v>3075</v>
      </c>
      <c s="6" t="s">
        <v>3076</v>
      </c>
      <c t="s">
        <v>5</v>
      </c>
      <c s="26" t="s">
        <v>3077</v>
      </c>
      <c s="27" t="s">
        <v>99</v>
      </c>
      <c s="28">
        <v>20</v>
      </c>
      <c s="27">
        <v>0</v>
      </c>
      <c s="27">
        <f>ROUND(G725*H725,6)</f>
      </c>
      <c r="L725" s="29">
        <v>0</v>
      </c>
      <c s="24">
        <f>ROUND(ROUND(L725,2)*ROUND(G725,3),2)</f>
      </c>
      <c s="27" t="s">
        <v>56</v>
      </c>
      <c>
        <f>(M725*21)/100</f>
      </c>
      <c t="s">
        <v>27</v>
      </c>
    </row>
    <row r="726" spans="1:5" ht="12.75" customHeight="1">
      <c r="A726" s="30" t="s">
        <v>57</v>
      </c>
      <c r="E726" s="31" t="s">
        <v>5</v>
      </c>
    </row>
    <row r="727" spans="1:5" ht="12.75" customHeight="1">
      <c r="A727" s="30" t="s">
        <v>58</v>
      </c>
      <c r="E727" s="32" t="s">
        <v>3064</v>
      </c>
    </row>
    <row r="728" spans="5:5" ht="89.25" customHeight="1">
      <c r="E728" s="31" t="s">
        <v>3078</v>
      </c>
    </row>
    <row r="729" spans="1:16" ht="12.75" customHeight="1">
      <c r="A729" t="s">
        <v>51</v>
      </c>
      <c s="6" t="s">
        <v>3079</v>
      </c>
      <c s="6" t="s">
        <v>3080</v>
      </c>
      <c t="s">
        <v>5</v>
      </c>
      <c s="26" t="s">
        <v>3081</v>
      </c>
      <c s="27" t="s">
        <v>99</v>
      </c>
      <c s="28">
        <v>10</v>
      </c>
      <c s="27">
        <v>0</v>
      </c>
      <c s="27">
        <f>ROUND(G729*H729,6)</f>
      </c>
      <c r="L729" s="29">
        <v>0</v>
      </c>
      <c s="24">
        <f>ROUND(ROUND(L729,2)*ROUND(G729,3),2)</f>
      </c>
      <c s="27" t="s">
        <v>56</v>
      </c>
      <c>
        <f>(M729*21)/100</f>
      </c>
      <c t="s">
        <v>27</v>
      </c>
    </row>
    <row r="730" spans="1:5" ht="12.75" customHeight="1">
      <c r="A730" s="30" t="s">
        <v>57</v>
      </c>
      <c r="E730" s="31" t="s">
        <v>5</v>
      </c>
    </row>
    <row r="731" spans="1:5" ht="12.75" customHeight="1">
      <c r="A731" s="30" t="s">
        <v>58</v>
      </c>
      <c r="E731" s="32" t="s">
        <v>3064</v>
      </c>
    </row>
    <row r="732" spans="5:5" ht="89.25" customHeight="1">
      <c r="E732" s="31" t="s">
        <v>3078</v>
      </c>
    </row>
    <row r="733" spans="1:16" ht="12.75" customHeight="1">
      <c r="A733" t="s">
        <v>51</v>
      </c>
      <c s="6" t="s">
        <v>3082</v>
      </c>
      <c s="6" t="s">
        <v>3083</v>
      </c>
      <c t="s">
        <v>5</v>
      </c>
      <c s="26" t="s">
        <v>3084</v>
      </c>
      <c s="27" t="s">
        <v>99</v>
      </c>
      <c s="28">
        <v>1</v>
      </c>
      <c s="27">
        <v>0</v>
      </c>
      <c s="27">
        <f>ROUND(G733*H733,6)</f>
      </c>
      <c r="L733" s="29">
        <v>0</v>
      </c>
      <c s="24">
        <f>ROUND(ROUND(L733,2)*ROUND(G733,3),2)</f>
      </c>
      <c s="27" t="s">
        <v>56</v>
      </c>
      <c>
        <f>(M733*21)/100</f>
      </c>
      <c t="s">
        <v>27</v>
      </c>
    </row>
    <row r="734" spans="1:5" ht="12.75" customHeight="1">
      <c r="A734" s="30" t="s">
        <v>57</v>
      </c>
      <c r="E734" s="31" t="s">
        <v>5</v>
      </c>
    </row>
    <row r="735" spans="1:5" ht="12.75" customHeight="1">
      <c r="A735" s="30" t="s">
        <v>58</v>
      </c>
      <c r="E735" s="32" t="s">
        <v>3064</v>
      </c>
    </row>
    <row r="736" spans="5:5" ht="76.5" customHeight="1">
      <c r="E736" s="31" t="s">
        <v>3085</v>
      </c>
    </row>
    <row r="737" spans="1:16" ht="12.75" customHeight="1">
      <c r="A737" t="s">
        <v>51</v>
      </c>
      <c s="6" t="s">
        <v>3086</v>
      </c>
      <c s="6" t="s">
        <v>3087</v>
      </c>
      <c t="s">
        <v>5</v>
      </c>
      <c s="26" t="s">
        <v>3088</v>
      </c>
      <c s="27" t="s">
        <v>99</v>
      </c>
      <c s="28">
        <v>1</v>
      </c>
      <c s="27">
        <v>0</v>
      </c>
      <c s="27">
        <f>ROUND(G737*H737,6)</f>
      </c>
      <c r="L737" s="29">
        <v>0</v>
      </c>
      <c s="24">
        <f>ROUND(ROUND(L737,2)*ROUND(G737,3),2)</f>
      </c>
      <c s="27" t="s">
        <v>56</v>
      </c>
      <c>
        <f>(M737*21)/100</f>
      </c>
      <c t="s">
        <v>27</v>
      </c>
    </row>
    <row r="738" spans="1:5" ht="12.75" customHeight="1">
      <c r="A738" s="30" t="s">
        <v>57</v>
      </c>
      <c r="E738" s="31" t="s">
        <v>5</v>
      </c>
    </row>
    <row r="739" spans="1:5" ht="12.75" customHeight="1">
      <c r="A739" s="30" t="s">
        <v>58</v>
      </c>
      <c r="E739" s="32" t="s">
        <v>3064</v>
      </c>
    </row>
    <row r="740" spans="5:5" ht="76.5" customHeight="1">
      <c r="E740" s="31" t="s">
        <v>3085</v>
      </c>
    </row>
    <row r="741" spans="1:16" ht="12.75" customHeight="1">
      <c r="A741" t="s">
        <v>51</v>
      </c>
      <c s="6" t="s">
        <v>3089</v>
      </c>
      <c s="6" t="s">
        <v>3090</v>
      </c>
      <c t="s">
        <v>5</v>
      </c>
      <c s="26" t="s">
        <v>3091</v>
      </c>
      <c s="27" t="s">
        <v>99</v>
      </c>
      <c s="28">
        <v>5</v>
      </c>
      <c s="27">
        <v>0</v>
      </c>
      <c s="27">
        <f>ROUND(G741*H741,6)</f>
      </c>
      <c r="L741" s="29">
        <v>0</v>
      </c>
      <c s="24">
        <f>ROUND(ROUND(L741,2)*ROUND(G741,3),2)</f>
      </c>
      <c s="27" t="s">
        <v>56</v>
      </c>
      <c>
        <f>(M741*21)/100</f>
      </c>
      <c t="s">
        <v>27</v>
      </c>
    </row>
    <row r="742" spans="1:5" ht="12.75" customHeight="1">
      <c r="A742" s="30" t="s">
        <v>57</v>
      </c>
      <c r="E742" s="31" t="s">
        <v>5</v>
      </c>
    </row>
    <row r="743" spans="1:5" ht="12.75" customHeight="1">
      <c r="A743" s="30" t="s">
        <v>58</v>
      </c>
      <c r="E743" s="32" t="s">
        <v>3064</v>
      </c>
    </row>
    <row r="744" spans="5:5" ht="76.5" customHeight="1">
      <c r="E744" s="31" t="s">
        <v>3085</v>
      </c>
    </row>
    <row r="745" spans="1:16" ht="12.75" customHeight="1">
      <c r="A745" t="s">
        <v>51</v>
      </c>
      <c s="6" t="s">
        <v>3092</v>
      </c>
      <c s="6" t="s">
        <v>3093</v>
      </c>
      <c t="s">
        <v>5</v>
      </c>
      <c s="26" t="s">
        <v>3094</v>
      </c>
      <c s="27" t="s">
        <v>99</v>
      </c>
      <c s="28">
        <v>5</v>
      </c>
      <c s="27">
        <v>0</v>
      </c>
      <c s="27">
        <f>ROUND(G745*H745,6)</f>
      </c>
      <c r="L745" s="29">
        <v>0</v>
      </c>
      <c s="24">
        <f>ROUND(ROUND(L745,2)*ROUND(G745,3),2)</f>
      </c>
      <c s="27" t="s">
        <v>56</v>
      </c>
      <c>
        <f>(M745*21)/100</f>
      </c>
      <c t="s">
        <v>27</v>
      </c>
    </row>
    <row r="746" spans="1:5" ht="12.75" customHeight="1">
      <c r="A746" s="30" t="s">
        <v>57</v>
      </c>
      <c r="E746" s="31" t="s">
        <v>5</v>
      </c>
    </row>
    <row r="747" spans="1:5" ht="12.75" customHeight="1">
      <c r="A747" s="30" t="s">
        <v>58</v>
      </c>
      <c r="E747" s="32" t="s">
        <v>3064</v>
      </c>
    </row>
    <row r="748" spans="5:5" ht="76.5" customHeight="1">
      <c r="E748" s="31" t="s">
        <v>3095</v>
      </c>
    </row>
    <row r="749" spans="1:16" ht="12.75" customHeight="1">
      <c r="A749" t="s">
        <v>51</v>
      </c>
      <c s="6" t="s">
        <v>3096</v>
      </c>
      <c s="6" t="s">
        <v>3097</v>
      </c>
      <c t="s">
        <v>5</v>
      </c>
      <c s="26" t="s">
        <v>3098</v>
      </c>
      <c s="27" t="s">
        <v>99</v>
      </c>
      <c s="28">
        <v>11</v>
      </c>
      <c s="27">
        <v>0</v>
      </c>
      <c s="27">
        <f>ROUND(G749*H749,6)</f>
      </c>
      <c r="L749" s="29">
        <v>0</v>
      </c>
      <c s="24">
        <f>ROUND(ROUND(L749,2)*ROUND(G749,3),2)</f>
      </c>
      <c s="27" t="s">
        <v>56</v>
      </c>
      <c>
        <f>(M749*21)/100</f>
      </c>
      <c t="s">
        <v>27</v>
      </c>
    </row>
    <row r="750" spans="1:5" ht="12.75" customHeight="1">
      <c r="A750" s="30" t="s">
        <v>57</v>
      </c>
      <c r="E750" s="31" t="s">
        <v>5</v>
      </c>
    </row>
    <row r="751" spans="1:5" ht="12.75" customHeight="1">
      <c r="A751" s="30" t="s">
        <v>58</v>
      </c>
      <c r="E751" s="32" t="s">
        <v>3064</v>
      </c>
    </row>
    <row r="752" spans="5:5" ht="76.5" customHeight="1">
      <c r="E752" s="31" t="s">
        <v>3095</v>
      </c>
    </row>
    <row r="753" spans="1:16" ht="12.75" customHeight="1">
      <c r="A753" t="s">
        <v>51</v>
      </c>
      <c s="6" t="s">
        <v>3099</v>
      </c>
      <c s="6" t="s">
        <v>3100</v>
      </c>
      <c t="s">
        <v>5</v>
      </c>
      <c s="26" t="s">
        <v>3101</v>
      </c>
      <c s="27" t="s">
        <v>99</v>
      </c>
      <c s="28">
        <v>2</v>
      </c>
      <c s="27">
        <v>0</v>
      </c>
      <c s="27">
        <f>ROUND(G753*H753,6)</f>
      </c>
      <c r="L753" s="29">
        <v>0</v>
      </c>
      <c s="24">
        <f>ROUND(ROUND(L753,2)*ROUND(G753,3),2)</f>
      </c>
      <c s="27" t="s">
        <v>56</v>
      </c>
      <c>
        <f>(M753*21)/100</f>
      </c>
      <c t="s">
        <v>27</v>
      </c>
    </row>
    <row r="754" spans="1:5" ht="12.75" customHeight="1">
      <c r="A754" s="30" t="s">
        <v>57</v>
      </c>
      <c r="E754" s="31" t="s">
        <v>5</v>
      </c>
    </row>
    <row r="755" spans="1:5" ht="12.75" customHeight="1">
      <c r="A755" s="30" t="s">
        <v>58</v>
      </c>
      <c r="E755" s="32" t="s">
        <v>3064</v>
      </c>
    </row>
    <row r="756" spans="5:5" ht="76.5" customHeight="1">
      <c r="E756" s="31" t="s">
        <v>3095</v>
      </c>
    </row>
    <row r="757" spans="1:16" ht="12.75" customHeight="1">
      <c r="A757" t="s">
        <v>51</v>
      </c>
      <c s="6" t="s">
        <v>3102</v>
      </c>
      <c s="6" t="s">
        <v>3103</v>
      </c>
      <c t="s">
        <v>5</v>
      </c>
      <c s="26" t="s">
        <v>3104</v>
      </c>
      <c s="27" t="s">
        <v>99</v>
      </c>
      <c s="28">
        <v>5</v>
      </c>
      <c s="27">
        <v>0</v>
      </c>
      <c s="27">
        <f>ROUND(G757*H757,6)</f>
      </c>
      <c r="L757" s="29">
        <v>0</v>
      </c>
      <c s="24">
        <f>ROUND(ROUND(L757,2)*ROUND(G757,3),2)</f>
      </c>
      <c s="27" t="s">
        <v>56</v>
      </c>
      <c>
        <f>(M757*21)/100</f>
      </c>
      <c t="s">
        <v>27</v>
      </c>
    </row>
    <row r="758" spans="1:5" ht="12.75" customHeight="1">
      <c r="A758" s="30" t="s">
        <v>57</v>
      </c>
      <c r="E758" s="31" t="s">
        <v>5</v>
      </c>
    </row>
    <row r="759" spans="1:5" ht="12.75" customHeight="1">
      <c r="A759" s="30" t="s">
        <v>58</v>
      </c>
      <c r="E759" s="32" t="s">
        <v>3064</v>
      </c>
    </row>
    <row r="760" spans="5:5" ht="76.5" customHeight="1">
      <c r="E760" s="31" t="s">
        <v>3105</v>
      </c>
    </row>
    <row r="761" spans="1:16" ht="12.75" customHeight="1">
      <c r="A761" t="s">
        <v>51</v>
      </c>
      <c s="6" t="s">
        <v>3106</v>
      </c>
      <c s="6" t="s">
        <v>3107</v>
      </c>
      <c t="s">
        <v>5</v>
      </c>
      <c s="26" t="s">
        <v>3108</v>
      </c>
      <c s="27" t="s">
        <v>99</v>
      </c>
      <c s="28">
        <v>2</v>
      </c>
      <c s="27">
        <v>0</v>
      </c>
      <c s="27">
        <f>ROUND(G761*H761,6)</f>
      </c>
      <c r="L761" s="29">
        <v>0</v>
      </c>
      <c s="24">
        <f>ROUND(ROUND(L761,2)*ROUND(G761,3),2)</f>
      </c>
      <c s="27" t="s">
        <v>56</v>
      </c>
      <c>
        <f>(M761*21)/100</f>
      </c>
      <c t="s">
        <v>27</v>
      </c>
    </row>
    <row r="762" spans="1:5" ht="12.75" customHeight="1">
      <c r="A762" s="30" t="s">
        <v>57</v>
      </c>
      <c r="E762" s="31" t="s">
        <v>5</v>
      </c>
    </row>
    <row r="763" spans="1:5" ht="12.75" customHeight="1">
      <c r="A763" s="30" t="s">
        <v>58</v>
      </c>
      <c r="E763" s="32" t="s">
        <v>3064</v>
      </c>
    </row>
    <row r="764" spans="5:5" ht="76.5" customHeight="1">
      <c r="E764" s="31" t="s">
        <v>3109</v>
      </c>
    </row>
    <row r="765" spans="1:16" ht="12.75" customHeight="1">
      <c r="A765" t="s">
        <v>51</v>
      </c>
      <c s="6" t="s">
        <v>3110</v>
      </c>
      <c s="6" t="s">
        <v>485</v>
      </c>
      <c t="s">
        <v>5</v>
      </c>
      <c s="26" t="s">
        <v>3111</v>
      </c>
      <c s="27" t="s">
        <v>99</v>
      </c>
      <c s="28">
        <v>10</v>
      </c>
      <c s="27">
        <v>0</v>
      </c>
      <c s="27">
        <f>ROUND(G765*H765,6)</f>
      </c>
      <c r="L765" s="29">
        <v>0</v>
      </c>
      <c s="24">
        <f>ROUND(ROUND(L765,2)*ROUND(G765,3),2)</f>
      </c>
      <c s="27" t="s">
        <v>56</v>
      </c>
      <c>
        <f>(M765*21)/100</f>
      </c>
      <c t="s">
        <v>27</v>
      </c>
    </row>
    <row r="766" spans="1:5" ht="12.75" customHeight="1">
      <c r="A766" s="30" t="s">
        <v>57</v>
      </c>
      <c r="E766" s="31" t="s">
        <v>5</v>
      </c>
    </row>
    <row r="767" spans="1:5" ht="12.75" customHeight="1">
      <c r="A767" s="30" t="s">
        <v>58</v>
      </c>
      <c r="E767" s="32" t="s">
        <v>3064</v>
      </c>
    </row>
    <row r="768" spans="5:5" ht="102" customHeight="1">
      <c r="E768" s="31" t="s">
        <v>3112</v>
      </c>
    </row>
    <row r="769" spans="1:16" ht="12.75" customHeight="1">
      <c r="A769" t="s">
        <v>51</v>
      </c>
      <c s="6" t="s">
        <v>3113</v>
      </c>
      <c s="6" t="s">
        <v>3114</v>
      </c>
      <c t="s">
        <v>5</v>
      </c>
      <c s="26" t="s">
        <v>3115</v>
      </c>
      <c s="27" t="s">
        <v>88</v>
      </c>
      <c s="28">
        <v>20</v>
      </c>
      <c s="27">
        <v>0</v>
      </c>
      <c s="27">
        <f>ROUND(G769*H769,6)</f>
      </c>
      <c r="L769" s="29">
        <v>0</v>
      </c>
      <c s="24">
        <f>ROUND(ROUND(L769,2)*ROUND(G769,3),2)</f>
      </c>
      <c s="27" t="s">
        <v>56</v>
      </c>
      <c>
        <f>(M769*21)/100</f>
      </c>
      <c t="s">
        <v>27</v>
      </c>
    </row>
    <row r="770" spans="1:5" ht="12.75" customHeight="1">
      <c r="A770" s="30" t="s">
        <v>57</v>
      </c>
      <c r="E770" s="31" t="s">
        <v>5</v>
      </c>
    </row>
    <row r="771" spans="1:5" ht="12.75" customHeight="1">
      <c r="A771" s="30" t="s">
        <v>58</v>
      </c>
      <c r="E771" s="32" t="s">
        <v>3064</v>
      </c>
    </row>
    <row r="772" spans="5:5" ht="114.75" customHeight="1">
      <c r="E772" s="31" t="s">
        <v>3116</v>
      </c>
    </row>
    <row r="773" spans="1:16" ht="12.75" customHeight="1">
      <c r="A773" t="s">
        <v>51</v>
      </c>
      <c s="6" t="s">
        <v>3117</v>
      </c>
      <c s="6" t="s">
        <v>3118</v>
      </c>
      <c t="s">
        <v>5</v>
      </c>
      <c s="26" t="s">
        <v>3119</v>
      </c>
      <c s="27" t="s">
        <v>99</v>
      </c>
      <c s="28">
        <v>1</v>
      </c>
      <c s="27">
        <v>0</v>
      </c>
      <c s="27">
        <f>ROUND(G773*H773,6)</f>
      </c>
      <c r="L773" s="29">
        <v>0</v>
      </c>
      <c s="24">
        <f>ROUND(ROUND(L773,2)*ROUND(G773,3),2)</f>
      </c>
      <c s="27" t="s">
        <v>56</v>
      </c>
      <c>
        <f>(M773*21)/100</f>
      </c>
      <c t="s">
        <v>27</v>
      </c>
    </row>
    <row r="774" spans="1:5" ht="12.75" customHeight="1">
      <c r="A774" s="30" t="s">
        <v>57</v>
      </c>
      <c r="E774" s="31" t="s">
        <v>5</v>
      </c>
    </row>
    <row r="775" spans="1:5" ht="12.75" customHeight="1">
      <c r="A775" s="30" t="s">
        <v>58</v>
      </c>
      <c r="E775" s="32" t="s">
        <v>3064</v>
      </c>
    </row>
    <row r="776" spans="5:5" ht="102" customHeight="1">
      <c r="E776" s="31" t="s">
        <v>3120</v>
      </c>
    </row>
    <row r="777" spans="1:16" ht="12.75" customHeight="1">
      <c r="A777" t="s">
        <v>51</v>
      </c>
      <c s="6" t="s">
        <v>3121</v>
      </c>
      <c s="6" t="s">
        <v>551</v>
      </c>
      <c t="s">
        <v>5</v>
      </c>
      <c s="26" t="s">
        <v>3122</v>
      </c>
      <c s="27" t="s">
        <v>88</v>
      </c>
      <c s="28">
        <v>350</v>
      </c>
      <c s="27">
        <v>0</v>
      </c>
      <c s="27">
        <f>ROUND(G777*H777,6)</f>
      </c>
      <c r="L777" s="29">
        <v>0</v>
      </c>
      <c s="24">
        <f>ROUND(ROUND(L777,2)*ROUND(G777,3),2)</f>
      </c>
      <c s="27" t="s">
        <v>56</v>
      </c>
      <c>
        <f>(M777*21)/100</f>
      </c>
      <c t="s">
        <v>27</v>
      </c>
    </row>
    <row r="778" spans="1:5" ht="12.75" customHeight="1">
      <c r="A778" s="30" t="s">
        <v>57</v>
      </c>
      <c r="E778" s="31" t="s">
        <v>5</v>
      </c>
    </row>
    <row r="779" spans="1:5" ht="12.75" customHeight="1">
      <c r="A779" s="30" t="s">
        <v>58</v>
      </c>
      <c r="E779" s="32" t="s">
        <v>3064</v>
      </c>
    </row>
    <row r="780" spans="5:5" ht="76.5" customHeight="1">
      <c r="E780" s="31" t="s">
        <v>687</v>
      </c>
    </row>
    <row r="781" spans="1:16" ht="12.75" customHeight="1">
      <c r="A781" t="s">
        <v>51</v>
      </c>
      <c s="6" t="s">
        <v>3123</v>
      </c>
      <c s="6" t="s">
        <v>2262</v>
      </c>
      <c t="s">
        <v>5</v>
      </c>
      <c s="26" t="s">
        <v>3124</v>
      </c>
      <c s="27" t="s">
        <v>88</v>
      </c>
      <c s="28">
        <v>30</v>
      </c>
      <c s="27">
        <v>0</v>
      </c>
      <c s="27">
        <f>ROUND(G781*H781,6)</f>
      </c>
      <c r="L781" s="29">
        <v>0</v>
      </c>
      <c s="24">
        <f>ROUND(ROUND(L781,2)*ROUND(G781,3),2)</f>
      </c>
      <c s="27" t="s">
        <v>56</v>
      </c>
      <c>
        <f>(M781*21)/100</f>
      </c>
      <c t="s">
        <v>27</v>
      </c>
    </row>
    <row r="782" spans="1:5" ht="12.75" customHeight="1">
      <c r="A782" s="30" t="s">
        <v>57</v>
      </c>
      <c r="E782" s="31" t="s">
        <v>5</v>
      </c>
    </row>
    <row r="783" spans="1:5" ht="12.75" customHeight="1">
      <c r="A783" s="30" t="s">
        <v>58</v>
      </c>
      <c r="E783" s="32" t="s">
        <v>3064</v>
      </c>
    </row>
    <row r="784" spans="5:5" ht="76.5" customHeight="1">
      <c r="E784" s="31" t="s">
        <v>687</v>
      </c>
    </row>
    <row r="785" spans="1:16" ht="12.75" customHeight="1">
      <c r="A785" t="s">
        <v>51</v>
      </c>
      <c s="6" t="s">
        <v>3125</v>
      </c>
      <c s="6" t="s">
        <v>3126</v>
      </c>
      <c t="s">
        <v>5</v>
      </c>
      <c s="26" t="s">
        <v>3127</v>
      </c>
      <c s="27" t="s">
        <v>99</v>
      </c>
      <c s="28">
        <v>50</v>
      </c>
      <c s="27">
        <v>0</v>
      </c>
      <c s="27">
        <f>ROUND(G785*H785,6)</f>
      </c>
      <c r="L785" s="29">
        <v>0</v>
      </c>
      <c s="24">
        <f>ROUND(ROUND(L785,2)*ROUND(G785,3),2)</f>
      </c>
      <c s="27" t="s">
        <v>56</v>
      </c>
      <c>
        <f>(M785*21)/100</f>
      </c>
      <c t="s">
        <v>27</v>
      </c>
    </row>
    <row r="786" spans="1:5" ht="12.75" customHeight="1">
      <c r="A786" s="30" t="s">
        <v>57</v>
      </c>
      <c r="E786" s="31" t="s">
        <v>5</v>
      </c>
    </row>
    <row r="787" spans="1:5" ht="12.75" customHeight="1">
      <c r="A787" s="30" t="s">
        <v>58</v>
      </c>
      <c r="E787" s="32" t="s">
        <v>3064</v>
      </c>
    </row>
    <row r="788" spans="5:5" ht="89.25" customHeight="1">
      <c r="E788" s="31" t="s">
        <v>2270</v>
      </c>
    </row>
    <row r="789" spans="1:16" ht="12.75" customHeight="1">
      <c r="A789" t="s">
        <v>51</v>
      </c>
      <c s="6" t="s">
        <v>3128</v>
      </c>
      <c s="6" t="s">
        <v>3129</v>
      </c>
      <c t="s">
        <v>5</v>
      </c>
      <c s="26" t="s">
        <v>3130</v>
      </c>
      <c s="27" t="s">
        <v>99</v>
      </c>
      <c s="28">
        <v>20</v>
      </c>
      <c s="27">
        <v>0</v>
      </c>
      <c s="27">
        <f>ROUND(G789*H789,6)</f>
      </c>
      <c r="L789" s="29">
        <v>0</v>
      </c>
      <c s="24">
        <f>ROUND(ROUND(L789,2)*ROUND(G789,3),2)</f>
      </c>
      <c s="27" t="s">
        <v>56</v>
      </c>
      <c>
        <f>(M789*21)/100</f>
      </c>
      <c t="s">
        <v>27</v>
      </c>
    </row>
    <row r="790" spans="1:5" ht="12.75" customHeight="1">
      <c r="A790" s="30" t="s">
        <v>57</v>
      </c>
      <c r="E790" s="31" t="s">
        <v>5</v>
      </c>
    </row>
    <row r="791" spans="1:5" ht="12.75" customHeight="1">
      <c r="A791" s="30" t="s">
        <v>58</v>
      </c>
      <c r="E791" s="32" t="s">
        <v>3064</v>
      </c>
    </row>
    <row r="792" spans="5:5" ht="89.25" customHeight="1">
      <c r="E792" s="31" t="s">
        <v>2270</v>
      </c>
    </row>
    <row r="793" spans="1:16" ht="12.75" customHeight="1">
      <c r="A793" t="s">
        <v>51</v>
      </c>
      <c s="6" t="s">
        <v>3131</v>
      </c>
      <c s="6" t="s">
        <v>3132</v>
      </c>
      <c t="s">
        <v>5</v>
      </c>
      <c s="26" t="s">
        <v>3133</v>
      </c>
      <c s="27" t="s">
        <v>99</v>
      </c>
      <c s="28">
        <v>2</v>
      </c>
      <c s="27">
        <v>0</v>
      </c>
      <c s="27">
        <f>ROUND(G793*H793,6)</f>
      </c>
      <c r="L793" s="29">
        <v>0</v>
      </c>
      <c s="24">
        <f>ROUND(ROUND(L793,2)*ROUND(G793,3),2)</f>
      </c>
      <c s="27" t="s">
        <v>56</v>
      </c>
      <c>
        <f>(M793*21)/100</f>
      </c>
      <c t="s">
        <v>27</v>
      </c>
    </row>
    <row r="794" spans="1:5" ht="12.75" customHeight="1">
      <c r="A794" s="30" t="s">
        <v>57</v>
      </c>
      <c r="E794" s="31" t="s">
        <v>5</v>
      </c>
    </row>
    <row r="795" spans="1:5" ht="12.75" customHeight="1">
      <c r="A795" s="30" t="s">
        <v>58</v>
      </c>
      <c r="E795" s="32" t="s">
        <v>3064</v>
      </c>
    </row>
    <row r="796" spans="5:5" ht="89.25" customHeight="1">
      <c r="E796" s="31" t="s">
        <v>2270</v>
      </c>
    </row>
    <row r="797" spans="1:16" ht="12.75" customHeight="1">
      <c r="A797" t="s">
        <v>51</v>
      </c>
      <c s="6" t="s">
        <v>3134</v>
      </c>
      <c s="6" t="s">
        <v>2278</v>
      </c>
      <c t="s">
        <v>5</v>
      </c>
      <c s="26" t="s">
        <v>3135</v>
      </c>
      <c s="27" t="s">
        <v>99</v>
      </c>
      <c s="28">
        <v>1</v>
      </c>
      <c s="27">
        <v>0</v>
      </c>
      <c s="27">
        <f>ROUND(G797*H797,6)</f>
      </c>
      <c r="L797" s="29">
        <v>0</v>
      </c>
      <c s="24">
        <f>ROUND(ROUND(L797,2)*ROUND(G797,3),2)</f>
      </c>
      <c s="27" t="s">
        <v>56</v>
      </c>
      <c>
        <f>(M797*21)/100</f>
      </c>
      <c t="s">
        <v>27</v>
      </c>
    </row>
    <row r="798" spans="1:5" ht="12.75" customHeight="1">
      <c r="A798" s="30" t="s">
        <v>57</v>
      </c>
      <c r="E798" s="31" t="s">
        <v>5</v>
      </c>
    </row>
    <row r="799" spans="1:5" ht="12.75" customHeight="1">
      <c r="A799" s="30" t="s">
        <v>58</v>
      </c>
      <c r="E799" s="32" t="s">
        <v>3064</v>
      </c>
    </row>
    <row r="800" spans="5:5" ht="76.5" customHeight="1">
      <c r="E800" s="31" t="s">
        <v>822</v>
      </c>
    </row>
    <row r="801" spans="1:16" ht="12.75" customHeight="1">
      <c r="A801" t="s">
        <v>51</v>
      </c>
      <c s="6" t="s">
        <v>3136</v>
      </c>
      <c s="6" t="s">
        <v>3137</v>
      </c>
      <c t="s">
        <v>5</v>
      </c>
      <c s="26" t="s">
        <v>3138</v>
      </c>
      <c s="27" t="s">
        <v>99</v>
      </c>
      <c s="28">
        <v>1</v>
      </c>
      <c s="27">
        <v>0</v>
      </c>
      <c s="27">
        <f>ROUND(G801*H801,6)</f>
      </c>
      <c r="L801" s="29">
        <v>0</v>
      </c>
      <c s="24">
        <f>ROUND(ROUND(L801,2)*ROUND(G801,3),2)</f>
      </c>
      <c s="27" t="s">
        <v>56</v>
      </c>
      <c>
        <f>(M801*21)/100</f>
      </c>
      <c t="s">
        <v>27</v>
      </c>
    </row>
    <row r="802" spans="1:5" ht="12.75" customHeight="1">
      <c r="A802" s="30" t="s">
        <v>57</v>
      </c>
      <c r="E802" s="31" t="s">
        <v>5</v>
      </c>
    </row>
    <row r="803" spans="1:5" ht="12.75" customHeight="1">
      <c r="A803" s="30" t="s">
        <v>58</v>
      </c>
      <c r="E803" s="32" t="s">
        <v>3064</v>
      </c>
    </row>
    <row r="804" spans="5:5" ht="76.5" customHeight="1">
      <c r="E804" s="31" t="s">
        <v>3139</v>
      </c>
    </row>
    <row r="805" spans="1:16" ht="12.75" customHeight="1">
      <c r="A805" t="s">
        <v>51</v>
      </c>
      <c s="6" t="s">
        <v>3140</v>
      </c>
      <c s="6" t="s">
        <v>3141</v>
      </c>
      <c t="s">
        <v>5</v>
      </c>
      <c s="26" t="s">
        <v>3142</v>
      </c>
      <c s="27" t="s">
        <v>99</v>
      </c>
      <c s="28">
        <v>1</v>
      </c>
      <c s="27">
        <v>0</v>
      </c>
      <c s="27">
        <f>ROUND(G805*H805,6)</f>
      </c>
      <c r="L805" s="29">
        <v>0</v>
      </c>
      <c s="24">
        <f>ROUND(ROUND(L805,2)*ROUND(G805,3),2)</f>
      </c>
      <c s="27" t="s">
        <v>56</v>
      </c>
      <c>
        <f>(M805*21)/100</f>
      </c>
      <c t="s">
        <v>27</v>
      </c>
    </row>
    <row r="806" spans="1:5" ht="12.75" customHeight="1">
      <c r="A806" s="30" t="s">
        <v>57</v>
      </c>
      <c r="E806" s="31" t="s">
        <v>5</v>
      </c>
    </row>
    <row r="807" spans="1:5" ht="12.75" customHeight="1">
      <c r="A807" s="30" t="s">
        <v>58</v>
      </c>
      <c r="E807" s="32" t="s">
        <v>5</v>
      </c>
    </row>
    <row r="808" spans="5:5" ht="12.75" customHeight="1">
      <c r="E808" s="31" t="s">
        <v>5</v>
      </c>
    </row>
    <row r="809" spans="1:16" ht="12.75" customHeight="1">
      <c r="A809" t="s">
        <v>51</v>
      </c>
      <c s="6" t="s">
        <v>3143</v>
      </c>
      <c s="6" t="s">
        <v>3144</v>
      </c>
      <c t="s">
        <v>5</v>
      </c>
      <c s="26" t="s">
        <v>3145</v>
      </c>
      <c s="27" t="s">
        <v>99</v>
      </c>
      <c s="28">
        <v>1</v>
      </c>
      <c s="27">
        <v>0</v>
      </c>
      <c s="27">
        <f>ROUND(G809*H809,6)</f>
      </c>
      <c r="L809" s="29">
        <v>0</v>
      </c>
      <c s="24">
        <f>ROUND(ROUND(L809,2)*ROUND(G809,3),2)</f>
      </c>
      <c s="27" t="s">
        <v>56</v>
      </c>
      <c>
        <f>(M809*21)/100</f>
      </c>
      <c t="s">
        <v>27</v>
      </c>
    </row>
    <row r="810" spans="1:5" ht="12.75" customHeight="1">
      <c r="A810" s="30" t="s">
        <v>57</v>
      </c>
      <c r="E810" s="31" t="s">
        <v>5</v>
      </c>
    </row>
    <row r="811" spans="1:5" ht="12.75" customHeight="1">
      <c r="A811" s="30" t="s">
        <v>58</v>
      </c>
      <c r="E811" s="32" t="s">
        <v>5</v>
      </c>
    </row>
    <row r="812" spans="5:5" ht="12.75" customHeight="1">
      <c r="E812" s="31" t="s">
        <v>5</v>
      </c>
    </row>
    <row r="813" spans="1:13" ht="12.75" customHeight="1">
      <c r="A813" t="s">
        <v>48</v>
      </c>
      <c r="C813" s="7" t="s">
        <v>3146</v>
      </c>
      <c r="E813" s="25" t="s">
        <v>3147</v>
      </c>
      <c r="J813" s="24">
        <f>0</f>
      </c>
      <c s="24">
        <f>0</f>
      </c>
      <c s="24">
        <f>0+L814+L818+L822+L826+L830+L834+L838+L842+L846+L850</f>
      </c>
      <c s="24">
        <f>0+M814+M818+M822+M826+M830+M834+M838+M842+M846+M850</f>
      </c>
    </row>
    <row r="814" spans="1:16" ht="12.75" customHeight="1">
      <c r="A814" t="s">
        <v>51</v>
      </c>
      <c s="6" t="s">
        <v>3148</v>
      </c>
      <c s="6" t="s">
        <v>3149</v>
      </c>
      <c t="s">
        <v>5</v>
      </c>
      <c s="26" t="s">
        <v>3150</v>
      </c>
      <c s="27" t="s">
        <v>99</v>
      </c>
      <c s="28">
        <v>1</v>
      </c>
      <c s="27">
        <v>0</v>
      </c>
      <c s="27">
        <f>ROUND(G814*H814,6)</f>
      </c>
      <c r="L814" s="29">
        <v>0</v>
      </c>
      <c s="24">
        <f>ROUND(ROUND(L814,2)*ROUND(G814,3),2)</f>
      </c>
      <c s="27" t="s">
        <v>56</v>
      </c>
      <c>
        <f>(M814*21)/100</f>
      </c>
      <c t="s">
        <v>27</v>
      </c>
    </row>
    <row r="815" spans="1:5" ht="12.75" customHeight="1">
      <c r="A815" s="30" t="s">
        <v>57</v>
      </c>
      <c r="E815" s="31" t="s">
        <v>5</v>
      </c>
    </row>
    <row r="816" spans="1:5" ht="12.75" customHeight="1">
      <c r="A816" s="30" t="s">
        <v>58</v>
      </c>
      <c r="E816" s="32" t="s">
        <v>5</v>
      </c>
    </row>
    <row r="817" spans="5:5" ht="12.75" customHeight="1">
      <c r="E817" s="31" t="s">
        <v>5</v>
      </c>
    </row>
    <row r="818" spans="1:16" ht="12.75" customHeight="1">
      <c r="A818" t="s">
        <v>51</v>
      </c>
      <c s="6" t="s">
        <v>3151</v>
      </c>
      <c s="6" t="s">
        <v>3152</v>
      </c>
      <c t="s">
        <v>5</v>
      </c>
      <c s="26" t="s">
        <v>3153</v>
      </c>
      <c s="27" t="s">
        <v>99</v>
      </c>
      <c s="28">
        <v>1</v>
      </c>
      <c s="27">
        <v>0</v>
      </c>
      <c s="27">
        <f>ROUND(G818*H818,6)</f>
      </c>
      <c r="L818" s="29">
        <v>0</v>
      </c>
      <c s="24">
        <f>ROUND(ROUND(L818,2)*ROUND(G818,3),2)</f>
      </c>
      <c s="27" t="s">
        <v>56</v>
      </c>
      <c>
        <f>(M818*21)/100</f>
      </c>
      <c t="s">
        <v>27</v>
      </c>
    </row>
    <row r="819" spans="1:5" ht="12.75" customHeight="1">
      <c r="A819" s="30" t="s">
        <v>57</v>
      </c>
      <c r="E819" s="31" t="s">
        <v>5</v>
      </c>
    </row>
    <row r="820" spans="1:5" ht="12.75" customHeight="1">
      <c r="A820" s="30" t="s">
        <v>58</v>
      </c>
      <c r="E820" s="32" t="s">
        <v>5</v>
      </c>
    </row>
    <row r="821" spans="5:5" ht="12.75" customHeight="1">
      <c r="E821" s="31" t="s">
        <v>5</v>
      </c>
    </row>
    <row r="822" spans="1:16" ht="12.75" customHeight="1">
      <c r="A822" t="s">
        <v>51</v>
      </c>
      <c s="6" t="s">
        <v>3154</v>
      </c>
      <c s="6" t="s">
        <v>3155</v>
      </c>
      <c t="s">
        <v>5</v>
      </c>
      <c s="26" t="s">
        <v>3156</v>
      </c>
      <c s="27" t="s">
        <v>99</v>
      </c>
      <c s="28">
        <v>2</v>
      </c>
      <c s="27">
        <v>0</v>
      </c>
      <c s="27">
        <f>ROUND(G822*H822,6)</f>
      </c>
      <c r="L822" s="29">
        <v>0</v>
      </c>
      <c s="24">
        <f>ROUND(ROUND(L822,2)*ROUND(G822,3),2)</f>
      </c>
      <c s="27" t="s">
        <v>56</v>
      </c>
      <c>
        <f>(M822*21)/100</f>
      </c>
      <c t="s">
        <v>27</v>
      </c>
    </row>
    <row r="823" spans="1:5" ht="12.75" customHeight="1">
      <c r="A823" s="30" t="s">
        <v>57</v>
      </c>
      <c r="E823" s="31" t="s">
        <v>5</v>
      </c>
    </row>
    <row r="824" spans="1:5" ht="12.75" customHeight="1">
      <c r="A824" s="30" t="s">
        <v>58</v>
      </c>
      <c r="E824" s="32" t="s">
        <v>5</v>
      </c>
    </row>
    <row r="825" spans="5:5" ht="12.75" customHeight="1">
      <c r="E825" s="31" t="s">
        <v>5</v>
      </c>
    </row>
    <row r="826" spans="1:16" ht="12.75" customHeight="1">
      <c r="A826" t="s">
        <v>51</v>
      </c>
      <c s="6" t="s">
        <v>3157</v>
      </c>
      <c s="6" t="s">
        <v>3158</v>
      </c>
      <c t="s">
        <v>5</v>
      </c>
      <c s="26" t="s">
        <v>3159</v>
      </c>
      <c s="27" t="s">
        <v>3160</v>
      </c>
      <c s="28">
        <v>1</v>
      </c>
      <c s="27">
        <v>0</v>
      </c>
      <c s="27">
        <f>ROUND(G826*H826,6)</f>
      </c>
      <c r="L826" s="29">
        <v>0</v>
      </c>
      <c s="24">
        <f>ROUND(ROUND(L826,2)*ROUND(G826,3),2)</f>
      </c>
      <c s="27" t="s">
        <v>56</v>
      </c>
      <c>
        <f>(M826*21)/100</f>
      </c>
      <c t="s">
        <v>27</v>
      </c>
    </row>
    <row r="827" spans="1:5" ht="12.75" customHeight="1">
      <c r="A827" s="30" t="s">
        <v>57</v>
      </c>
      <c r="E827" s="31" t="s">
        <v>5</v>
      </c>
    </row>
    <row r="828" spans="1:5" ht="12.75" customHeight="1">
      <c r="A828" s="30" t="s">
        <v>58</v>
      </c>
      <c r="E828" s="32" t="s">
        <v>5</v>
      </c>
    </row>
    <row r="829" spans="5:5" ht="12.75" customHeight="1">
      <c r="E829" s="31" t="s">
        <v>5</v>
      </c>
    </row>
    <row r="830" spans="1:16" ht="12.75" customHeight="1">
      <c r="A830" t="s">
        <v>51</v>
      </c>
      <c s="6" t="s">
        <v>3161</v>
      </c>
      <c s="6" t="s">
        <v>3162</v>
      </c>
      <c t="s">
        <v>5</v>
      </c>
      <c s="26" t="s">
        <v>3163</v>
      </c>
      <c s="27" t="s">
        <v>99</v>
      </c>
      <c s="28">
        <v>9</v>
      </c>
      <c s="27">
        <v>0</v>
      </c>
      <c s="27">
        <f>ROUND(G830*H830,6)</f>
      </c>
      <c r="L830" s="29">
        <v>0</v>
      </c>
      <c s="24">
        <f>ROUND(ROUND(L830,2)*ROUND(G830,3),2)</f>
      </c>
      <c s="27" t="s">
        <v>56</v>
      </c>
      <c>
        <f>(M830*21)/100</f>
      </c>
      <c t="s">
        <v>27</v>
      </c>
    </row>
    <row r="831" spans="1:5" ht="12.75" customHeight="1">
      <c r="A831" s="30" t="s">
        <v>57</v>
      </c>
      <c r="E831" s="31" t="s">
        <v>5</v>
      </c>
    </row>
    <row r="832" spans="1:5" ht="12.75" customHeight="1">
      <c r="A832" s="30" t="s">
        <v>58</v>
      </c>
      <c r="E832" s="32" t="s">
        <v>5</v>
      </c>
    </row>
    <row r="833" spans="5:5" ht="12.75" customHeight="1">
      <c r="E833" s="31" t="s">
        <v>5</v>
      </c>
    </row>
    <row r="834" spans="1:16" ht="12.75" customHeight="1">
      <c r="A834" t="s">
        <v>51</v>
      </c>
      <c s="6" t="s">
        <v>3164</v>
      </c>
      <c s="6" t="s">
        <v>3165</v>
      </c>
      <c t="s">
        <v>5</v>
      </c>
      <c s="26" t="s">
        <v>3166</v>
      </c>
      <c s="27" t="s">
        <v>3160</v>
      </c>
      <c s="28">
        <v>1</v>
      </c>
      <c s="27">
        <v>0</v>
      </c>
      <c s="27">
        <f>ROUND(G834*H834,6)</f>
      </c>
      <c r="L834" s="29">
        <v>0</v>
      </c>
      <c s="24">
        <f>ROUND(ROUND(L834,2)*ROUND(G834,3),2)</f>
      </c>
      <c s="27" t="s">
        <v>56</v>
      </c>
      <c>
        <f>(M834*21)/100</f>
      </c>
      <c t="s">
        <v>27</v>
      </c>
    </row>
    <row r="835" spans="1:5" ht="12.75" customHeight="1">
      <c r="A835" s="30" t="s">
        <v>57</v>
      </c>
      <c r="E835" s="31" t="s">
        <v>5</v>
      </c>
    </row>
    <row r="836" spans="1:5" ht="12.75" customHeight="1">
      <c r="A836" s="30" t="s">
        <v>58</v>
      </c>
      <c r="E836" s="32" t="s">
        <v>5</v>
      </c>
    </row>
    <row r="837" spans="5:5" ht="12.75" customHeight="1">
      <c r="E837" s="31" t="s">
        <v>5</v>
      </c>
    </row>
    <row r="838" spans="1:16" ht="12.75" customHeight="1">
      <c r="A838" t="s">
        <v>51</v>
      </c>
      <c s="6" t="s">
        <v>3167</v>
      </c>
      <c s="6" t="s">
        <v>3168</v>
      </c>
      <c t="s">
        <v>5</v>
      </c>
      <c s="26" t="s">
        <v>3169</v>
      </c>
      <c s="27" t="s">
        <v>3160</v>
      </c>
      <c s="28">
        <v>2</v>
      </c>
      <c s="27">
        <v>0</v>
      </c>
      <c s="27">
        <f>ROUND(G838*H838,6)</f>
      </c>
      <c r="L838" s="29">
        <v>0</v>
      </c>
      <c s="24">
        <f>ROUND(ROUND(L838,2)*ROUND(G838,3),2)</f>
      </c>
      <c s="27" t="s">
        <v>56</v>
      </c>
      <c>
        <f>(M838*21)/100</f>
      </c>
      <c t="s">
        <v>27</v>
      </c>
    </row>
    <row r="839" spans="1:5" ht="12.75" customHeight="1">
      <c r="A839" s="30" t="s">
        <v>57</v>
      </c>
      <c r="E839" s="31" t="s">
        <v>5</v>
      </c>
    </row>
    <row r="840" spans="1:5" ht="12.75" customHeight="1">
      <c r="A840" s="30" t="s">
        <v>58</v>
      </c>
      <c r="E840" s="32" t="s">
        <v>5</v>
      </c>
    </row>
    <row r="841" spans="5:5" ht="12.75" customHeight="1">
      <c r="E841" s="31" t="s">
        <v>5</v>
      </c>
    </row>
    <row r="842" spans="1:16" ht="12.75" customHeight="1">
      <c r="A842" t="s">
        <v>51</v>
      </c>
      <c s="6" t="s">
        <v>3170</v>
      </c>
      <c s="6" t="s">
        <v>3171</v>
      </c>
      <c t="s">
        <v>5</v>
      </c>
      <c s="26" t="s">
        <v>3172</v>
      </c>
      <c s="27" t="s">
        <v>3173</v>
      </c>
      <c s="28">
        <v>1</v>
      </c>
      <c s="27">
        <v>0</v>
      </c>
      <c s="27">
        <f>ROUND(G842*H842,6)</f>
      </c>
      <c r="L842" s="29">
        <v>0</v>
      </c>
      <c s="24">
        <f>ROUND(ROUND(L842,2)*ROUND(G842,3),2)</f>
      </c>
      <c s="27" t="s">
        <v>56</v>
      </c>
      <c>
        <f>(M842*21)/100</f>
      </c>
      <c t="s">
        <v>27</v>
      </c>
    </row>
    <row r="843" spans="1:5" ht="12.75" customHeight="1">
      <c r="A843" s="30" t="s">
        <v>57</v>
      </c>
      <c r="E843" s="31" t="s">
        <v>5</v>
      </c>
    </row>
    <row r="844" spans="1:5" ht="12.75" customHeight="1">
      <c r="A844" s="30" t="s">
        <v>58</v>
      </c>
      <c r="E844" s="32" t="s">
        <v>5</v>
      </c>
    </row>
    <row r="845" spans="5:5" ht="12.75" customHeight="1">
      <c r="E845" s="31" t="s">
        <v>5</v>
      </c>
    </row>
    <row r="846" spans="1:16" ht="12.75" customHeight="1">
      <c r="A846" t="s">
        <v>51</v>
      </c>
      <c s="6" t="s">
        <v>3174</v>
      </c>
      <c s="6" t="s">
        <v>3175</v>
      </c>
      <c t="s">
        <v>5</v>
      </c>
      <c s="26" t="s">
        <v>3176</v>
      </c>
      <c s="27" t="s">
        <v>3173</v>
      </c>
      <c s="28">
        <v>8</v>
      </c>
      <c s="27">
        <v>0</v>
      </c>
      <c s="27">
        <f>ROUND(G846*H846,6)</f>
      </c>
      <c r="L846" s="29">
        <v>0</v>
      </c>
      <c s="24">
        <f>ROUND(ROUND(L846,2)*ROUND(G846,3),2)</f>
      </c>
      <c s="27" t="s">
        <v>56</v>
      </c>
      <c>
        <f>(M846*21)/100</f>
      </c>
      <c t="s">
        <v>27</v>
      </c>
    </row>
    <row r="847" spans="1:5" ht="12.75" customHeight="1">
      <c r="A847" s="30" t="s">
        <v>57</v>
      </c>
      <c r="E847" s="31" t="s">
        <v>5</v>
      </c>
    </row>
    <row r="848" spans="1:5" ht="12.75" customHeight="1">
      <c r="A848" s="30" t="s">
        <v>58</v>
      </c>
      <c r="E848" s="32" t="s">
        <v>5</v>
      </c>
    </row>
    <row r="849" spans="5:5" ht="12.75" customHeight="1">
      <c r="E849" s="31" t="s">
        <v>5</v>
      </c>
    </row>
    <row r="850" spans="1:16" ht="12.75" customHeight="1">
      <c r="A850" t="s">
        <v>51</v>
      </c>
      <c s="6" t="s">
        <v>3177</v>
      </c>
      <c s="6" t="s">
        <v>3178</v>
      </c>
      <c t="s">
        <v>5</v>
      </c>
      <c s="26" t="s">
        <v>3179</v>
      </c>
      <c s="27" t="s">
        <v>3173</v>
      </c>
      <c s="28">
        <v>22</v>
      </c>
      <c s="27">
        <v>0</v>
      </c>
      <c s="27">
        <f>ROUND(G850*H850,6)</f>
      </c>
      <c r="L850" s="29">
        <v>0</v>
      </c>
      <c s="24">
        <f>ROUND(ROUND(L850,2)*ROUND(G850,3),2)</f>
      </c>
      <c s="27" t="s">
        <v>56</v>
      </c>
      <c>
        <f>(M850*21)/100</f>
      </c>
      <c t="s">
        <v>27</v>
      </c>
    </row>
    <row r="851" spans="1:5" ht="12.75" customHeight="1">
      <c r="A851" s="30" t="s">
        <v>57</v>
      </c>
      <c r="E851" s="31" t="s">
        <v>5</v>
      </c>
    </row>
    <row r="852" spans="1:5" ht="12.75" customHeight="1">
      <c r="A852" s="30" t="s">
        <v>58</v>
      </c>
      <c r="E852" s="32" t="s">
        <v>5</v>
      </c>
    </row>
    <row r="853" spans="5:5" ht="12.75" customHeight="1">
      <c r="E853" s="31" t="s">
        <v>5</v>
      </c>
    </row>
    <row r="854" spans="1:13" ht="12.75" customHeight="1">
      <c r="A854" t="s">
        <v>48</v>
      </c>
      <c r="C854" s="7" t="s">
        <v>3180</v>
      </c>
      <c r="E854" s="25" t="s">
        <v>3181</v>
      </c>
      <c r="J854" s="24">
        <f>0</f>
      </c>
      <c s="24">
        <f>0</f>
      </c>
      <c s="24">
        <f>0+L855+L859+L863+L867+L871+L875+L879+L883</f>
      </c>
      <c s="24">
        <f>0+M855+M859+M863+M867+M871+M875+M879+M883</f>
      </c>
    </row>
    <row r="855" spans="1:16" ht="12.75" customHeight="1">
      <c r="A855" t="s">
        <v>51</v>
      </c>
      <c s="6" t="s">
        <v>3182</v>
      </c>
      <c s="6" t="s">
        <v>3183</v>
      </c>
      <c t="s">
        <v>5</v>
      </c>
      <c s="26" t="s">
        <v>3184</v>
      </c>
      <c s="27" t="s">
        <v>3185</v>
      </c>
      <c s="28">
        <v>20</v>
      </c>
      <c s="27">
        <v>0</v>
      </c>
      <c s="27">
        <f>ROUND(G855*H855,6)</f>
      </c>
      <c r="L855" s="29">
        <v>0</v>
      </c>
      <c s="24">
        <f>ROUND(ROUND(L855,2)*ROUND(G855,3),2)</f>
      </c>
      <c s="27" t="s">
        <v>56</v>
      </c>
      <c>
        <f>(M855*21)/100</f>
      </c>
      <c t="s">
        <v>27</v>
      </c>
    </row>
    <row r="856" spans="1:5" ht="12.75" customHeight="1">
      <c r="A856" s="30" t="s">
        <v>57</v>
      </c>
      <c r="E856" s="31" t="s">
        <v>5</v>
      </c>
    </row>
    <row r="857" spans="1:5" ht="12.75" customHeight="1">
      <c r="A857" s="30" t="s">
        <v>58</v>
      </c>
      <c r="E857" s="32" t="s">
        <v>5</v>
      </c>
    </row>
    <row r="858" spans="5:5" ht="12.75" customHeight="1">
      <c r="E858" s="31" t="s">
        <v>5</v>
      </c>
    </row>
    <row r="859" spans="1:16" ht="12.75" customHeight="1">
      <c r="A859" t="s">
        <v>51</v>
      </c>
      <c s="6" t="s">
        <v>3186</v>
      </c>
      <c s="6" t="s">
        <v>3187</v>
      </c>
      <c t="s">
        <v>5</v>
      </c>
      <c s="26" t="s">
        <v>3188</v>
      </c>
      <c s="27" t="s">
        <v>3185</v>
      </c>
      <c s="28">
        <v>18</v>
      </c>
      <c s="27">
        <v>0</v>
      </c>
      <c s="27">
        <f>ROUND(G859*H859,6)</f>
      </c>
      <c r="L859" s="29">
        <v>0</v>
      </c>
      <c s="24">
        <f>ROUND(ROUND(L859,2)*ROUND(G859,3),2)</f>
      </c>
      <c s="27" t="s">
        <v>56</v>
      </c>
      <c>
        <f>(M859*21)/100</f>
      </c>
      <c t="s">
        <v>27</v>
      </c>
    </row>
    <row r="860" spans="1:5" ht="12.75" customHeight="1">
      <c r="A860" s="30" t="s">
        <v>57</v>
      </c>
      <c r="E860" s="31" t="s">
        <v>5</v>
      </c>
    </row>
    <row r="861" spans="1:5" ht="12.75" customHeight="1">
      <c r="A861" s="30" t="s">
        <v>58</v>
      </c>
      <c r="E861" s="32" t="s">
        <v>5</v>
      </c>
    </row>
    <row r="862" spans="5:5" ht="12.75" customHeight="1">
      <c r="E862" s="31" t="s">
        <v>5</v>
      </c>
    </row>
    <row r="863" spans="1:16" ht="12.75" customHeight="1">
      <c r="A863" t="s">
        <v>51</v>
      </c>
      <c s="6" t="s">
        <v>3189</v>
      </c>
      <c s="6" t="s">
        <v>3190</v>
      </c>
      <c t="s">
        <v>5</v>
      </c>
      <c s="26" t="s">
        <v>3191</v>
      </c>
      <c s="27" t="s">
        <v>3173</v>
      </c>
      <c s="28">
        <v>16</v>
      </c>
      <c s="27">
        <v>0</v>
      </c>
      <c s="27">
        <f>ROUND(G863*H863,6)</f>
      </c>
      <c r="L863" s="29">
        <v>0</v>
      </c>
      <c s="24">
        <f>ROUND(ROUND(L863,2)*ROUND(G863,3),2)</f>
      </c>
      <c s="27" t="s">
        <v>56</v>
      </c>
      <c>
        <f>(M863*21)/100</f>
      </c>
      <c t="s">
        <v>27</v>
      </c>
    </row>
    <row r="864" spans="1:5" ht="12.75" customHeight="1">
      <c r="A864" s="30" t="s">
        <v>57</v>
      </c>
      <c r="E864" s="31" t="s">
        <v>5</v>
      </c>
    </row>
    <row r="865" spans="1:5" ht="12.75" customHeight="1">
      <c r="A865" s="30" t="s">
        <v>58</v>
      </c>
      <c r="E865" s="32" t="s">
        <v>5</v>
      </c>
    </row>
    <row r="866" spans="5:5" ht="12.75" customHeight="1">
      <c r="E866" s="31" t="s">
        <v>5</v>
      </c>
    </row>
    <row r="867" spans="1:16" ht="12.75" customHeight="1">
      <c r="A867" t="s">
        <v>51</v>
      </c>
      <c s="6" t="s">
        <v>3192</v>
      </c>
      <c s="6" t="s">
        <v>3193</v>
      </c>
      <c t="s">
        <v>5</v>
      </c>
      <c s="26" t="s">
        <v>3194</v>
      </c>
      <c s="27" t="s">
        <v>3173</v>
      </c>
      <c s="28">
        <v>5</v>
      </c>
      <c s="27">
        <v>0</v>
      </c>
      <c s="27">
        <f>ROUND(G867*H867,6)</f>
      </c>
      <c r="L867" s="29">
        <v>0</v>
      </c>
      <c s="24">
        <f>ROUND(ROUND(L867,2)*ROUND(G867,3),2)</f>
      </c>
      <c s="27" t="s">
        <v>56</v>
      </c>
      <c>
        <f>(M867*21)/100</f>
      </c>
      <c t="s">
        <v>27</v>
      </c>
    </row>
    <row r="868" spans="1:5" ht="12.75" customHeight="1">
      <c r="A868" s="30" t="s">
        <v>57</v>
      </c>
      <c r="E868" s="31" t="s">
        <v>5</v>
      </c>
    </row>
    <row r="869" spans="1:5" ht="12.75" customHeight="1">
      <c r="A869" s="30" t="s">
        <v>58</v>
      </c>
      <c r="E869" s="32" t="s">
        <v>5</v>
      </c>
    </row>
    <row r="870" spans="5:5" ht="12.75" customHeight="1">
      <c r="E870" s="31" t="s">
        <v>5</v>
      </c>
    </row>
    <row r="871" spans="1:16" ht="12.75" customHeight="1">
      <c r="A871" t="s">
        <v>51</v>
      </c>
      <c s="6" t="s">
        <v>3195</v>
      </c>
      <c s="6" t="s">
        <v>3196</v>
      </c>
      <c t="s">
        <v>5</v>
      </c>
      <c s="26" t="s">
        <v>3197</v>
      </c>
      <c s="27" t="s">
        <v>3198</v>
      </c>
      <c s="28">
        <v>1</v>
      </c>
      <c s="27">
        <v>0</v>
      </c>
      <c s="27">
        <f>ROUND(G871*H871,6)</f>
      </c>
      <c r="L871" s="29">
        <v>0</v>
      </c>
      <c s="24">
        <f>ROUND(ROUND(L871,2)*ROUND(G871,3),2)</f>
      </c>
      <c s="27" t="s">
        <v>56</v>
      </c>
      <c>
        <f>(M871*21)/100</f>
      </c>
      <c t="s">
        <v>27</v>
      </c>
    </row>
    <row r="872" spans="1:5" ht="12.75" customHeight="1">
      <c r="A872" s="30" t="s">
        <v>57</v>
      </c>
      <c r="E872" s="31" t="s">
        <v>5</v>
      </c>
    </row>
    <row r="873" spans="1:5" ht="12.75" customHeight="1">
      <c r="A873" s="30" t="s">
        <v>58</v>
      </c>
      <c r="E873" s="32" t="s">
        <v>5</v>
      </c>
    </row>
    <row r="874" spans="5:5" ht="12.75" customHeight="1">
      <c r="E874" s="31" t="s">
        <v>5</v>
      </c>
    </row>
    <row r="875" spans="1:16" ht="12.75" customHeight="1">
      <c r="A875" t="s">
        <v>51</v>
      </c>
      <c s="6" t="s">
        <v>3199</v>
      </c>
      <c s="6" t="s">
        <v>3200</v>
      </c>
      <c t="s">
        <v>5</v>
      </c>
      <c s="26" t="s">
        <v>3201</v>
      </c>
      <c s="27" t="s">
        <v>3202</v>
      </c>
      <c s="28">
        <v>16</v>
      </c>
      <c s="27">
        <v>0</v>
      </c>
      <c s="27">
        <f>ROUND(G875*H875,6)</f>
      </c>
      <c r="L875" s="29">
        <v>0</v>
      </c>
      <c s="24">
        <f>ROUND(ROUND(L875,2)*ROUND(G875,3),2)</f>
      </c>
      <c s="27" t="s">
        <v>56</v>
      </c>
      <c>
        <f>(M875*21)/100</f>
      </c>
      <c t="s">
        <v>27</v>
      </c>
    </row>
    <row r="876" spans="1:5" ht="12.75" customHeight="1">
      <c r="A876" s="30" t="s">
        <v>57</v>
      </c>
      <c r="E876" s="31" t="s">
        <v>5</v>
      </c>
    </row>
    <row r="877" spans="1:5" ht="12.75" customHeight="1">
      <c r="A877" s="30" t="s">
        <v>58</v>
      </c>
      <c r="E877" s="32" t="s">
        <v>5</v>
      </c>
    </row>
    <row r="878" spans="5:5" ht="12.75" customHeight="1">
      <c r="E878" s="31" t="s">
        <v>5</v>
      </c>
    </row>
    <row r="879" spans="1:16" ht="12.75" customHeight="1">
      <c r="A879" t="s">
        <v>51</v>
      </c>
      <c s="6" t="s">
        <v>3203</v>
      </c>
      <c s="6" t="s">
        <v>3204</v>
      </c>
      <c t="s">
        <v>5</v>
      </c>
      <c s="26" t="s">
        <v>3205</v>
      </c>
      <c s="27" t="s">
        <v>443</v>
      </c>
      <c s="28">
        <v>180</v>
      </c>
      <c s="27">
        <v>0</v>
      </c>
      <c s="27">
        <f>ROUND(G879*H879,6)</f>
      </c>
      <c r="L879" s="29">
        <v>0</v>
      </c>
      <c s="24">
        <f>ROUND(ROUND(L879,2)*ROUND(G879,3),2)</f>
      </c>
      <c s="27" t="s">
        <v>56</v>
      </c>
      <c>
        <f>(M879*21)/100</f>
      </c>
      <c t="s">
        <v>27</v>
      </c>
    </row>
    <row r="880" spans="1:5" ht="12.75" customHeight="1">
      <c r="A880" s="30" t="s">
        <v>57</v>
      </c>
      <c r="E880" s="31" t="s">
        <v>5</v>
      </c>
    </row>
    <row r="881" spans="1:5" ht="12.75" customHeight="1">
      <c r="A881" s="30" t="s">
        <v>58</v>
      </c>
      <c r="E881" s="32" t="s">
        <v>5</v>
      </c>
    </row>
    <row r="882" spans="5:5" ht="12.75" customHeight="1">
      <c r="E882" s="31" t="s">
        <v>5</v>
      </c>
    </row>
    <row r="883" spans="1:16" ht="12.75" customHeight="1">
      <c r="A883" t="s">
        <v>51</v>
      </c>
      <c s="6" t="s">
        <v>3206</v>
      </c>
      <c s="6" t="s">
        <v>3207</v>
      </c>
      <c t="s">
        <v>5</v>
      </c>
      <c s="26" t="s">
        <v>3208</v>
      </c>
      <c s="27" t="s">
        <v>3202</v>
      </c>
      <c s="28">
        <v>12</v>
      </c>
      <c s="27">
        <v>0</v>
      </c>
      <c s="27">
        <f>ROUND(G883*H883,6)</f>
      </c>
      <c r="L883" s="29">
        <v>0</v>
      </c>
      <c s="24">
        <f>ROUND(ROUND(L883,2)*ROUND(G883,3),2)</f>
      </c>
      <c s="27" t="s">
        <v>56</v>
      </c>
      <c>
        <f>(M883*21)/100</f>
      </c>
      <c t="s">
        <v>27</v>
      </c>
    </row>
    <row r="884" spans="1:5" ht="12.75" customHeight="1">
      <c r="A884" s="30" t="s">
        <v>57</v>
      </c>
      <c r="E884" s="31" t="s">
        <v>5</v>
      </c>
    </row>
    <row r="885" spans="1:5" ht="12.75" customHeight="1">
      <c r="A885" s="30" t="s">
        <v>58</v>
      </c>
      <c r="E885" s="32" t="s">
        <v>5</v>
      </c>
    </row>
    <row r="886" spans="5:5" ht="12.75" customHeight="1">
      <c r="E886" s="31" t="s">
        <v>5</v>
      </c>
    </row>
    <row r="887" spans="1:13" ht="12.75" customHeight="1">
      <c r="A887" t="s">
        <v>48</v>
      </c>
      <c r="C887" s="7" t="s">
        <v>3209</v>
      </c>
      <c r="E887" s="25" t="s">
        <v>3210</v>
      </c>
      <c r="J887" s="24">
        <f>0</f>
      </c>
      <c s="24">
        <f>0</f>
      </c>
      <c s="24">
        <f>0+L888+L892+L896+L900+L904+L908+L912+L916+L920+L924+L928+L932+L936</f>
      </c>
      <c s="24">
        <f>0+M888+M892+M896+M900+M904+M908+M912+M916+M920+M924+M928+M932+M936</f>
      </c>
    </row>
    <row r="888" spans="1:16" ht="12.75" customHeight="1">
      <c r="A888" t="s">
        <v>51</v>
      </c>
      <c s="6" t="s">
        <v>3211</v>
      </c>
      <c s="6" t="s">
        <v>3212</v>
      </c>
      <c t="s">
        <v>5</v>
      </c>
      <c s="26" t="s">
        <v>3213</v>
      </c>
      <c s="27" t="s">
        <v>460</v>
      </c>
      <c s="28">
        <v>4.128</v>
      </c>
      <c s="27">
        <v>0</v>
      </c>
      <c s="27">
        <f>ROUND(G888*H888,6)</f>
      </c>
      <c r="L888" s="29">
        <v>0</v>
      </c>
      <c s="24">
        <f>ROUND(ROUND(L888,2)*ROUND(G888,3),2)</f>
      </c>
      <c s="27" t="s">
        <v>56</v>
      </c>
      <c>
        <f>(M888*21)/100</f>
      </c>
      <c t="s">
        <v>27</v>
      </c>
    </row>
    <row r="889" spans="1:5" ht="12.75" customHeight="1">
      <c r="A889" s="30" t="s">
        <v>57</v>
      </c>
      <c r="E889" s="31" t="s">
        <v>3214</v>
      </c>
    </row>
    <row r="890" spans="1:5" ht="12.75" customHeight="1">
      <c r="A890" s="30" t="s">
        <v>58</v>
      </c>
      <c r="E890" s="32" t="s">
        <v>3215</v>
      </c>
    </row>
    <row r="891" spans="5:5" ht="25.5" customHeight="1">
      <c r="E891" s="31" t="s">
        <v>3216</v>
      </c>
    </row>
    <row r="892" spans="1:16" ht="12.75" customHeight="1">
      <c r="A892" t="s">
        <v>51</v>
      </c>
      <c s="6" t="s">
        <v>3217</v>
      </c>
      <c s="6" t="s">
        <v>3218</v>
      </c>
      <c t="s">
        <v>5</v>
      </c>
      <c s="26" t="s">
        <v>3219</v>
      </c>
      <c s="27" t="s">
        <v>460</v>
      </c>
      <c s="28">
        <v>4.747</v>
      </c>
      <c s="27">
        <v>0</v>
      </c>
      <c s="27">
        <f>ROUND(G892*H892,6)</f>
      </c>
      <c r="L892" s="29">
        <v>0</v>
      </c>
      <c s="24">
        <f>ROUND(ROUND(L892,2)*ROUND(G892,3),2)</f>
      </c>
      <c s="27" t="s">
        <v>56</v>
      </c>
      <c>
        <f>(M892*21)/100</f>
      </c>
      <c t="s">
        <v>27</v>
      </c>
    </row>
    <row r="893" spans="1:5" ht="12.75" customHeight="1">
      <c r="A893" s="30" t="s">
        <v>57</v>
      </c>
      <c r="E893" s="31" t="s">
        <v>3220</v>
      </c>
    </row>
    <row r="894" spans="1:5" ht="12.75" customHeight="1">
      <c r="A894" s="30" t="s">
        <v>58</v>
      </c>
      <c r="E894" s="32" t="s">
        <v>3221</v>
      </c>
    </row>
    <row r="895" spans="5:5" ht="12.75" customHeight="1">
      <c r="E895" s="31" t="s">
        <v>5</v>
      </c>
    </row>
    <row r="896" spans="1:16" ht="12.75" customHeight="1">
      <c r="A896" t="s">
        <v>51</v>
      </c>
      <c s="6" t="s">
        <v>3222</v>
      </c>
      <c s="6" t="s">
        <v>3223</v>
      </c>
      <c t="s">
        <v>5</v>
      </c>
      <c s="26" t="s">
        <v>3224</v>
      </c>
      <c s="27" t="s">
        <v>460</v>
      </c>
      <c s="28">
        <v>4.128</v>
      </c>
      <c s="27">
        <v>0</v>
      </c>
      <c s="27">
        <f>ROUND(G896*H896,6)</f>
      </c>
      <c r="L896" s="29">
        <v>0</v>
      </c>
      <c s="24">
        <f>ROUND(ROUND(L896,2)*ROUND(G896,3),2)</f>
      </c>
      <c s="27" t="s">
        <v>56</v>
      </c>
      <c>
        <f>(M896*21)/100</f>
      </c>
      <c t="s">
        <v>27</v>
      </c>
    </row>
    <row r="897" spans="1:5" ht="12.75" customHeight="1">
      <c r="A897" s="30" t="s">
        <v>57</v>
      </c>
      <c r="E897" s="31" t="s">
        <v>3214</v>
      </c>
    </row>
    <row r="898" spans="1:5" ht="12.75" customHeight="1">
      <c r="A898" s="30" t="s">
        <v>58</v>
      </c>
      <c r="E898" s="32" t="s">
        <v>3215</v>
      </c>
    </row>
    <row r="899" spans="5:5" ht="25.5" customHeight="1">
      <c r="E899" s="31" t="s">
        <v>3216</v>
      </c>
    </row>
    <row r="900" spans="1:16" ht="12.75" customHeight="1">
      <c r="A900" t="s">
        <v>51</v>
      </c>
      <c s="6" t="s">
        <v>3225</v>
      </c>
      <c s="6" t="s">
        <v>3226</v>
      </c>
      <c t="s">
        <v>5</v>
      </c>
      <c s="26" t="s">
        <v>3227</v>
      </c>
      <c s="27" t="s">
        <v>460</v>
      </c>
      <c s="28">
        <v>4.747</v>
      </c>
      <c s="27">
        <v>0</v>
      </c>
      <c s="27">
        <f>ROUND(G900*H900,6)</f>
      </c>
      <c r="L900" s="29">
        <v>0</v>
      </c>
      <c s="24">
        <f>ROUND(ROUND(L900,2)*ROUND(G900,3),2)</f>
      </c>
      <c s="27" t="s">
        <v>56</v>
      </c>
      <c>
        <f>(M900*21)/100</f>
      </c>
      <c t="s">
        <v>27</v>
      </c>
    </row>
    <row r="901" spans="1:5" ht="12.75" customHeight="1">
      <c r="A901" s="30" t="s">
        <v>57</v>
      </c>
      <c r="E901" s="31" t="s">
        <v>3228</v>
      </c>
    </row>
    <row r="902" spans="1:5" ht="12.75" customHeight="1">
      <c r="A902" s="30" t="s">
        <v>58</v>
      </c>
      <c r="E902" s="32" t="s">
        <v>3221</v>
      </c>
    </row>
    <row r="903" spans="5:5" ht="12.75" customHeight="1">
      <c r="E903" s="31" t="s">
        <v>5</v>
      </c>
    </row>
    <row r="904" spans="1:16" ht="12.75" customHeight="1">
      <c r="A904" t="s">
        <v>51</v>
      </c>
      <c s="6" t="s">
        <v>3229</v>
      </c>
      <c s="6" t="s">
        <v>3230</v>
      </c>
      <c t="s">
        <v>5</v>
      </c>
      <c s="26" t="s">
        <v>3231</v>
      </c>
      <c s="27" t="s">
        <v>460</v>
      </c>
      <c s="28">
        <v>4.128</v>
      </c>
      <c s="27">
        <v>0</v>
      </c>
      <c s="27">
        <f>ROUND(G904*H904,6)</f>
      </c>
      <c r="L904" s="29">
        <v>0</v>
      </c>
      <c s="24">
        <f>ROUND(ROUND(L904,2)*ROUND(G904,3),2)</f>
      </c>
      <c s="27" t="s">
        <v>56</v>
      </c>
      <c>
        <f>(M904*21)/100</f>
      </c>
      <c t="s">
        <v>27</v>
      </c>
    </row>
    <row r="905" spans="1:5" ht="12.75" customHeight="1">
      <c r="A905" s="30" t="s">
        <v>57</v>
      </c>
      <c r="E905" s="31" t="s">
        <v>3232</v>
      </c>
    </row>
    <row r="906" spans="1:5" ht="12.75" customHeight="1">
      <c r="A906" s="30" t="s">
        <v>58</v>
      </c>
      <c r="E906" s="32" t="s">
        <v>3215</v>
      </c>
    </row>
    <row r="907" spans="5:5" ht="25.5" customHeight="1">
      <c r="E907" s="31" t="s">
        <v>3216</v>
      </c>
    </row>
    <row r="908" spans="1:16" ht="12.75" customHeight="1">
      <c r="A908" t="s">
        <v>51</v>
      </c>
      <c s="6" t="s">
        <v>3233</v>
      </c>
      <c s="6" t="s">
        <v>3234</v>
      </c>
      <c t="s">
        <v>5</v>
      </c>
      <c s="26" t="s">
        <v>3235</v>
      </c>
      <c s="27" t="s">
        <v>460</v>
      </c>
      <c s="28">
        <v>4.54</v>
      </c>
      <c s="27">
        <v>0</v>
      </c>
      <c s="27">
        <f>ROUND(G908*H908,6)</f>
      </c>
      <c r="L908" s="29">
        <v>0</v>
      </c>
      <c s="24">
        <f>ROUND(ROUND(L908,2)*ROUND(G908,3),2)</f>
      </c>
      <c s="27" t="s">
        <v>56</v>
      </c>
      <c>
        <f>(M908*21)/100</f>
      </c>
      <c t="s">
        <v>27</v>
      </c>
    </row>
    <row r="909" spans="1:5" ht="12.75" customHeight="1">
      <c r="A909" s="30" t="s">
        <v>57</v>
      </c>
      <c r="E909" s="31" t="s">
        <v>3236</v>
      </c>
    </row>
    <row r="910" spans="1:5" ht="12.75" customHeight="1">
      <c r="A910" s="30" t="s">
        <v>58</v>
      </c>
      <c r="E910" s="32" t="s">
        <v>3237</v>
      </c>
    </row>
    <row r="911" spans="5:5" ht="12.75" customHeight="1">
      <c r="E911" s="31" t="s">
        <v>5</v>
      </c>
    </row>
    <row r="912" spans="1:16" ht="12.75" customHeight="1">
      <c r="A912" t="s">
        <v>51</v>
      </c>
      <c s="6" t="s">
        <v>3238</v>
      </c>
      <c s="6" t="s">
        <v>3239</v>
      </c>
      <c t="s">
        <v>5</v>
      </c>
      <c s="26" t="s">
        <v>3240</v>
      </c>
      <c s="27" t="s">
        <v>460</v>
      </c>
      <c s="28">
        <v>8.256</v>
      </c>
      <c s="27">
        <v>0</v>
      </c>
      <c s="27">
        <f>ROUND(G912*H912,6)</f>
      </c>
      <c r="L912" s="29">
        <v>0</v>
      </c>
      <c s="24">
        <f>ROUND(ROUND(L912,2)*ROUND(G912,3),2)</f>
      </c>
      <c s="27" t="s">
        <v>56</v>
      </c>
      <c>
        <f>(M912*21)/100</f>
      </c>
      <c t="s">
        <v>27</v>
      </c>
    </row>
    <row r="913" spans="1:5" ht="25.5" customHeight="1">
      <c r="A913" s="30" t="s">
        <v>57</v>
      </c>
      <c r="E913" s="31" t="s">
        <v>3241</v>
      </c>
    </row>
    <row r="914" spans="1:5" ht="12.75" customHeight="1">
      <c r="A914" s="30" t="s">
        <v>58</v>
      </c>
      <c r="E914" s="32" t="s">
        <v>3215</v>
      </c>
    </row>
    <row r="915" spans="5:5" ht="25.5" customHeight="1">
      <c r="E915" s="31" t="s">
        <v>3242</v>
      </c>
    </row>
    <row r="916" spans="1:16" ht="12.75" customHeight="1">
      <c r="A916" t="s">
        <v>51</v>
      </c>
      <c s="6" t="s">
        <v>3243</v>
      </c>
      <c s="6" t="s">
        <v>3244</v>
      </c>
      <c t="s">
        <v>5</v>
      </c>
      <c s="26" t="s">
        <v>3245</v>
      </c>
      <c s="27" t="s">
        <v>460</v>
      </c>
      <c s="28">
        <v>18.362</v>
      </c>
      <c s="27">
        <v>0</v>
      </c>
      <c s="27">
        <f>ROUND(G916*H916,6)</f>
      </c>
      <c r="L916" s="29">
        <v>0</v>
      </c>
      <c s="24">
        <f>ROUND(ROUND(L916,2)*ROUND(G916,3),2)</f>
      </c>
      <c s="27" t="s">
        <v>56</v>
      </c>
      <c>
        <f>(M916*21)/100</f>
      </c>
      <c t="s">
        <v>27</v>
      </c>
    </row>
    <row r="917" spans="1:5" ht="12.75" customHeight="1">
      <c r="A917" s="30" t="s">
        <v>57</v>
      </c>
      <c r="E917" s="31" t="s">
        <v>3245</v>
      </c>
    </row>
    <row r="918" spans="1:5" ht="12.75" customHeight="1">
      <c r="A918" s="30" t="s">
        <v>58</v>
      </c>
      <c r="E918" s="32" t="s">
        <v>3246</v>
      </c>
    </row>
    <row r="919" spans="5:5" ht="25.5" customHeight="1">
      <c r="E919" s="31" t="s">
        <v>3247</v>
      </c>
    </row>
    <row r="920" spans="1:16" ht="12.75" customHeight="1">
      <c r="A920" t="s">
        <v>51</v>
      </c>
      <c s="6" t="s">
        <v>3248</v>
      </c>
      <c s="6" t="s">
        <v>3249</v>
      </c>
      <c t="s">
        <v>5</v>
      </c>
      <c s="26" t="s">
        <v>3250</v>
      </c>
      <c s="27" t="s">
        <v>460</v>
      </c>
      <c s="28">
        <v>26.618</v>
      </c>
      <c s="27">
        <v>0</v>
      </c>
      <c s="27">
        <f>ROUND(G920*H920,6)</f>
      </c>
      <c r="L920" s="29">
        <v>0</v>
      </c>
      <c s="24">
        <f>ROUND(ROUND(L920,2)*ROUND(G920,3),2)</f>
      </c>
      <c s="27" t="s">
        <v>56</v>
      </c>
      <c>
        <f>(M920*21)/100</f>
      </c>
      <c t="s">
        <v>27</v>
      </c>
    </row>
    <row r="921" spans="1:5" ht="12.75" customHeight="1">
      <c r="A921" s="30" t="s">
        <v>57</v>
      </c>
      <c r="E921" s="31" t="s">
        <v>3251</v>
      </c>
    </row>
    <row r="922" spans="1:5" ht="12.75" customHeight="1">
      <c r="A922" s="30" t="s">
        <v>58</v>
      </c>
      <c r="E922" s="32" t="s">
        <v>3252</v>
      </c>
    </row>
    <row r="923" spans="5:5" ht="25.5" customHeight="1">
      <c r="E923" s="31" t="s">
        <v>3242</v>
      </c>
    </row>
    <row r="924" spans="1:16" ht="12.75" customHeight="1">
      <c r="A924" t="s">
        <v>51</v>
      </c>
      <c s="6" t="s">
        <v>3253</v>
      </c>
      <c s="6" t="s">
        <v>3254</v>
      </c>
      <c t="s">
        <v>5</v>
      </c>
      <c s="26" t="s">
        <v>3255</v>
      </c>
      <c s="27" t="s">
        <v>460</v>
      </c>
      <c s="28">
        <v>13.745</v>
      </c>
      <c s="27">
        <v>0</v>
      </c>
      <c s="27">
        <f>ROUND(G924*H924,6)</f>
      </c>
      <c r="L924" s="29">
        <v>0</v>
      </c>
      <c s="24">
        <f>ROUND(ROUND(L924,2)*ROUND(G924,3),2)</f>
      </c>
      <c s="27" t="s">
        <v>56</v>
      </c>
      <c>
        <f>(M924*21)/100</f>
      </c>
      <c t="s">
        <v>27</v>
      </c>
    </row>
    <row r="925" spans="1:5" ht="12.75" customHeight="1">
      <c r="A925" s="30" t="s">
        <v>57</v>
      </c>
      <c r="E925" s="31" t="s">
        <v>3256</v>
      </c>
    </row>
    <row r="926" spans="1:5" ht="12.75" customHeight="1">
      <c r="A926" s="30" t="s">
        <v>58</v>
      </c>
      <c r="E926" s="32" t="s">
        <v>3257</v>
      </c>
    </row>
    <row r="927" spans="5:5" ht="25.5" customHeight="1">
      <c r="E927" s="31" t="s">
        <v>3258</v>
      </c>
    </row>
    <row r="928" spans="1:16" ht="12.75" customHeight="1">
      <c r="A928" t="s">
        <v>51</v>
      </c>
      <c s="6" t="s">
        <v>3259</v>
      </c>
      <c s="6" t="s">
        <v>3260</v>
      </c>
      <c t="s">
        <v>5</v>
      </c>
      <c s="26" t="s">
        <v>3261</v>
      </c>
      <c s="27" t="s">
        <v>99</v>
      </c>
      <c s="28">
        <v>6</v>
      </c>
      <c s="27">
        <v>0</v>
      </c>
      <c s="27">
        <f>ROUND(G928*H928,6)</f>
      </c>
      <c r="L928" s="29">
        <v>0</v>
      </c>
      <c s="24">
        <f>ROUND(ROUND(L928,2)*ROUND(G928,3),2)</f>
      </c>
      <c s="27" t="s">
        <v>56</v>
      </c>
      <c>
        <f>(M928*21)/100</f>
      </c>
      <c t="s">
        <v>27</v>
      </c>
    </row>
    <row r="929" spans="1:5" ht="12.75" customHeight="1">
      <c r="A929" s="30" t="s">
        <v>57</v>
      </c>
      <c r="E929" s="31" t="s">
        <v>3262</v>
      </c>
    </row>
    <row r="930" spans="1:5" ht="12.75" customHeight="1">
      <c r="A930" s="30" t="s">
        <v>58</v>
      </c>
      <c r="E930" s="32" t="s">
        <v>5</v>
      </c>
    </row>
    <row r="931" spans="5:5" ht="25.5" customHeight="1">
      <c r="E931" s="31" t="s">
        <v>3258</v>
      </c>
    </row>
    <row r="932" spans="1:16" ht="12.75" customHeight="1">
      <c r="A932" t="s">
        <v>51</v>
      </c>
      <c s="6" t="s">
        <v>3263</v>
      </c>
      <c s="6" t="s">
        <v>3264</v>
      </c>
      <c t="s">
        <v>5</v>
      </c>
      <c s="26" t="s">
        <v>3265</v>
      </c>
      <c s="27" t="s">
        <v>460</v>
      </c>
      <c s="28">
        <v>0.6</v>
      </c>
      <c s="27">
        <v>0</v>
      </c>
      <c s="27">
        <f>ROUND(G932*H932,6)</f>
      </c>
      <c r="L932" s="29">
        <v>0</v>
      </c>
      <c s="24">
        <f>ROUND(ROUND(L932,2)*ROUND(G932,3),2)</f>
      </c>
      <c s="27" t="s">
        <v>56</v>
      </c>
      <c>
        <f>(M932*21)/100</f>
      </c>
      <c t="s">
        <v>27</v>
      </c>
    </row>
    <row r="933" spans="1:5" ht="12.75" customHeight="1">
      <c r="A933" s="30" t="s">
        <v>57</v>
      </c>
      <c r="E933" s="31" t="s">
        <v>3266</v>
      </c>
    </row>
    <row r="934" spans="1:5" ht="12.75" customHeight="1">
      <c r="A934" s="30" t="s">
        <v>58</v>
      </c>
      <c r="E934" s="32" t="s">
        <v>3267</v>
      </c>
    </row>
    <row r="935" spans="5:5" ht="25.5" customHeight="1">
      <c r="E935" s="31" t="s">
        <v>3258</v>
      </c>
    </row>
    <row r="936" spans="1:16" ht="12.75" customHeight="1">
      <c r="A936" t="s">
        <v>51</v>
      </c>
      <c s="6" t="s">
        <v>3268</v>
      </c>
      <c s="6" t="s">
        <v>3269</v>
      </c>
      <c t="s">
        <v>5</v>
      </c>
      <c s="26" t="s">
        <v>3270</v>
      </c>
      <c s="27" t="s">
        <v>55</v>
      </c>
      <c s="28">
        <v>1.554</v>
      </c>
      <c s="27">
        <v>0</v>
      </c>
      <c s="27">
        <f>ROUND(G936*H936,6)</f>
      </c>
      <c r="L936" s="29">
        <v>0</v>
      </c>
      <c s="24">
        <f>ROUND(ROUND(L936,2)*ROUND(G936,3),2)</f>
      </c>
      <c s="27" t="s">
        <v>56</v>
      </c>
      <c>
        <f>(M936*21)/100</f>
      </c>
      <c t="s">
        <v>27</v>
      </c>
    </row>
    <row r="937" spans="1:5" ht="12.75" customHeight="1">
      <c r="A937" s="30" t="s">
        <v>57</v>
      </c>
      <c r="E937" s="31" t="s">
        <v>3271</v>
      </c>
    </row>
    <row r="938" spans="1:5" ht="12.75" customHeight="1">
      <c r="A938" s="30" t="s">
        <v>58</v>
      </c>
      <c r="E938" s="32" t="s">
        <v>5</v>
      </c>
    </row>
    <row r="939" spans="5:5" ht="25.5" customHeight="1">
      <c r="E939" s="31" t="s">
        <v>3272</v>
      </c>
    </row>
    <row r="940" spans="1:13" ht="12.75" customHeight="1">
      <c r="A940" t="s">
        <v>48</v>
      </c>
      <c r="C940" s="7" t="s">
        <v>3273</v>
      </c>
      <c r="E940" s="25" t="s">
        <v>3274</v>
      </c>
      <c r="J940" s="24">
        <f>0</f>
      </c>
      <c s="24">
        <f>0</f>
      </c>
      <c s="24">
        <f>0+L941+L945+L949+L953+L957+L961+L965+L969</f>
      </c>
      <c s="24">
        <f>0+M941+M945+M949+M953+M957+M961+M965+M969</f>
      </c>
    </row>
    <row r="941" spans="1:16" ht="12.75" customHeight="1">
      <c r="A941" t="s">
        <v>51</v>
      </c>
      <c s="6" t="s">
        <v>3275</v>
      </c>
      <c s="6" t="s">
        <v>3276</v>
      </c>
      <c t="s">
        <v>5</v>
      </c>
      <c s="26" t="s">
        <v>3277</v>
      </c>
      <c s="27" t="s">
        <v>99</v>
      </c>
      <c s="28">
        <v>1</v>
      </c>
      <c s="27">
        <v>0</v>
      </c>
      <c s="27">
        <f>ROUND(G941*H941,6)</f>
      </c>
      <c r="L941" s="29">
        <v>0</v>
      </c>
      <c s="24">
        <f>ROUND(ROUND(L941,2)*ROUND(G941,3),2)</f>
      </c>
      <c s="27" t="s">
        <v>56</v>
      </c>
      <c>
        <f>(M941*21)/100</f>
      </c>
      <c t="s">
        <v>27</v>
      </c>
    </row>
    <row r="942" spans="1:5" ht="12.75" customHeight="1">
      <c r="A942" s="30" t="s">
        <v>57</v>
      </c>
      <c r="E942" s="31" t="s">
        <v>3278</v>
      </c>
    </row>
    <row r="943" spans="1:5" ht="12.75" customHeight="1">
      <c r="A943" s="30" t="s">
        <v>58</v>
      </c>
      <c r="E943" s="32" t="s">
        <v>5</v>
      </c>
    </row>
    <row r="944" spans="5:5" ht="12.75" customHeight="1">
      <c r="E944" s="31" t="s">
        <v>5</v>
      </c>
    </row>
    <row r="945" spans="1:16" ht="12.75" customHeight="1">
      <c r="A945" t="s">
        <v>51</v>
      </c>
      <c s="6" t="s">
        <v>3279</v>
      </c>
      <c s="6" t="s">
        <v>3280</v>
      </c>
      <c t="s">
        <v>5</v>
      </c>
      <c s="26" t="s">
        <v>3281</v>
      </c>
      <c s="27" t="s">
        <v>99</v>
      </c>
      <c s="28">
        <v>1</v>
      </c>
      <c s="27">
        <v>0</v>
      </c>
      <c s="27">
        <f>ROUND(G945*H945,6)</f>
      </c>
      <c r="L945" s="29">
        <v>0</v>
      </c>
      <c s="24">
        <f>ROUND(ROUND(L945,2)*ROUND(G945,3),2)</f>
      </c>
      <c s="27" t="s">
        <v>56</v>
      </c>
      <c>
        <f>(M945*21)/100</f>
      </c>
      <c t="s">
        <v>27</v>
      </c>
    </row>
    <row r="946" spans="1:5" ht="12.75" customHeight="1">
      <c r="A946" s="30" t="s">
        <v>57</v>
      </c>
      <c r="E946" s="31" t="s">
        <v>3281</v>
      </c>
    </row>
    <row r="947" spans="1:5" ht="12.75" customHeight="1">
      <c r="A947" s="30" t="s">
        <v>58</v>
      </c>
      <c r="E947" s="32" t="s">
        <v>5</v>
      </c>
    </row>
    <row r="948" spans="5:5" ht="12.75" customHeight="1">
      <c r="E948" s="31" t="s">
        <v>5</v>
      </c>
    </row>
    <row r="949" spans="1:16" ht="12.75" customHeight="1">
      <c r="A949" t="s">
        <v>51</v>
      </c>
      <c s="6" t="s">
        <v>3282</v>
      </c>
      <c s="6" t="s">
        <v>3283</v>
      </c>
      <c t="s">
        <v>5</v>
      </c>
      <c s="26" t="s">
        <v>3284</v>
      </c>
      <c s="27" t="s">
        <v>99</v>
      </c>
      <c s="28">
        <v>1</v>
      </c>
      <c s="27">
        <v>0</v>
      </c>
      <c s="27">
        <f>ROUND(G949*H949,6)</f>
      </c>
      <c r="L949" s="29">
        <v>0</v>
      </c>
      <c s="24">
        <f>ROUND(ROUND(L949,2)*ROUND(G949,3),2)</f>
      </c>
      <c s="27" t="s">
        <v>56</v>
      </c>
      <c>
        <f>(M949*21)/100</f>
      </c>
      <c t="s">
        <v>27</v>
      </c>
    </row>
    <row r="950" spans="1:5" ht="12.75" customHeight="1">
      <c r="A950" s="30" t="s">
        <v>57</v>
      </c>
      <c r="E950" s="31" t="s">
        <v>3284</v>
      </c>
    </row>
    <row r="951" spans="1:5" ht="12.75" customHeight="1">
      <c r="A951" s="30" t="s">
        <v>58</v>
      </c>
      <c r="E951" s="32" t="s">
        <v>5</v>
      </c>
    </row>
    <row r="952" spans="5:5" ht="12.75" customHeight="1">
      <c r="E952" s="31" t="s">
        <v>5</v>
      </c>
    </row>
    <row r="953" spans="1:16" ht="12.75" customHeight="1">
      <c r="A953" t="s">
        <v>51</v>
      </c>
      <c s="6" t="s">
        <v>3285</v>
      </c>
      <c s="6" t="s">
        <v>3286</v>
      </c>
      <c t="s">
        <v>5</v>
      </c>
      <c s="26" t="s">
        <v>3287</v>
      </c>
      <c s="27" t="s">
        <v>99</v>
      </c>
      <c s="28">
        <v>1</v>
      </c>
      <c s="27">
        <v>0</v>
      </c>
      <c s="27">
        <f>ROUND(G953*H953,6)</f>
      </c>
      <c r="L953" s="29">
        <v>0</v>
      </c>
      <c s="24">
        <f>ROUND(ROUND(L953,2)*ROUND(G953,3),2)</f>
      </c>
      <c s="27" t="s">
        <v>56</v>
      </c>
      <c>
        <f>(M953*21)/100</f>
      </c>
      <c t="s">
        <v>27</v>
      </c>
    </row>
    <row r="954" spans="1:5" ht="12.75" customHeight="1">
      <c r="A954" s="30" t="s">
        <v>57</v>
      </c>
      <c r="E954" s="31" t="s">
        <v>3287</v>
      </c>
    </row>
    <row r="955" spans="1:5" ht="12.75" customHeight="1">
      <c r="A955" s="30" t="s">
        <v>58</v>
      </c>
      <c r="E955" s="32" t="s">
        <v>5</v>
      </c>
    </row>
    <row r="956" spans="5:5" ht="12.75" customHeight="1">
      <c r="E956" s="31" t="s">
        <v>5</v>
      </c>
    </row>
    <row r="957" spans="1:16" ht="12.75" customHeight="1">
      <c r="A957" t="s">
        <v>51</v>
      </c>
      <c s="6" t="s">
        <v>3288</v>
      </c>
      <c s="6" t="s">
        <v>3289</v>
      </c>
      <c t="s">
        <v>5</v>
      </c>
      <c s="26" t="s">
        <v>3290</v>
      </c>
      <c s="27" t="s">
        <v>99</v>
      </c>
      <c s="28">
        <v>2</v>
      </c>
      <c s="27">
        <v>0</v>
      </c>
      <c s="27">
        <f>ROUND(G957*H957,6)</f>
      </c>
      <c r="L957" s="29">
        <v>0</v>
      </c>
      <c s="24">
        <f>ROUND(ROUND(L957,2)*ROUND(G957,3),2)</f>
      </c>
      <c s="27" t="s">
        <v>56</v>
      </c>
      <c>
        <f>(M957*21)/100</f>
      </c>
      <c t="s">
        <v>27</v>
      </c>
    </row>
    <row r="958" spans="1:5" ht="12.75" customHeight="1">
      <c r="A958" s="30" t="s">
        <v>57</v>
      </c>
      <c r="E958" s="31" t="s">
        <v>3290</v>
      </c>
    </row>
    <row r="959" spans="1:5" ht="12.75" customHeight="1">
      <c r="A959" s="30" t="s">
        <v>58</v>
      </c>
      <c r="E959" s="32" t="s">
        <v>5</v>
      </c>
    </row>
    <row r="960" spans="5:5" ht="12.75" customHeight="1">
      <c r="E960" s="31" t="s">
        <v>5</v>
      </c>
    </row>
    <row r="961" spans="1:16" ht="12.75" customHeight="1">
      <c r="A961" t="s">
        <v>51</v>
      </c>
      <c s="6" t="s">
        <v>3291</v>
      </c>
      <c s="6" t="s">
        <v>3292</v>
      </c>
      <c t="s">
        <v>5</v>
      </c>
      <c s="26" t="s">
        <v>3293</v>
      </c>
      <c s="27" t="s">
        <v>99</v>
      </c>
      <c s="28">
        <v>1</v>
      </c>
      <c s="27">
        <v>0</v>
      </c>
      <c s="27">
        <f>ROUND(G961*H961,6)</f>
      </c>
      <c r="L961" s="29">
        <v>0</v>
      </c>
      <c s="24">
        <f>ROUND(ROUND(L961,2)*ROUND(G961,3),2)</f>
      </c>
      <c s="27" t="s">
        <v>56</v>
      </c>
      <c>
        <f>(M961*21)/100</f>
      </c>
      <c t="s">
        <v>27</v>
      </c>
    </row>
    <row r="962" spans="1:5" ht="12.75" customHeight="1">
      <c r="A962" s="30" t="s">
        <v>57</v>
      </c>
      <c r="E962" s="31" t="s">
        <v>3294</v>
      </c>
    </row>
    <row r="963" spans="1:5" ht="12.75" customHeight="1">
      <c r="A963" s="30" t="s">
        <v>58</v>
      </c>
      <c r="E963" s="32" t="s">
        <v>5</v>
      </c>
    </row>
    <row r="964" spans="5:5" ht="12.75" customHeight="1">
      <c r="E964" s="31" t="s">
        <v>5</v>
      </c>
    </row>
    <row r="965" spans="1:16" ht="12.75" customHeight="1">
      <c r="A965" t="s">
        <v>51</v>
      </c>
      <c s="6" t="s">
        <v>3295</v>
      </c>
      <c s="6" t="s">
        <v>3296</v>
      </c>
      <c t="s">
        <v>5</v>
      </c>
      <c s="26" t="s">
        <v>3297</v>
      </c>
      <c s="27" t="s">
        <v>99</v>
      </c>
      <c s="28">
        <v>1</v>
      </c>
      <c s="27">
        <v>0</v>
      </c>
      <c s="27">
        <f>ROUND(G965*H965,6)</f>
      </c>
      <c r="L965" s="29">
        <v>0</v>
      </c>
      <c s="24">
        <f>ROUND(ROUND(L965,2)*ROUND(G965,3),2)</f>
      </c>
      <c s="27" t="s">
        <v>56</v>
      </c>
      <c>
        <f>(M965*21)/100</f>
      </c>
      <c t="s">
        <v>27</v>
      </c>
    </row>
    <row r="966" spans="1:5" ht="12.75" customHeight="1">
      <c r="A966" s="30" t="s">
        <v>57</v>
      </c>
      <c r="E966" s="31" t="s">
        <v>3297</v>
      </c>
    </row>
    <row r="967" spans="1:5" ht="12.75" customHeight="1">
      <c r="A967" s="30" t="s">
        <v>58</v>
      </c>
      <c r="E967" s="32" t="s">
        <v>5</v>
      </c>
    </row>
    <row r="968" spans="5:5" ht="12.75" customHeight="1">
      <c r="E968" s="31" t="s">
        <v>5</v>
      </c>
    </row>
    <row r="969" spans="1:16" ht="12.75" customHeight="1">
      <c r="A969" t="s">
        <v>51</v>
      </c>
      <c s="6" t="s">
        <v>3298</v>
      </c>
      <c s="6" t="s">
        <v>3299</v>
      </c>
      <c t="s">
        <v>5</v>
      </c>
      <c s="26" t="s">
        <v>3300</v>
      </c>
      <c s="27" t="s">
        <v>55</v>
      </c>
      <c s="28">
        <v>0.149</v>
      </c>
      <c s="27">
        <v>0</v>
      </c>
      <c s="27">
        <f>ROUND(G969*H969,6)</f>
      </c>
      <c r="L969" s="29">
        <v>0</v>
      </c>
      <c s="24">
        <f>ROUND(ROUND(L969,2)*ROUND(G969,3),2)</f>
      </c>
      <c s="27" t="s">
        <v>56</v>
      </c>
      <c>
        <f>(M969*21)/100</f>
      </c>
      <c t="s">
        <v>27</v>
      </c>
    </row>
    <row r="970" spans="1:5" ht="12.75" customHeight="1">
      <c r="A970" s="30" t="s">
        <v>57</v>
      </c>
      <c r="E970" s="31" t="s">
        <v>3301</v>
      </c>
    </row>
    <row r="971" spans="1:5" ht="12.75" customHeight="1">
      <c r="A971" s="30" t="s">
        <v>58</v>
      </c>
      <c r="E971" s="32" t="s">
        <v>5</v>
      </c>
    </row>
    <row r="972" spans="5:5" ht="25.5" customHeight="1">
      <c r="E972" s="31" t="s">
        <v>3302</v>
      </c>
    </row>
    <row r="973" spans="1:13" ht="12.75" customHeight="1">
      <c r="A973" t="s">
        <v>48</v>
      </c>
      <c r="C973" s="7" t="s">
        <v>3303</v>
      </c>
      <c r="E973" s="25" t="s">
        <v>3304</v>
      </c>
      <c r="J973" s="24">
        <f>0</f>
      </c>
      <c s="24">
        <f>0</f>
      </c>
      <c s="24">
        <f>0+L974+L978+L982+L986+L990</f>
      </c>
      <c s="24">
        <f>0+M974+M978+M982+M986+M990</f>
      </c>
    </row>
    <row r="974" spans="1:16" ht="12.75" customHeight="1">
      <c r="A974" t="s">
        <v>51</v>
      </c>
      <c s="6" t="s">
        <v>3305</v>
      </c>
      <c s="6" t="s">
        <v>3306</v>
      </c>
      <c t="s">
        <v>5</v>
      </c>
      <c s="26" t="s">
        <v>3307</v>
      </c>
      <c s="27" t="s">
        <v>99</v>
      </c>
      <c s="28">
        <v>40</v>
      </c>
      <c s="27">
        <v>0</v>
      </c>
      <c s="27">
        <f>ROUND(G974*H974,6)</f>
      </c>
      <c r="L974" s="29">
        <v>0</v>
      </c>
      <c s="24">
        <f>ROUND(ROUND(L974,2)*ROUND(G974,3),2)</f>
      </c>
      <c s="27" t="s">
        <v>56</v>
      </c>
      <c>
        <f>(M974*21)/100</f>
      </c>
      <c t="s">
        <v>27</v>
      </c>
    </row>
    <row r="975" spans="1:5" ht="12.75" customHeight="1">
      <c r="A975" s="30" t="s">
        <v>57</v>
      </c>
      <c r="E975" s="31" t="s">
        <v>3307</v>
      </c>
    </row>
    <row r="976" spans="1:5" ht="12.75" customHeight="1">
      <c r="A976" s="30" t="s">
        <v>58</v>
      </c>
      <c r="E976" s="32" t="s">
        <v>5</v>
      </c>
    </row>
    <row r="977" spans="5:5" ht="12.75" customHeight="1">
      <c r="E977" s="31" t="s">
        <v>5</v>
      </c>
    </row>
    <row r="978" spans="1:16" ht="12.75" customHeight="1">
      <c r="A978" t="s">
        <v>51</v>
      </c>
      <c s="6" t="s">
        <v>3308</v>
      </c>
      <c s="6" t="s">
        <v>3309</v>
      </c>
      <c t="s">
        <v>5</v>
      </c>
      <c s="26" t="s">
        <v>3310</v>
      </c>
      <c s="27" t="s">
        <v>88</v>
      </c>
      <c s="28">
        <v>20</v>
      </c>
      <c s="27">
        <v>0</v>
      </c>
      <c s="27">
        <f>ROUND(G978*H978,6)</f>
      </c>
      <c r="L978" s="29">
        <v>0</v>
      </c>
      <c s="24">
        <f>ROUND(ROUND(L978,2)*ROUND(G978,3),2)</f>
      </c>
      <c s="27" t="s">
        <v>56</v>
      </c>
      <c>
        <f>(M978*21)/100</f>
      </c>
      <c t="s">
        <v>27</v>
      </c>
    </row>
    <row r="979" spans="1:5" ht="12.75" customHeight="1">
      <c r="A979" s="30" t="s">
        <v>57</v>
      </c>
      <c r="E979" s="31" t="s">
        <v>3310</v>
      </c>
    </row>
    <row r="980" spans="1:5" ht="12.75" customHeight="1">
      <c r="A980" s="30" t="s">
        <v>58</v>
      </c>
      <c r="E980" s="32" t="s">
        <v>5</v>
      </c>
    </row>
    <row r="981" spans="5:5" ht="12.75" customHeight="1">
      <c r="E981" s="31" t="s">
        <v>5</v>
      </c>
    </row>
    <row r="982" spans="1:16" ht="12.75" customHeight="1">
      <c r="A982" t="s">
        <v>51</v>
      </c>
      <c s="6" t="s">
        <v>3311</v>
      </c>
      <c s="6" t="s">
        <v>3312</v>
      </c>
      <c t="s">
        <v>5</v>
      </c>
      <c s="26" t="s">
        <v>3313</v>
      </c>
      <c s="27" t="s">
        <v>88</v>
      </c>
      <c s="28">
        <v>10</v>
      </c>
      <c s="27">
        <v>0</v>
      </c>
      <c s="27">
        <f>ROUND(G982*H982,6)</f>
      </c>
      <c r="L982" s="29">
        <v>0</v>
      </c>
      <c s="24">
        <f>ROUND(ROUND(L982,2)*ROUND(G982,3),2)</f>
      </c>
      <c s="27" t="s">
        <v>56</v>
      </c>
      <c>
        <f>(M982*21)/100</f>
      </c>
      <c t="s">
        <v>27</v>
      </c>
    </row>
    <row r="983" spans="1:5" ht="12.75" customHeight="1">
      <c r="A983" s="30" t="s">
        <v>57</v>
      </c>
      <c r="E983" s="31" t="s">
        <v>3313</v>
      </c>
    </row>
    <row r="984" spans="1:5" ht="12.75" customHeight="1">
      <c r="A984" s="30" t="s">
        <v>58</v>
      </c>
      <c r="E984" s="32" t="s">
        <v>5</v>
      </c>
    </row>
    <row r="985" spans="5:5" ht="12.75" customHeight="1">
      <c r="E985" s="31" t="s">
        <v>5</v>
      </c>
    </row>
    <row r="986" spans="1:16" ht="12.75" customHeight="1">
      <c r="A986" t="s">
        <v>51</v>
      </c>
      <c s="6" t="s">
        <v>3314</v>
      </c>
      <c s="6" t="s">
        <v>3315</v>
      </c>
      <c t="s">
        <v>5</v>
      </c>
      <c s="26" t="s">
        <v>3316</v>
      </c>
      <c s="27" t="s">
        <v>99</v>
      </c>
      <c s="28">
        <v>20</v>
      </c>
      <c s="27">
        <v>0</v>
      </c>
      <c s="27">
        <f>ROUND(G986*H986,6)</f>
      </c>
      <c r="L986" s="29">
        <v>0</v>
      </c>
      <c s="24">
        <f>ROUND(ROUND(L986,2)*ROUND(G986,3),2)</f>
      </c>
      <c s="27" t="s">
        <v>56</v>
      </c>
      <c>
        <f>(M986*21)/100</f>
      </c>
      <c t="s">
        <v>27</v>
      </c>
    </row>
    <row r="987" spans="1:5" ht="12.75" customHeight="1">
      <c r="A987" s="30" t="s">
        <v>57</v>
      </c>
      <c r="E987" s="31" t="s">
        <v>3316</v>
      </c>
    </row>
    <row r="988" spans="1:5" ht="12.75" customHeight="1">
      <c r="A988" s="30" t="s">
        <v>58</v>
      </c>
      <c r="E988" s="32" t="s">
        <v>5</v>
      </c>
    </row>
    <row r="989" spans="5:5" ht="12.75" customHeight="1">
      <c r="E989" s="31" t="s">
        <v>5</v>
      </c>
    </row>
    <row r="990" spans="1:16" ht="12.75" customHeight="1">
      <c r="A990" t="s">
        <v>51</v>
      </c>
      <c s="6" t="s">
        <v>3317</v>
      </c>
      <c s="6" t="s">
        <v>3318</v>
      </c>
      <c t="s">
        <v>5</v>
      </c>
      <c s="26" t="s">
        <v>3319</v>
      </c>
      <c s="27" t="s">
        <v>388</v>
      </c>
      <c s="28">
        <v>20</v>
      </c>
      <c s="27">
        <v>0</v>
      </c>
      <c s="27">
        <f>ROUND(G990*H990,6)</f>
      </c>
      <c r="L990" s="29">
        <v>0</v>
      </c>
      <c s="24">
        <f>ROUND(ROUND(L990,2)*ROUND(G990,3),2)</f>
      </c>
      <c s="27" t="s">
        <v>56</v>
      </c>
      <c>
        <f>(M990*21)/100</f>
      </c>
      <c t="s">
        <v>27</v>
      </c>
    </row>
    <row r="991" spans="1:5" ht="12.75" customHeight="1">
      <c r="A991" s="30" t="s">
        <v>57</v>
      </c>
      <c r="E991" s="31" t="s">
        <v>3319</v>
      </c>
    </row>
    <row r="992" spans="1:5" ht="12.75" customHeight="1">
      <c r="A992" s="30" t="s">
        <v>58</v>
      </c>
      <c r="E992" s="32" t="s">
        <v>5</v>
      </c>
    </row>
    <row r="993" spans="5:5" ht="12.75" customHeight="1">
      <c r="E993" s="31" t="s">
        <v>5</v>
      </c>
    </row>
    <row r="994" spans="1:13" ht="12.75" customHeight="1">
      <c r="A994" t="s">
        <v>48</v>
      </c>
      <c r="C994" s="7" t="s">
        <v>3320</v>
      </c>
      <c r="E994" s="25" t="s">
        <v>3321</v>
      </c>
      <c r="J994" s="24">
        <f>0</f>
      </c>
      <c s="24">
        <f>0</f>
      </c>
      <c s="24">
        <f>0+L995+L999+L1003+L1007+L1011+L1015+L1019+L1023+L1027</f>
      </c>
      <c s="24">
        <f>0+M995+M999+M1003+M1007+M1011+M1015+M1019+M1023+M1027</f>
      </c>
    </row>
    <row r="995" spans="1:16" ht="12.75" customHeight="1">
      <c r="A995" t="s">
        <v>51</v>
      </c>
      <c s="6" t="s">
        <v>3322</v>
      </c>
      <c s="6" t="s">
        <v>3323</v>
      </c>
      <c t="s">
        <v>5</v>
      </c>
      <c s="26" t="s">
        <v>3324</v>
      </c>
      <c s="27" t="s">
        <v>88</v>
      </c>
      <c s="28">
        <v>22.075</v>
      </c>
      <c s="27">
        <v>0</v>
      </c>
      <c s="27">
        <f>ROUND(G995*H995,6)</f>
      </c>
      <c r="L995" s="29">
        <v>0</v>
      </c>
      <c s="24">
        <f>ROUND(ROUND(L995,2)*ROUND(G995,3),2)</f>
      </c>
      <c s="27" t="s">
        <v>56</v>
      </c>
      <c>
        <f>(M995*21)/100</f>
      </c>
      <c t="s">
        <v>27</v>
      </c>
    </row>
    <row r="996" spans="1:5" ht="12.75" customHeight="1">
      <c r="A996" s="30" t="s">
        <v>57</v>
      </c>
      <c r="E996" s="31" t="s">
        <v>3325</v>
      </c>
    </row>
    <row r="997" spans="1:5" ht="12.75" customHeight="1">
      <c r="A997" s="30" t="s">
        <v>58</v>
      </c>
      <c r="E997" s="32" t="s">
        <v>3326</v>
      </c>
    </row>
    <row r="998" spans="5:5" ht="12.75" customHeight="1">
      <c r="E998" s="31" t="s">
        <v>5</v>
      </c>
    </row>
    <row r="999" spans="1:16" ht="12.75" customHeight="1">
      <c r="A999" t="s">
        <v>51</v>
      </c>
      <c s="6" t="s">
        <v>3327</v>
      </c>
      <c s="6" t="s">
        <v>3328</v>
      </c>
      <c t="s">
        <v>5</v>
      </c>
      <c s="26" t="s">
        <v>3329</v>
      </c>
      <c s="27" t="s">
        <v>88</v>
      </c>
      <c s="28">
        <v>8.84</v>
      </c>
      <c s="27">
        <v>0</v>
      </c>
      <c s="27">
        <f>ROUND(G999*H999,6)</f>
      </c>
      <c r="L999" s="29">
        <v>0</v>
      </c>
      <c s="24">
        <f>ROUND(ROUND(L999,2)*ROUND(G999,3),2)</f>
      </c>
      <c s="27" t="s">
        <v>56</v>
      </c>
      <c>
        <f>(M999*21)/100</f>
      </c>
      <c t="s">
        <v>27</v>
      </c>
    </row>
    <row r="1000" spans="1:5" ht="12.75" customHeight="1">
      <c r="A1000" s="30" t="s">
        <v>57</v>
      </c>
      <c r="E1000" s="31" t="s">
        <v>3330</v>
      </c>
    </row>
    <row r="1001" spans="1:5" ht="12.75" customHeight="1">
      <c r="A1001" s="30" t="s">
        <v>58</v>
      </c>
      <c r="E1001" s="32" t="s">
        <v>3331</v>
      </c>
    </row>
    <row r="1002" spans="5:5" ht="12.75" customHeight="1">
      <c r="E1002" s="31" t="s">
        <v>5</v>
      </c>
    </row>
    <row r="1003" spans="1:16" ht="12.75" customHeight="1">
      <c r="A1003" t="s">
        <v>51</v>
      </c>
      <c s="6" t="s">
        <v>3332</v>
      </c>
      <c s="6" t="s">
        <v>3333</v>
      </c>
      <c t="s">
        <v>5</v>
      </c>
      <c s="26" t="s">
        <v>3334</v>
      </c>
      <c s="27" t="s">
        <v>460</v>
      </c>
      <c s="28">
        <v>42.1</v>
      </c>
      <c s="27">
        <v>0</v>
      </c>
      <c s="27">
        <f>ROUND(G1003*H1003,6)</f>
      </c>
      <c r="L1003" s="29">
        <v>0</v>
      </c>
      <c s="24">
        <f>ROUND(ROUND(L1003,2)*ROUND(G1003,3),2)</f>
      </c>
      <c s="27" t="s">
        <v>56</v>
      </c>
      <c>
        <f>(M1003*21)/100</f>
      </c>
      <c t="s">
        <v>27</v>
      </c>
    </row>
    <row r="1004" spans="1:5" ht="12.75" customHeight="1">
      <c r="A1004" s="30" t="s">
        <v>57</v>
      </c>
      <c r="E1004" s="31" t="s">
        <v>3335</v>
      </c>
    </row>
    <row r="1005" spans="1:5" ht="12.75" customHeight="1">
      <c r="A1005" s="30" t="s">
        <v>58</v>
      </c>
      <c r="E1005" s="32" t="s">
        <v>3336</v>
      </c>
    </row>
    <row r="1006" spans="5:5" ht="12.75" customHeight="1">
      <c r="E1006" s="31" t="s">
        <v>5</v>
      </c>
    </row>
    <row r="1007" spans="1:16" ht="12.75" customHeight="1">
      <c r="A1007" t="s">
        <v>51</v>
      </c>
      <c s="6" t="s">
        <v>3337</v>
      </c>
      <c s="6" t="s">
        <v>3338</v>
      </c>
      <c t="s">
        <v>5</v>
      </c>
      <c s="26" t="s">
        <v>3339</v>
      </c>
      <c s="27" t="s">
        <v>460</v>
      </c>
      <c s="28">
        <v>43.029</v>
      </c>
      <c s="27">
        <v>0</v>
      </c>
      <c s="27">
        <f>ROUND(G1007*H1007,6)</f>
      </c>
      <c r="L1007" s="29">
        <v>0</v>
      </c>
      <c s="24">
        <f>ROUND(ROUND(L1007,2)*ROUND(G1007,3),2)</f>
      </c>
      <c s="27" t="s">
        <v>56</v>
      </c>
      <c>
        <f>(M1007*21)/100</f>
      </c>
      <c t="s">
        <v>27</v>
      </c>
    </row>
    <row r="1008" spans="1:5" ht="12.75" customHeight="1">
      <c r="A1008" s="30" t="s">
        <v>57</v>
      </c>
      <c r="E1008" s="31" t="s">
        <v>3340</v>
      </c>
    </row>
    <row r="1009" spans="1:5" ht="12.75" customHeight="1">
      <c r="A1009" s="30" t="s">
        <v>58</v>
      </c>
      <c r="E1009" s="32" t="s">
        <v>3341</v>
      </c>
    </row>
    <row r="1010" spans="5:5" ht="12.75" customHeight="1">
      <c r="E1010" s="31" t="s">
        <v>5</v>
      </c>
    </row>
    <row r="1011" spans="1:16" ht="12.75" customHeight="1">
      <c r="A1011" t="s">
        <v>51</v>
      </c>
      <c s="6" t="s">
        <v>3342</v>
      </c>
      <c s="6" t="s">
        <v>3343</v>
      </c>
      <c t="s">
        <v>5</v>
      </c>
      <c s="26" t="s">
        <v>3344</v>
      </c>
      <c s="27" t="s">
        <v>460</v>
      </c>
      <c s="28">
        <v>48.304</v>
      </c>
      <c s="27">
        <v>0</v>
      </c>
      <c s="27">
        <f>ROUND(G1011*H1011,6)</f>
      </c>
      <c r="L1011" s="29">
        <v>0</v>
      </c>
      <c s="24">
        <f>ROUND(ROUND(L1011,2)*ROUND(G1011,3),2)</f>
      </c>
      <c s="27" t="s">
        <v>56</v>
      </c>
      <c>
        <f>(M1011*21)/100</f>
      </c>
      <c t="s">
        <v>27</v>
      </c>
    </row>
    <row r="1012" spans="1:5" ht="12.75" customHeight="1">
      <c r="A1012" s="30" t="s">
        <v>57</v>
      </c>
      <c r="E1012" s="31" t="s">
        <v>3345</v>
      </c>
    </row>
    <row r="1013" spans="1:5" ht="12.75" customHeight="1">
      <c r="A1013" s="30" t="s">
        <v>58</v>
      </c>
      <c r="E1013" s="32" t="s">
        <v>3346</v>
      </c>
    </row>
    <row r="1014" spans="5:5" ht="12.75" customHeight="1">
      <c r="E1014" s="31" t="s">
        <v>5</v>
      </c>
    </row>
    <row r="1015" spans="1:16" ht="12.75" customHeight="1">
      <c r="A1015" t="s">
        <v>51</v>
      </c>
      <c s="6" t="s">
        <v>3347</v>
      </c>
      <c s="6" t="s">
        <v>3348</v>
      </c>
      <c t="s">
        <v>5</v>
      </c>
      <c s="26" t="s">
        <v>3349</v>
      </c>
      <c s="27" t="s">
        <v>460</v>
      </c>
      <c s="28">
        <v>43.029</v>
      </c>
      <c s="27">
        <v>0</v>
      </c>
      <c s="27">
        <f>ROUND(G1015*H1015,6)</f>
      </c>
      <c r="L1015" s="29">
        <v>0</v>
      </c>
      <c s="24">
        <f>ROUND(ROUND(L1015,2)*ROUND(G1015,3),2)</f>
      </c>
      <c s="27" t="s">
        <v>56</v>
      </c>
      <c>
        <f>(M1015*21)/100</f>
      </c>
      <c t="s">
        <v>27</v>
      </c>
    </row>
    <row r="1016" spans="1:5" ht="12.75" customHeight="1">
      <c r="A1016" s="30" t="s">
        <v>57</v>
      </c>
      <c r="E1016" s="31" t="s">
        <v>3350</v>
      </c>
    </row>
    <row r="1017" spans="1:5" ht="12.75" customHeight="1">
      <c r="A1017" s="30" t="s">
        <v>58</v>
      </c>
      <c r="E1017" s="32" t="s">
        <v>3351</v>
      </c>
    </row>
    <row r="1018" spans="5:5" ht="25.5" customHeight="1">
      <c r="E1018" s="31" t="s">
        <v>3352</v>
      </c>
    </row>
    <row r="1019" spans="1:16" ht="12.75" customHeight="1">
      <c r="A1019" t="s">
        <v>51</v>
      </c>
      <c s="6" t="s">
        <v>3353</v>
      </c>
      <c s="6" t="s">
        <v>3354</v>
      </c>
      <c t="s">
        <v>5</v>
      </c>
      <c s="26" t="s">
        <v>3355</v>
      </c>
      <c s="27" t="s">
        <v>460</v>
      </c>
      <c s="28">
        <v>43.029</v>
      </c>
      <c s="27">
        <v>0</v>
      </c>
      <c s="27">
        <f>ROUND(G1019*H1019,6)</f>
      </c>
      <c r="L1019" s="29">
        <v>0</v>
      </c>
      <c s="24">
        <f>ROUND(ROUND(L1019,2)*ROUND(G1019,3),2)</f>
      </c>
      <c s="27" t="s">
        <v>56</v>
      </c>
      <c>
        <f>(M1019*21)/100</f>
      </c>
      <c t="s">
        <v>27</v>
      </c>
    </row>
    <row r="1020" spans="1:5" ht="12.75" customHeight="1">
      <c r="A1020" s="30" t="s">
        <v>57</v>
      </c>
      <c r="E1020" s="31" t="s">
        <v>3356</v>
      </c>
    </row>
    <row r="1021" spans="1:5" ht="12.75" customHeight="1">
      <c r="A1021" s="30" t="s">
        <v>58</v>
      </c>
      <c r="E1021" s="32" t="s">
        <v>3351</v>
      </c>
    </row>
    <row r="1022" spans="5:5" ht="25.5" customHeight="1">
      <c r="E1022" s="31" t="s">
        <v>3357</v>
      </c>
    </row>
    <row r="1023" spans="1:16" ht="12.75" customHeight="1">
      <c r="A1023" t="s">
        <v>51</v>
      </c>
      <c s="6" t="s">
        <v>3358</v>
      </c>
      <c s="6" t="s">
        <v>3359</v>
      </c>
      <c t="s">
        <v>5</v>
      </c>
      <c s="26" t="s">
        <v>3360</v>
      </c>
      <c s="27" t="s">
        <v>460</v>
      </c>
      <c s="28">
        <v>258.174</v>
      </c>
      <c s="27">
        <v>0</v>
      </c>
      <c s="27">
        <f>ROUND(G1023*H1023,6)</f>
      </c>
      <c r="L1023" s="29">
        <v>0</v>
      </c>
      <c s="24">
        <f>ROUND(ROUND(L1023,2)*ROUND(G1023,3),2)</f>
      </c>
      <c s="27" t="s">
        <v>56</v>
      </c>
      <c>
        <f>(M1023*21)/100</f>
      </c>
      <c t="s">
        <v>27</v>
      </c>
    </row>
    <row r="1024" spans="1:5" ht="12.75" customHeight="1">
      <c r="A1024" s="30" t="s">
        <v>57</v>
      </c>
      <c r="E1024" s="31" t="s">
        <v>3361</v>
      </c>
    </row>
    <row r="1025" spans="1:5" ht="12.75" customHeight="1">
      <c r="A1025" s="30" t="s">
        <v>58</v>
      </c>
      <c r="E1025" s="32" t="s">
        <v>3362</v>
      </c>
    </row>
    <row r="1026" spans="5:5" ht="25.5" customHeight="1">
      <c r="E1026" s="31" t="s">
        <v>3357</v>
      </c>
    </row>
    <row r="1027" spans="1:16" ht="12.75" customHeight="1">
      <c r="A1027" t="s">
        <v>51</v>
      </c>
      <c s="6" t="s">
        <v>3363</v>
      </c>
      <c s="6" t="s">
        <v>3364</v>
      </c>
      <c t="s">
        <v>5</v>
      </c>
      <c s="26" t="s">
        <v>3365</v>
      </c>
      <c s="27" t="s">
        <v>55</v>
      </c>
      <c s="28">
        <v>2.164</v>
      </c>
      <c s="27">
        <v>0</v>
      </c>
      <c s="27">
        <f>ROUND(G1027*H1027,6)</f>
      </c>
      <c r="L1027" s="29">
        <v>0</v>
      </c>
      <c s="24">
        <f>ROUND(ROUND(L1027,2)*ROUND(G1027,3),2)</f>
      </c>
      <c s="27" t="s">
        <v>56</v>
      </c>
      <c>
        <f>(M1027*21)/100</f>
      </c>
      <c t="s">
        <v>27</v>
      </c>
    </row>
    <row r="1028" spans="1:5" ht="12.75" customHeight="1">
      <c r="A1028" s="30" t="s">
        <v>57</v>
      </c>
      <c r="E1028" s="31" t="s">
        <v>3366</v>
      </c>
    </row>
    <row r="1029" spans="1:5" ht="12.75" customHeight="1">
      <c r="A1029" s="30" t="s">
        <v>58</v>
      </c>
      <c r="E1029" s="32" t="s">
        <v>5</v>
      </c>
    </row>
    <row r="1030" spans="5:5" ht="25.5" customHeight="1">
      <c r="E1030" s="31" t="s">
        <v>2650</v>
      </c>
    </row>
    <row r="1031" spans="1:13" ht="12.75" customHeight="1">
      <c r="A1031" t="s">
        <v>48</v>
      </c>
      <c r="C1031" s="7" t="s">
        <v>3367</v>
      </c>
      <c r="E1031" s="25" t="s">
        <v>3368</v>
      </c>
      <c r="J1031" s="24">
        <f>0</f>
      </c>
      <c s="24">
        <f>0</f>
      </c>
      <c s="24">
        <f>0+L1032+L1036+L1040+L1044</f>
      </c>
      <c s="24">
        <f>0+M1032+M1036+M1040+M1044</f>
      </c>
    </row>
    <row r="1032" spans="1:16" ht="12.75" customHeight="1">
      <c r="A1032" t="s">
        <v>51</v>
      </c>
      <c s="6" t="s">
        <v>3369</v>
      </c>
      <c s="6" t="s">
        <v>3370</v>
      </c>
      <c t="s">
        <v>5</v>
      </c>
      <c s="26" t="s">
        <v>3371</v>
      </c>
      <c s="27" t="s">
        <v>460</v>
      </c>
      <c s="28">
        <v>21.337</v>
      </c>
      <c s="27">
        <v>0</v>
      </c>
      <c s="27">
        <f>ROUND(G1032*H1032,6)</f>
      </c>
      <c r="L1032" s="29">
        <v>0</v>
      </c>
      <c s="24">
        <f>ROUND(ROUND(L1032,2)*ROUND(G1032,3),2)</f>
      </c>
      <c s="27" t="s">
        <v>56</v>
      </c>
      <c>
        <f>(M1032*21)/100</f>
      </c>
      <c t="s">
        <v>27</v>
      </c>
    </row>
    <row r="1033" spans="1:5" ht="12.75" customHeight="1">
      <c r="A1033" s="30" t="s">
        <v>57</v>
      </c>
      <c r="E1033" s="31" t="s">
        <v>3372</v>
      </c>
    </row>
    <row r="1034" spans="1:5" ht="12.75" customHeight="1">
      <c r="A1034" s="30" t="s">
        <v>58</v>
      </c>
      <c r="E1034" s="32" t="s">
        <v>3373</v>
      </c>
    </row>
    <row r="1035" spans="5:5" ht="12.75" customHeight="1">
      <c r="E1035" s="31" t="s">
        <v>5</v>
      </c>
    </row>
    <row r="1036" spans="1:16" ht="12.75" customHeight="1">
      <c r="A1036" t="s">
        <v>51</v>
      </c>
      <c s="6" t="s">
        <v>3374</v>
      </c>
      <c s="6" t="s">
        <v>3375</v>
      </c>
      <c t="s">
        <v>5</v>
      </c>
      <c s="26" t="s">
        <v>3376</v>
      </c>
      <c s="27" t="s">
        <v>460</v>
      </c>
      <c s="28">
        <v>103.91</v>
      </c>
      <c s="27">
        <v>0</v>
      </c>
      <c s="27">
        <f>ROUND(G1036*H1036,6)</f>
      </c>
      <c r="L1036" s="29">
        <v>0</v>
      </c>
      <c s="24">
        <f>ROUND(ROUND(L1036,2)*ROUND(G1036,3),2)</f>
      </c>
      <c s="27" t="s">
        <v>56</v>
      </c>
      <c>
        <f>(M1036*21)/100</f>
      </c>
      <c t="s">
        <v>27</v>
      </c>
    </row>
    <row r="1037" spans="1:5" ht="12.75" customHeight="1">
      <c r="A1037" s="30" t="s">
        <v>57</v>
      </c>
      <c r="E1037" s="31" t="s">
        <v>3376</v>
      </c>
    </row>
    <row r="1038" spans="1:5" ht="12.75" customHeight="1">
      <c r="A1038" s="30" t="s">
        <v>58</v>
      </c>
      <c r="E1038" s="32" t="s">
        <v>3377</v>
      </c>
    </row>
    <row r="1039" spans="5:5" ht="12.75" customHeight="1">
      <c r="E1039" s="31" t="s">
        <v>5</v>
      </c>
    </row>
    <row r="1040" spans="1:16" ht="12.75" customHeight="1">
      <c r="A1040" t="s">
        <v>51</v>
      </c>
      <c s="6" t="s">
        <v>3378</v>
      </c>
      <c s="6" t="s">
        <v>3379</v>
      </c>
      <c t="s">
        <v>5</v>
      </c>
      <c s="26" t="s">
        <v>3380</v>
      </c>
      <c s="27" t="s">
        <v>460</v>
      </c>
      <c s="28">
        <v>114.301</v>
      </c>
      <c s="27">
        <v>0</v>
      </c>
      <c s="27">
        <f>ROUND(G1040*H1040,6)</f>
      </c>
      <c r="L1040" s="29">
        <v>0</v>
      </c>
      <c s="24">
        <f>ROUND(ROUND(L1040,2)*ROUND(G1040,3),2)</f>
      </c>
      <c s="27" t="s">
        <v>56</v>
      </c>
      <c>
        <f>(M1040*21)/100</f>
      </c>
      <c t="s">
        <v>27</v>
      </c>
    </row>
    <row r="1041" spans="1:5" ht="12.75" customHeight="1">
      <c r="A1041" s="30" t="s">
        <v>57</v>
      </c>
      <c r="E1041" s="31" t="s">
        <v>3381</v>
      </c>
    </row>
    <row r="1042" spans="1:5" ht="12.75" customHeight="1">
      <c r="A1042" s="30" t="s">
        <v>58</v>
      </c>
      <c r="E1042" s="32" t="s">
        <v>3382</v>
      </c>
    </row>
    <row r="1043" spans="5:5" ht="12.75" customHeight="1">
      <c r="E1043" s="31" t="s">
        <v>5</v>
      </c>
    </row>
    <row r="1044" spans="1:16" ht="12.75" customHeight="1">
      <c r="A1044" t="s">
        <v>51</v>
      </c>
      <c s="6" t="s">
        <v>3383</v>
      </c>
      <c s="6" t="s">
        <v>3384</v>
      </c>
      <c t="s">
        <v>5</v>
      </c>
      <c s="26" t="s">
        <v>3385</v>
      </c>
      <c s="27" t="s">
        <v>55</v>
      </c>
      <c s="28">
        <v>1.752</v>
      </c>
      <c s="27">
        <v>0</v>
      </c>
      <c s="27">
        <f>ROUND(G1044*H1044,6)</f>
      </c>
      <c r="L1044" s="29">
        <v>0</v>
      </c>
      <c s="24">
        <f>ROUND(ROUND(L1044,2)*ROUND(G1044,3),2)</f>
      </c>
      <c s="27" t="s">
        <v>56</v>
      </c>
      <c>
        <f>(M1044*21)/100</f>
      </c>
      <c t="s">
        <v>27</v>
      </c>
    </row>
    <row r="1045" spans="1:5" ht="12.75" customHeight="1">
      <c r="A1045" s="30" t="s">
        <v>57</v>
      </c>
      <c r="E1045" s="31" t="s">
        <v>3386</v>
      </c>
    </row>
    <row r="1046" spans="1:5" ht="12.75" customHeight="1">
      <c r="A1046" s="30" t="s">
        <v>58</v>
      </c>
      <c r="E1046" s="32" t="s">
        <v>5</v>
      </c>
    </row>
    <row r="1047" spans="5:5" ht="25.5" customHeight="1">
      <c r="E1047" s="31" t="s">
        <v>2650</v>
      </c>
    </row>
    <row r="1048" spans="1:13" ht="12.75" customHeight="1">
      <c r="A1048" t="s">
        <v>48</v>
      </c>
      <c r="C1048" s="7" t="s">
        <v>3387</v>
      </c>
      <c r="E1048" s="25" t="s">
        <v>3388</v>
      </c>
      <c r="J1048" s="24">
        <f>0</f>
      </c>
      <c s="24">
        <f>0</f>
      </c>
      <c s="24">
        <f>0+L1049</f>
      </c>
      <c s="24">
        <f>0+M1049</f>
      </c>
    </row>
    <row r="1049" spans="1:16" ht="12.75" customHeight="1">
      <c r="A1049" t="s">
        <v>51</v>
      </c>
      <c s="6" t="s">
        <v>3389</v>
      </c>
      <c s="6" t="s">
        <v>3390</v>
      </c>
      <c t="s">
        <v>5</v>
      </c>
      <c s="26" t="s">
        <v>3391</v>
      </c>
      <c s="27" t="s">
        <v>88</v>
      </c>
      <c s="28">
        <v>60</v>
      </c>
      <c s="27">
        <v>0</v>
      </c>
      <c s="27">
        <f>ROUND(G1049*H1049,6)</f>
      </c>
      <c r="L1049" s="29">
        <v>0</v>
      </c>
      <c s="24">
        <f>ROUND(ROUND(L1049,2)*ROUND(G1049,3),2)</f>
      </c>
      <c s="27" t="s">
        <v>56</v>
      </c>
      <c>
        <f>(M1049*21)/100</f>
      </c>
      <c t="s">
        <v>27</v>
      </c>
    </row>
    <row r="1050" spans="1:5" ht="12.75" customHeight="1">
      <c r="A1050" s="30" t="s">
        <v>57</v>
      </c>
      <c r="E1050" s="31" t="s">
        <v>3391</v>
      </c>
    </row>
    <row r="1051" spans="1:5" ht="12.75" customHeight="1">
      <c r="A1051" s="30" t="s">
        <v>58</v>
      </c>
      <c r="E1051" s="32" t="s">
        <v>5</v>
      </c>
    </row>
    <row r="1052" spans="5:5" ht="12.75" customHeight="1">
      <c r="E1052" s="31" t="s">
        <v>5</v>
      </c>
    </row>
    <row r="1053" spans="1:13" ht="12.75" customHeight="1">
      <c r="A1053" t="s">
        <v>48</v>
      </c>
      <c r="C1053" s="7" t="s">
        <v>3392</v>
      </c>
      <c r="E1053" s="25" t="s">
        <v>3393</v>
      </c>
      <c r="J1053" s="24">
        <f>0</f>
      </c>
      <c s="24">
        <f>0</f>
      </c>
      <c s="24">
        <f>0+L1054+L1058+L1062+L1066</f>
      </c>
      <c s="24">
        <f>0+M1054+M1058+M1062+M1066</f>
      </c>
    </row>
    <row r="1054" spans="1:16" ht="12.75" customHeight="1">
      <c r="A1054" t="s">
        <v>51</v>
      </c>
      <c s="6" t="s">
        <v>3394</v>
      </c>
      <c s="6" t="s">
        <v>3395</v>
      </c>
      <c t="s">
        <v>5</v>
      </c>
      <c s="26" t="s">
        <v>3396</v>
      </c>
      <c s="27" t="s">
        <v>460</v>
      </c>
      <c s="28">
        <v>157.211</v>
      </c>
      <c s="27">
        <v>0</v>
      </c>
      <c s="27">
        <f>ROUND(G1054*H1054,6)</f>
      </c>
      <c r="L1054" s="29">
        <v>0</v>
      </c>
      <c s="24">
        <f>ROUND(ROUND(L1054,2)*ROUND(G1054,3),2)</f>
      </c>
      <c s="27" t="s">
        <v>56</v>
      </c>
      <c>
        <f>(M1054*21)/100</f>
      </c>
      <c t="s">
        <v>27</v>
      </c>
    </row>
    <row r="1055" spans="1:5" ht="12.75" customHeight="1">
      <c r="A1055" s="30" t="s">
        <v>57</v>
      </c>
      <c r="E1055" s="31" t="s">
        <v>3397</v>
      </c>
    </row>
    <row r="1056" spans="1:5" ht="12.75" customHeight="1">
      <c r="A1056" s="30" t="s">
        <v>58</v>
      </c>
      <c r="E1056" s="32" t="s">
        <v>3398</v>
      </c>
    </row>
    <row r="1057" spans="5:5" ht="25.5" customHeight="1">
      <c r="E1057" s="31" t="s">
        <v>3399</v>
      </c>
    </row>
    <row r="1058" spans="1:16" ht="12.75" customHeight="1">
      <c r="A1058" t="s">
        <v>51</v>
      </c>
      <c s="6" t="s">
        <v>3400</v>
      </c>
      <c s="6" t="s">
        <v>3401</v>
      </c>
      <c t="s">
        <v>5</v>
      </c>
      <c s="26" t="s">
        <v>3402</v>
      </c>
      <c s="27" t="s">
        <v>460</v>
      </c>
      <c s="28">
        <v>157.211</v>
      </c>
      <c s="27">
        <v>0</v>
      </c>
      <c s="27">
        <f>ROUND(G1058*H1058,6)</f>
      </c>
      <c r="L1058" s="29">
        <v>0</v>
      </c>
      <c s="24">
        <f>ROUND(ROUND(L1058,2)*ROUND(G1058,3),2)</f>
      </c>
      <c s="27" t="s">
        <v>56</v>
      </c>
      <c>
        <f>(M1058*21)/100</f>
      </c>
      <c t="s">
        <v>27</v>
      </c>
    </row>
    <row r="1059" spans="1:5" ht="12.75" customHeight="1">
      <c r="A1059" s="30" t="s">
        <v>57</v>
      </c>
      <c r="E1059" s="31" t="s">
        <v>3403</v>
      </c>
    </row>
    <row r="1060" spans="1:5" ht="12.75" customHeight="1">
      <c r="A1060" s="30" t="s">
        <v>58</v>
      </c>
      <c r="E1060" s="32" t="s">
        <v>3404</v>
      </c>
    </row>
    <row r="1061" spans="5:5" ht="12.75" customHeight="1">
      <c r="E1061" s="31" t="s">
        <v>5</v>
      </c>
    </row>
    <row r="1062" spans="1:16" ht="12.75" customHeight="1">
      <c r="A1062" t="s">
        <v>51</v>
      </c>
      <c s="6" t="s">
        <v>3405</v>
      </c>
      <c s="6" t="s">
        <v>3406</v>
      </c>
      <c t="s">
        <v>5</v>
      </c>
      <c s="26" t="s">
        <v>3407</v>
      </c>
      <c s="27" t="s">
        <v>460</v>
      </c>
      <c s="28">
        <v>212.699</v>
      </c>
      <c s="27">
        <v>0</v>
      </c>
      <c s="27">
        <f>ROUND(G1062*H1062,6)</f>
      </c>
      <c r="L1062" s="29">
        <v>0</v>
      </c>
      <c s="24">
        <f>ROUND(ROUND(L1062,2)*ROUND(G1062,3),2)</f>
      </c>
      <c s="27" t="s">
        <v>56</v>
      </c>
      <c>
        <f>(M1062*21)/100</f>
      </c>
      <c t="s">
        <v>27</v>
      </c>
    </row>
    <row r="1063" spans="1:5" ht="12.75" customHeight="1">
      <c r="A1063" s="30" t="s">
        <v>57</v>
      </c>
      <c r="E1063" s="31" t="s">
        <v>3408</v>
      </c>
    </row>
    <row r="1064" spans="1:5" ht="12.75" customHeight="1">
      <c r="A1064" s="30" t="s">
        <v>58</v>
      </c>
      <c r="E1064" s="32" t="s">
        <v>3409</v>
      </c>
    </row>
    <row r="1065" spans="5:5" ht="12.75" customHeight="1">
      <c r="E1065" s="31" t="s">
        <v>5</v>
      </c>
    </row>
    <row r="1066" spans="1:16" ht="12.75" customHeight="1">
      <c r="A1066" t="s">
        <v>51</v>
      </c>
      <c s="6" t="s">
        <v>3410</v>
      </c>
      <c s="6" t="s">
        <v>3411</v>
      </c>
      <c t="s">
        <v>5</v>
      </c>
      <c s="26" t="s">
        <v>3412</v>
      </c>
      <c s="27" t="s">
        <v>460</v>
      </c>
      <c s="28">
        <v>212.699</v>
      </c>
      <c s="27">
        <v>0</v>
      </c>
      <c s="27">
        <f>ROUND(G1066*H1066,6)</f>
      </c>
      <c r="L1066" s="29">
        <v>0</v>
      </c>
      <c s="24">
        <f>ROUND(ROUND(L1066,2)*ROUND(G1066,3),2)</f>
      </c>
      <c s="27" t="s">
        <v>56</v>
      </c>
      <c>
        <f>(M1066*21)/100</f>
      </c>
      <c t="s">
        <v>27</v>
      </c>
    </row>
    <row r="1067" spans="1:5" ht="12.75" customHeight="1">
      <c r="A1067" s="30" t="s">
        <v>57</v>
      </c>
      <c r="E1067" s="31" t="s">
        <v>3413</v>
      </c>
    </row>
    <row r="1068" spans="1:5" ht="12.75" customHeight="1">
      <c r="A1068" s="30" t="s">
        <v>58</v>
      </c>
      <c r="E1068" s="32" t="s">
        <v>3341</v>
      </c>
    </row>
    <row r="1069" spans="5:5" ht="12.75" customHeight="1">
      <c r="E1069" s="31" t="s">
        <v>5</v>
      </c>
    </row>
    <row r="1070" spans="1:13" ht="12.75" customHeight="1">
      <c r="A1070" t="s">
        <v>48</v>
      </c>
      <c r="C1070" s="7" t="s">
        <v>3414</v>
      </c>
      <c r="E1070" s="25" t="s">
        <v>3415</v>
      </c>
      <c r="J1070" s="24">
        <f>0</f>
      </c>
      <c s="24">
        <f>0</f>
      </c>
      <c s="24">
        <f>0+L1071+L1075+L1079+L1083</f>
      </c>
      <c s="24">
        <f>0+M1071+M1075+M1079+M1083</f>
      </c>
    </row>
    <row r="1071" spans="1:16" ht="12.75" customHeight="1">
      <c r="A1071" t="s">
        <v>51</v>
      </c>
      <c s="6" t="s">
        <v>3416</v>
      </c>
      <c s="6" t="s">
        <v>3417</v>
      </c>
      <c t="s">
        <v>5</v>
      </c>
      <c s="26" t="s">
        <v>3418</v>
      </c>
      <c s="27" t="s">
        <v>99</v>
      </c>
      <c s="28">
        <v>7</v>
      </c>
      <c s="27">
        <v>0</v>
      </c>
      <c s="27">
        <f>ROUND(G1071*H1071,6)</f>
      </c>
      <c r="L1071" s="29">
        <v>0</v>
      </c>
      <c s="24">
        <f>ROUND(ROUND(L1071,2)*ROUND(G1071,3),2)</f>
      </c>
      <c s="27" t="s">
        <v>56</v>
      </c>
      <c>
        <f>(M1071*21)/100</f>
      </c>
      <c t="s">
        <v>27</v>
      </c>
    </row>
    <row r="1072" spans="1:5" ht="12.75" customHeight="1">
      <c r="A1072" s="30" t="s">
        <v>57</v>
      </c>
      <c r="E1072" s="31" t="s">
        <v>3418</v>
      </c>
    </row>
    <row r="1073" spans="1:5" ht="12.75" customHeight="1">
      <c r="A1073" s="30" t="s">
        <v>58</v>
      </c>
      <c r="E1073" s="32" t="s">
        <v>5</v>
      </c>
    </row>
    <row r="1074" spans="5:5" ht="12.75" customHeight="1">
      <c r="E1074" s="31" t="s">
        <v>5</v>
      </c>
    </row>
    <row r="1075" spans="1:16" ht="12.75" customHeight="1">
      <c r="A1075" t="s">
        <v>51</v>
      </c>
      <c s="6" t="s">
        <v>3419</v>
      </c>
      <c s="6" t="s">
        <v>3420</v>
      </c>
      <c t="s">
        <v>5</v>
      </c>
      <c s="26" t="s">
        <v>3421</v>
      </c>
      <c s="27" t="s">
        <v>99</v>
      </c>
      <c s="28">
        <v>7</v>
      </c>
      <c s="27">
        <v>0</v>
      </c>
      <c s="27">
        <f>ROUND(G1075*H1075,6)</f>
      </c>
      <c r="L1075" s="29">
        <v>0</v>
      </c>
      <c s="24">
        <f>ROUND(ROUND(L1075,2)*ROUND(G1075,3),2)</f>
      </c>
      <c s="27" t="s">
        <v>56</v>
      </c>
      <c>
        <f>(M1075*21)/100</f>
      </c>
      <c t="s">
        <v>27</v>
      </c>
    </row>
    <row r="1076" spans="1:5" ht="12.75" customHeight="1">
      <c r="A1076" s="30" t="s">
        <v>57</v>
      </c>
      <c r="E1076" s="31" t="s">
        <v>3421</v>
      </c>
    </row>
    <row r="1077" spans="1:5" ht="12.75" customHeight="1">
      <c r="A1077" s="30" t="s">
        <v>58</v>
      </c>
      <c r="E1077" s="32" t="s">
        <v>5</v>
      </c>
    </row>
    <row r="1078" spans="5:5" ht="12.75" customHeight="1">
      <c r="E1078" s="31" t="s">
        <v>5</v>
      </c>
    </row>
    <row r="1079" spans="1:16" ht="12.75" customHeight="1">
      <c r="A1079" t="s">
        <v>51</v>
      </c>
      <c s="6" t="s">
        <v>3422</v>
      </c>
      <c s="6" t="s">
        <v>3423</v>
      </c>
      <c t="s">
        <v>5</v>
      </c>
      <c s="26" t="s">
        <v>3424</v>
      </c>
      <c s="27" t="s">
        <v>99</v>
      </c>
      <c s="28">
        <v>8</v>
      </c>
      <c s="27">
        <v>0</v>
      </c>
      <c s="27">
        <f>ROUND(G1079*H1079,6)</f>
      </c>
      <c r="L1079" s="29">
        <v>0</v>
      </c>
      <c s="24">
        <f>ROUND(ROUND(L1079,2)*ROUND(G1079,3),2)</f>
      </c>
      <c s="27" t="s">
        <v>56</v>
      </c>
      <c>
        <f>(M1079*21)/100</f>
      </c>
      <c t="s">
        <v>27</v>
      </c>
    </row>
    <row r="1080" spans="1:5" ht="12.75" customHeight="1">
      <c r="A1080" s="30" t="s">
        <v>57</v>
      </c>
      <c r="E1080" s="31" t="s">
        <v>3425</v>
      </c>
    </row>
    <row r="1081" spans="1:5" ht="12.75" customHeight="1">
      <c r="A1081" s="30" t="s">
        <v>58</v>
      </c>
      <c r="E1081" s="32" t="s">
        <v>5</v>
      </c>
    </row>
    <row r="1082" spans="5:5" ht="12.75" customHeight="1">
      <c r="E1082" s="31" t="s">
        <v>5</v>
      </c>
    </row>
    <row r="1083" spans="1:16" ht="12.75" customHeight="1">
      <c r="A1083" t="s">
        <v>51</v>
      </c>
      <c s="6" t="s">
        <v>3426</v>
      </c>
      <c s="6" t="s">
        <v>3427</v>
      </c>
      <c t="s">
        <v>5</v>
      </c>
      <c s="26" t="s">
        <v>3428</v>
      </c>
      <c s="27" t="s">
        <v>99</v>
      </c>
      <c s="28">
        <v>4</v>
      </c>
      <c s="27">
        <v>0</v>
      </c>
      <c s="27">
        <f>ROUND(G1083*H1083,6)</f>
      </c>
      <c r="L1083" s="29">
        <v>0</v>
      </c>
      <c s="24">
        <f>ROUND(ROUND(L1083,2)*ROUND(G1083,3),2)</f>
      </c>
      <c s="27" t="s">
        <v>56</v>
      </c>
      <c>
        <f>(M1083*21)/100</f>
      </c>
      <c t="s">
        <v>27</v>
      </c>
    </row>
    <row r="1084" spans="1:5" ht="12.75" customHeight="1">
      <c r="A1084" s="30" t="s">
        <v>57</v>
      </c>
      <c r="E1084" s="31" t="s">
        <v>3429</v>
      </c>
    </row>
    <row r="1085" spans="1:5" ht="12.75" customHeight="1">
      <c r="A1085" s="30" t="s">
        <v>58</v>
      </c>
      <c r="E1085" s="32" t="s">
        <v>5</v>
      </c>
    </row>
    <row r="1086" spans="5:5" ht="12.75" customHeight="1">
      <c r="E1086" s="31" t="s">
        <v>5</v>
      </c>
    </row>
    <row r="1087" spans="1:13" ht="12.75" customHeight="1">
      <c r="A1087" t="s">
        <v>48</v>
      </c>
      <c r="C1087" s="7" t="s">
        <v>96</v>
      </c>
      <c r="E1087" s="25" t="s">
        <v>3430</v>
      </c>
      <c r="J1087" s="24">
        <f>0</f>
      </c>
      <c s="24">
        <f>0</f>
      </c>
      <c s="24">
        <f>0+L1088+L1092+L1096+L1100+L1104+L1108+L1112+L1116+L1120+L1124+L1128+L1132+L1136+L1140+L1144+L1148+L1152+L1156+L1160+L1164+L1168+L1172+L1176+L1180+L1184+L1188</f>
      </c>
      <c s="24">
        <f>0+M1088+M1092+M1096+M1100+M1104+M1108+M1112+M1116+M1120+M1124+M1128+M1132+M1136+M1140+M1144+M1148+M1152+M1156+M1160+M1164+M1168+M1172+M1176+M1180+M1184+M1188</f>
      </c>
    </row>
    <row r="1088" spans="1:16" ht="12.75" customHeight="1">
      <c r="A1088" t="s">
        <v>51</v>
      </c>
      <c s="6" t="s">
        <v>164</v>
      </c>
      <c s="6" t="s">
        <v>3431</v>
      </c>
      <c t="s">
        <v>5</v>
      </c>
      <c s="26" t="s">
        <v>3432</v>
      </c>
      <c s="27" t="s">
        <v>460</v>
      </c>
      <c s="28">
        <v>43.029</v>
      </c>
      <c s="27">
        <v>0</v>
      </c>
      <c s="27">
        <f>ROUND(G1088*H1088,6)</f>
      </c>
      <c r="L1088" s="29">
        <v>0</v>
      </c>
      <c s="24">
        <f>ROUND(ROUND(L1088,2)*ROUND(G1088,3),2)</f>
      </c>
      <c s="27" t="s">
        <v>56</v>
      </c>
      <c>
        <f>(M1088*21)/100</f>
      </c>
      <c t="s">
        <v>27</v>
      </c>
    </row>
    <row r="1089" spans="1:5" ht="12.75" customHeight="1">
      <c r="A1089" s="30" t="s">
        <v>57</v>
      </c>
      <c r="E1089" s="31" t="s">
        <v>3433</v>
      </c>
    </row>
    <row r="1090" spans="1:5" ht="12.75" customHeight="1">
      <c r="A1090" s="30" t="s">
        <v>58</v>
      </c>
      <c r="E1090" s="32" t="s">
        <v>3351</v>
      </c>
    </row>
    <row r="1091" spans="5:5" ht="25.5" customHeight="1">
      <c r="E1091" s="31" t="s">
        <v>3434</v>
      </c>
    </row>
    <row r="1092" spans="1:16" ht="12.75" customHeight="1">
      <c r="A1092" t="s">
        <v>51</v>
      </c>
      <c s="6" t="s">
        <v>168</v>
      </c>
      <c s="6" t="s">
        <v>3435</v>
      </c>
      <c t="s">
        <v>5</v>
      </c>
      <c s="26" t="s">
        <v>3436</v>
      </c>
      <c s="27" t="s">
        <v>460</v>
      </c>
      <c s="28">
        <v>15</v>
      </c>
      <c s="27">
        <v>0</v>
      </c>
      <c s="27">
        <f>ROUND(G1092*H1092,6)</f>
      </c>
      <c r="L1092" s="29">
        <v>0</v>
      </c>
      <c s="24">
        <f>ROUND(ROUND(L1092,2)*ROUND(G1092,3),2)</f>
      </c>
      <c s="27" t="s">
        <v>56</v>
      </c>
      <c>
        <f>(M1092*21)/100</f>
      </c>
      <c t="s">
        <v>27</v>
      </c>
    </row>
    <row r="1093" spans="1:5" ht="12.75" customHeight="1">
      <c r="A1093" s="30" t="s">
        <v>57</v>
      </c>
      <c r="E1093" s="31" t="s">
        <v>3436</v>
      </c>
    </row>
    <row r="1094" spans="1:5" ht="12.75" customHeight="1">
      <c r="A1094" s="30" t="s">
        <v>58</v>
      </c>
      <c r="E1094" s="32" t="s">
        <v>5</v>
      </c>
    </row>
    <row r="1095" spans="5:5" ht="12.75" customHeight="1">
      <c r="E1095" s="31" t="s">
        <v>5</v>
      </c>
    </row>
    <row r="1096" spans="1:16" ht="12.75" customHeight="1">
      <c r="A1096" t="s">
        <v>51</v>
      </c>
      <c s="6" t="s">
        <v>172</v>
      </c>
      <c s="6" t="s">
        <v>3437</v>
      </c>
      <c t="s">
        <v>5</v>
      </c>
      <c s="26" t="s">
        <v>3438</v>
      </c>
      <c s="27" t="s">
        <v>460</v>
      </c>
      <c s="28">
        <v>59.784</v>
      </c>
      <c s="27">
        <v>0</v>
      </c>
      <c s="27">
        <f>ROUND(G1096*H1096,6)</f>
      </c>
      <c r="L1096" s="29">
        <v>0</v>
      </c>
      <c s="24">
        <f>ROUND(ROUND(L1096,2)*ROUND(G1096,3),2)</f>
      </c>
      <c s="27" t="s">
        <v>56</v>
      </c>
      <c>
        <f>(M1096*21)/100</f>
      </c>
      <c t="s">
        <v>27</v>
      </c>
    </row>
    <row r="1097" spans="1:5" ht="12.75" customHeight="1">
      <c r="A1097" s="30" t="s">
        <v>57</v>
      </c>
      <c r="E1097" s="31" t="s">
        <v>3439</v>
      </c>
    </row>
    <row r="1098" spans="1:5" ht="12.75" customHeight="1">
      <c r="A1098" s="30" t="s">
        <v>58</v>
      </c>
      <c r="E1098" s="32" t="s">
        <v>3440</v>
      </c>
    </row>
    <row r="1099" spans="5:5" ht="25.5" customHeight="1">
      <c r="E1099" s="31" t="s">
        <v>3441</v>
      </c>
    </row>
    <row r="1100" spans="1:16" ht="12.75" customHeight="1">
      <c r="A1100" t="s">
        <v>51</v>
      </c>
      <c s="6" t="s">
        <v>176</v>
      </c>
      <c s="6" t="s">
        <v>3442</v>
      </c>
      <c t="s">
        <v>5</v>
      </c>
      <c s="26" t="s">
        <v>3443</v>
      </c>
      <c s="27" t="s">
        <v>460</v>
      </c>
      <c s="28">
        <v>24.121</v>
      </c>
      <c s="27">
        <v>0</v>
      </c>
      <c s="27">
        <f>ROUND(G1100*H1100,6)</f>
      </c>
      <c r="L1100" s="29">
        <v>0</v>
      </c>
      <c s="24">
        <f>ROUND(ROUND(L1100,2)*ROUND(G1100,3),2)</f>
      </c>
      <c s="27" t="s">
        <v>56</v>
      </c>
      <c>
        <f>(M1100*21)/100</f>
      </c>
      <c t="s">
        <v>27</v>
      </c>
    </row>
    <row r="1101" spans="1:5" ht="12.75" customHeight="1">
      <c r="A1101" s="30" t="s">
        <v>57</v>
      </c>
      <c r="E1101" s="31" t="s">
        <v>3444</v>
      </c>
    </row>
    <row r="1102" spans="1:5" ht="12.75" customHeight="1">
      <c r="A1102" s="30" t="s">
        <v>58</v>
      </c>
      <c r="E1102" s="32" t="s">
        <v>3445</v>
      </c>
    </row>
    <row r="1103" spans="5:5" ht="12.75" customHeight="1">
      <c r="E1103" s="31" t="s">
        <v>5</v>
      </c>
    </row>
    <row r="1104" spans="1:16" ht="12.75" customHeight="1">
      <c r="A1104" t="s">
        <v>51</v>
      </c>
      <c s="6" t="s">
        <v>181</v>
      </c>
      <c s="6" t="s">
        <v>3446</v>
      </c>
      <c t="s">
        <v>5</v>
      </c>
      <c s="26" t="s">
        <v>3447</v>
      </c>
      <c s="27" t="s">
        <v>460</v>
      </c>
      <c s="28">
        <v>51.492</v>
      </c>
      <c s="27">
        <v>0</v>
      </c>
      <c s="27">
        <f>ROUND(G1104*H1104,6)</f>
      </c>
      <c r="L1104" s="29">
        <v>0</v>
      </c>
      <c s="24">
        <f>ROUND(ROUND(L1104,2)*ROUND(G1104,3),2)</f>
      </c>
      <c s="27" t="s">
        <v>56</v>
      </c>
      <c>
        <f>(M1104*21)/100</f>
      </c>
      <c t="s">
        <v>27</v>
      </c>
    </row>
    <row r="1105" spans="1:5" ht="12.75" customHeight="1">
      <c r="A1105" s="30" t="s">
        <v>57</v>
      </c>
      <c r="E1105" s="31" t="s">
        <v>3448</v>
      </c>
    </row>
    <row r="1106" spans="1:5" ht="12.75" customHeight="1">
      <c r="A1106" s="30" t="s">
        <v>58</v>
      </c>
      <c r="E1106" s="32" t="s">
        <v>3449</v>
      </c>
    </row>
    <row r="1107" spans="5:5" ht="12.75" customHeight="1">
      <c r="E1107" s="31" t="s">
        <v>5</v>
      </c>
    </row>
    <row r="1108" spans="1:16" ht="12.75" customHeight="1">
      <c r="A1108" t="s">
        <v>51</v>
      </c>
      <c s="6" t="s">
        <v>185</v>
      </c>
      <c s="6" t="s">
        <v>3450</v>
      </c>
      <c t="s">
        <v>5</v>
      </c>
      <c s="26" t="s">
        <v>3451</v>
      </c>
      <c s="27" t="s">
        <v>76</v>
      </c>
      <c s="28">
        <v>0.019</v>
      </c>
      <c s="27">
        <v>0</v>
      </c>
      <c s="27">
        <f>ROUND(G1108*H1108,6)</f>
      </c>
      <c r="L1108" s="29">
        <v>0</v>
      </c>
      <c s="24">
        <f>ROUND(ROUND(L1108,2)*ROUND(G1108,3),2)</f>
      </c>
      <c s="27" t="s">
        <v>56</v>
      </c>
      <c>
        <f>(M1108*21)/100</f>
      </c>
      <c t="s">
        <v>27</v>
      </c>
    </row>
    <row r="1109" spans="1:5" ht="12.75" customHeight="1">
      <c r="A1109" s="30" t="s">
        <v>57</v>
      </c>
      <c r="E1109" s="31" t="s">
        <v>3452</v>
      </c>
    </row>
    <row r="1110" spans="1:5" ht="12.75" customHeight="1">
      <c r="A1110" s="30" t="s">
        <v>58</v>
      </c>
      <c r="E1110" s="32" t="s">
        <v>3453</v>
      </c>
    </row>
    <row r="1111" spans="5:5" ht="25.5" customHeight="1">
      <c r="E1111" s="31" t="s">
        <v>3454</v>
      </c>
    </row>
    <row r="1112" spans="1:16" ht="12.75" customHeight="1">
      <c r="A1112" t="s">
        <v>51</v>
      </c>
      <c s="6" t="s">
        <v>190</v>
      </c>
      <c s="6" t="s">
        <v>3455</v>
      </c>
      <c t="s">
        <v>5</v>
      </c>
      <c s="26" t="s">
        <v>3456</v>
      </c>
      <c s="27" t="s">
        <v>460</v>
      </c>
      <c s="28">
        <v>0.8</v>
      </c>
      <c s="27">
        <v>0</v>
      </c>
      <c s="27">
        <f>ROUND(G1112*H1112,6)</f>
      </c>
      <c r="L1112" s="29">
        <v>0</v>
      </c>
      <c s="24">
        <f>ROUND(ROUND(L1112,2)*ROUND(G1112,3),2)</f>
      </c>
      <c s="27" t="s">
        <v>56</v>
      </c>
      <c>
        <f>(M1112*21)/100</f>
      </c>
      <c t="s">
        <v>27</v>
      </c>
    </row>
    <row r="1113" spans="1:5" ht="12.75" customHeight="1">
      <c r="A1113" s="30" t="s">
        <v>57</v>
      </c>
      <c r="E1113" s="31" t="s">
        <v>3457</v>
      </c>
    </row>
    <row r="1114" spans="1:5" ht="12.75" customHeight="1">
      <c r="A1114" s="30" t="s">
        <v>58</v>
      </c>
      <c r="E1114" s="32" t="s">
        <v>2552</v>
      </c>
    </row>
    <row r="1115" spans="5:5" ht="12.75" customHeight="1">
      <c r="E1115" s="31" t="s">
        <v>5</v>
      </c>
    </row>
    <row r="1116" spans="1:16" ht="12.75" customHeight="1">
      <c r="A1116" t="s">
        <v>51</v>
      </c>
      <c s="6" t="s">
        <v>194</v>
      </c>
      <c s="6" t="s">
        <v>3458</v>
      </c>
      <c t="s">
        <v>5</v>
      </c>
      <c s="26" t="s">
        <v>3459</v>
      </c>
      <c s="27" t="s">
        <v>460</v>
      </c>
      <c s="28">
        <v>13.396</v>
      </c>
      <c s="27">
        <v>0</v>
      </c>
      <c s="27">
        <f>ROUND(G1116*H1116,6)</f>
      </c>
      <c r="L1116" s="29">
        <v>0</v>
      </c>
      <c s="24">
        <f>ROUND(ROUND(L1116,2)*ROUND(G1116,3),2)</f>
      </c>
      <c s="27" t="s">
        <v>56</v>
      </c>
      <c>
        <f>(M1116*21)/100</f>
      </c>
      <c t="s">
        <v>27</v>
      </c>
    </row>
    <row r="1117" spans="1:5" ht="12.75" customHeight="1">
      <c r="A1117" s="30" t="s">
        <v>57</v>
      </c>
      <c r="E1117" s="31" t="s">
        <v>3460</v>
      </c>
    </row>
    <row r="1118" spans="1:5" ht="12.75" customHeight="1">
      <c r="A1118" s="30" t="s">
        <v>58</v>
      </c>
      <c r="E1118" s="32" t="s">
        <v>3461</v>
      </c>
    </row>
    <row r="1119" spans="5:5" ht="25.5" customHeight="1">
      <c r="E1119" s="31" t="s">
        <v>3462</v>
      </c>
    </row>
    <row r="1120" spans="1:16" ht="12.75" customHeight="1">
      <c r="A1120" t="s">
        <v>51</v>
      </c>
      <c s="6" t="s">
        <v>198</v>
      </c>
      <c s="6" t="s">
        <v>3463</v>
      </c>
      <c t="s">
        <v>5</v>
      </c>
      <c s="26" t="s">
        <v>3464</v>
      </c>
      <c s="27" t="s">
        <v>99</v>
      </c>
      <c s="28">
        <v>1</v>
      </c>
      <c s="27">
        <v>0</v>
      </c>
      <c s="27">
        <f>ROUND(G1120*H1120,6)</f>
      </c>
      <c r="L1120" s="29">
        <v>0</v>
      </c>
      <c s="24">
        <f>ROUND(ROUND(L1120,2)*ROUND(G1120,3),2)</f>
      </c>
      <c s="27" t="s">
        <v>56</v>
      </c>
      <c>
        <f>(M1120*21)/100</f>
      </c>
      <c t="s">
        <v>27</v>
      </c>
    </row>
    <row r="1121" spans="1:5" ht="12.75" customHeight="1">
      <c r="A1121" s="30" t="s">
        <v>57</v>
      </c>
      <c r="E1121" s="31" t="s">
        <v>3465</v>
      </c>
    </row>
    <row r="1122" spans="1:5" ht="12.75" customHeight="1">
      <c r="A1122" s="30" t="s">
        <v>58</v>
      </c>
      <c r="E1122" s="32" t="s">
        <v>5</v>
      </c>
    </row>
    <row r="1123" spans="5:5" ht="12.75" customHeight="1">
      <c r="E1123" s="31" t="s">
        <v>5</v>
      </c>
    </row>
    <row r="1124" spans="1:16" ht="12.75" customHeight="1">
      <c r="A1124" t="s">
        <v>51</v>
      </c>
      <c s="6" t="s">
        <v>202</v>
      </c>
      <c s="6" t="s">
        <v>3466</v>
      </c>
      <c t="s">
        <v>5</v>
      </c>
      <c s="26" t="s">
        <v>3467</v>
      </c>
      <c s="27" t="s">
        <v>460</v>
      </c>
      <c s="28">
        <v>1.6</v>
      </c>
      <c s="27">
        <v>0</v>
      </c>
      <c s="27">
        <f>ROUND(G1124*H1124,6)</f>
      </c>
      <c r="L1124" s="29">
        <v>0</v>
      </c>
      <c s="24">
        <f>ROUND(ROUND(L1124,2)*ROUND(G1124,3),2)</f>
      </c>
      <c s="27" t="s">
        <v>56</v>
      </c>
      <c>
        <f>(M1124*21)/100</f>
      </c>
      <c t="s">
        <v>27</v>
      </c>
    </row>
    <row r="1125" spans="1:5" ht="12.75" customHeight="1">
      <c r="A1125" s="30" t="s">
        <v>57</v>
      </c>
      <c r="E1125" s="31" t="s">
        <v>3468</v>
      </c>
    </row>
    <row r="1126" spans="1:5" ht="12.75" customHeight="1">
      <c r="A1126" s="30" t="s">
        <v>58</v>
      </c>
      <c r="E1126" s="32" t="s">
        <v>3469</v>
      </c>
    </row>
    <row r="1127" spans="5:5" ht="12.75" customHeight="1">
      <c r="E1127" s="31" t="s">
        <v>5</v>
      </c>
    </row>
    <row r="1128" spans="1:16" ht="12.75" customHeight="1">
      <c r="A1128" t="s">
        <v>51</v>
      </c>
      <c s="6" t="s">
        <v>206</v>
      </c>
      <c s="6" t="s">
        <v>3470</v>
      </c>
      <c t="s">
        <v>5</v>
      </c>
      <c s="26" t="s">
        <v>3471</v>
      </c>
      <c s="27" t="s">
        <v>88</v>
      </c>
      <c s="28">
        <v>8</v>
      </c>
      <c s="27">
        <v>0</v>
      </c>
      <c s="27">
        <f>ROUND(G1128*H1128,6)</f>
      </c>
      <c r="L1128" s="29">
        <v>0</v>
      </c>
      <c s="24">
        <f>ROUND(ROUND(L1128,2)*ROUND(G1128,3),2)</f>
      </c>
      <c s="27" t="s">
        <v>56</v>
      </c>
      <c>
        <f>(M1128*21)/100</f>
      </c>
      <c t="s">
        <v>27</v>
      </c>
    </row>
    <row r="1129" spans="1:5" ht="12.75" customHeight="1">
      <c r="A1129" s="30" t="s">
        <v>57</v>
      </c>
      <c r="E1129" s="31" t="s">
        <v>3472</v>
      </c>
    </row>
    <row r="1130" spans="1:5" ht="12.75" customHeight="1">
      <c r="A1130" s="30" t="s">
        <v>58</v>
      </c>
      <c r="E1130" s="32" t="s">
        <v>3473</v>
      </c>
    </row>
    <row r="1131" spans="5:5" ht="12.75" customHeight="1">
      <c r="E1131" s="31" t="s">
        <v>5</v>
      </c>
    </row>
    <row r="1132" spans="1:16" ht="12.75" customHeight="1">
      <c r="A1132" t="s">
        <v>51</v>
      </c>
      <c s="6" t="s">
        <v>210</v>
      </c>
      <c s="6" t="s">
        <v>3474</v>
      </c>
      <c t="s">
        <v>5</v>
      </c>
      <c s="26" t="s">
        <v>3475</v>
      </c>
      <c s="27" t="s">
        <v>88</v>
      </c>
      <c s="28">
        <v>20</v>
      </c>
      <c s="27">
        <v>0</v>
      </c>
      <c s="27">
        <f>ROUND(G1132*H1132,6)</f>
      </c>
      <c r="L1132" s="29">
        <v>0</v>
      </c>
      <c s="24">
        <f>ROUND(ROUND(L1132,2)*ROUND(G1132,3),2)</f>
      </c>
      <c s="27" t="s">
        <v>56</v>
      </c>
      <c>
        <f>(M1132*21)/100</f>
      </c>
      <c t="s">
        <v>27</v>
      </c>
    </row>
    <row r="1133" spans="1:5" ht="12.75" customHeight="1">
      <c r="A1133" s="30" t="s">
        <v>57</v>
      </c>
      <c r="E1133" s="31" t="s">
        <v>3476</v>
      </c>
    </row>
    <row r="1134" spans="1:5" ht="12.75" customHeight="1">
      <c r="A1134" s="30" t="s">
        <v>58</v>
      </c>
      <c r="E1134" s="32" t="s">
        <v>3477</v>
      </c>
    </row>
    <row r="1135" spans="5:5" ht="12.75" customHeight="1">
      <c r="E1135" s="31" t="s">
        <v>5</v>
      </c>
    </row>
    <row r="1136" spans="1:16" ht="12.75" customHeight="1">
      <c r="A1136" t="s">
        <v>51</v>
      </c>
      <c s="6" t="s">
        <v>214</v>
      </c>
      <c s="6" t="s">
        <v>3478</v>
      </c>
      <c t="s">
        <v>5</v>
      </c>
      <c s="26" t="s">
        <v>3479</v>
      </c>
      <c s="27" t="s">
        <v>88</v>
      </c>
      <c s="28">
        <v>1.25</v>
      </c>
      <c s="27">
        <v>0</v>
      </c>
      <c s="27">
        <f>ROUND(G1136*H1136,6)</f>
      </c>
      <c r="L1136" s="29">
        <v>0</v>
      </c>
      <c s="24">
        <f>ROUND(ROUND(L1136,2)*ROUND(G1136,3),2)</f>
      </c>
      <c s="27" t="s">
        <v>56</v>
      </c>
      <c>
        <f>(M1136*21)/100</f>
      </c>
      <c t="s">
        <v>27</v>
      </c>
    </row>
    <row r="1137" spans="1:5" ht="12.75" customHeight="1">
      <c r="A1137" s="30" t="s">
        <v>57</v>
      </c>
      <c r="E1137" s="31" t="s">
        <v>3480</v>
      </c>
    </row>
    <row r="1138" spans="1:5" ht="12.75" customHeight="1">
      <c r="A1138" s="30" t="s">
        <v>58</v>
      </c>
      <c r="E1138" s="32" t="s">
        <v>3481</v>
      </c>
    </row>
    <row r="1139" spans="5:5" ht="12.75" customHeight="1">
      <c r="E1139" s="31" t="s">
        <v>5</v>
      </c>
    </row>
    <row r="1140" spans="1:16" ht="12.75" customHeight="1">
      <c r="A1140" t="s">
        <v>51</v>
      </c>
      <c s="6" t="s">
        <v>218</v>
      </c>
      <c s="6" t="s">
        <v>3482</v>
      </c>
      <c t="s">
        <v>5</v>
      </c>
      <c s="26" t="s">
        <v>3483</v>
      </c>
      <c s="27" t="s">
        <v>460</v>
      </c>
      <c s="28">
        <v>43.416</v>
      </c>
      <c s="27">
        <v>0</v>
      </c>
      <c s="27">
        <f>ROUND(G1140*H1140,6)</f>
      </c>
      <c r="L1140" s="29">
        <v>0</v>
      </c>
      <c s="24">
        <f>ROUND(ROUND(L1140,2)*ROUND(G1140,3),2)</f>
      </c>
      <c s="27" t="s">
        <v>56</v>
      </c>
      <c>
        <f>(M1140*21)/100</f>
      </c>
      <c t="s">
        <v>27</v>
      </c>
    </row>
    <row r="1141" spans="1:5" ht="12.75" customHeight="1">
      <c r="A1141" s="30" t="s">
        <v>57</v>
      </c>
      <c r="E1141" s="31" t="s">
        <v>3484</v>
      </c>
    </row>
    <row r="1142" spans="1:5" ht="12.75" customHeight="1">
      <c r="A1142" s="30" t="s">
        <v>58</v>
      </c>
      <c r="E1142" s="32" t="s">
        <v>3485</v>
      </c>
    </row>
    <row r="1143" spans="5:5" ht="25.5" customHeight="1">
      <c r="E1143" s="31" t="s">
        <v>3486</v>
      </c>
    </row>
    <row r="1144" spans="1:16" ht="12.75" customHeight="1">
      <c r="A1144" t="s">
        <v>51</v>
      </c>
      <c s="6" t="s">
        <v>222</v>
      </c>
      <c s="6" t="s">
        <v>3487</v>
      </c>
      <c t="s">
        <v>5</v>
      </c>
      <c s="26" t="s">
        <v>3488</v>
      </c>
      <c s="27" t="s">
        <v>460</v>
      </c>
      <c s="28">
        <v>113.795</v>
      </c>
      <c s="27">
        <v>0</v>
      </c>
      <c s="27">
        <f>ROUND(G1144*H1144,6)</f>
      </c>
      <c r="L1144" s="29">
        <v>0</v>
      </c>
      <c s="24">
        <f>ROUND(ROUND(L1144,2)*ROUND(G1144,3),2)</f>
      </c>
      <c s="27" t="s">
        <v>56</v>
      </c>
      <c>
        <f>(M1144*21)/100</f>
      </c>
      <c t="s">
        <v>27</v>
      </c>
    </row>
    <row r="1145" spans="1:5" ht="12.75" customHeight="1">
      <c r="A1145" s="30" t="s">
        <v>57</v>
      </c>
      <c r="E1145" s="31" t="s">
        <v>3489</v>
      </c>
    </row>
    <row r="1146" spans="1:5" ht="12.75" customHeight="1">
      <c r="A1146" s="30" t="s">
        <v>58</v>
      </c>
      <c r="E1146" s="32" t="s">
        <v>3490</v>
      </c>
    </row>
    <row r="1147" spans="5:5" ht="25.5" customHeight="1">
      <c r="E1147" s="31" t="s">
        <v>3486</v>
      </c>
    </row>
    <row r="1148" spans="1:16" ht="12.75" customHeight="1">
      <c r="A1148" t="s">
        <v>51</v>
      </c>
      <c s="6" t="s">
        <v>226</v>
      </c>
      <c s="6" t="s">
        <v>3491</v>
      </c>
      <c t="s">
        <v>5</v>
      </c>
      <c s="26" t="s">
        <v>3492</v>
      </c>
      <c s="27" t="s">
        <v>88</v>
      </c>
      <c s="28">
        <v>70</v>
      </c>
      <c s="27">
        <v>0</v>
      </c>
      <c s="27">
        <f>ROUND(G1148*H1148,6)</f>
      </c>
      <c r="L1148" s="29">
        <v>0</v>
      </c>
      <c s="24">
        <f>ROUND(ROUND(L1148,2)*ROUND(G1148,3),2)</f>
      </c>
      <c s="27" t="s">
        <v>56</v>
      </c>
      <c>
        <f>(M1148*21)/100</f>
      </c>
      <c t="s">
        <v>27</v>
      </c>
    </row>
    <row r="1149" spans="1:5" ht="12.75" customHeight="1">
      <c r="A1149" s="30" t="s">
        <v>57</v>
      </c>
      <c r="E1149" s="31" t="s">
        <v>3493</v>
      </c>
    </row>
    <row r="1150" spans="1:5" ht="12.75" customHeight="1">
      <c r="A1150" s="30" t="s">
        <v>58</v>
      </c>
      <c r="E1150" s="32" t="s">
        <v>5</v>
      </c>
    </row>
    <row r="1151" spans="5:5" ht="12.75" customHeight="1">
      <c r="E1151" s="31" t="s">
        <v>5</v>
      </c>
    </row>
    <row r="1152" spans="1:16" ht="12.75" customHeight="1">
      <c r="A1152" t="s">
        <v>51</v>
      </c>
      <c s="6" t="s">
        <v>230</v>
      </c>
      <c s="6" t="s">
        <v>3494</v>
      </c>
      <c t="s">
        <v>5</v>
      </c>
      <c s="26" t="s">
        <v>3495</v>
      </c>
      <c s="27" t="s">
        <v>88</v>
      </c>
      <c s="28">
        <v>30</v>
      </c>
      <c s="27">
        <v>0</v>
      </c>
      <c s="27">
        <f>ROUND(G1152*H1152,6)</f>
      </c>
      <c r="L1152" s="29">
        <v>0</v>
      </c>
      <c s="24">
        <f>ROUND(ROUND(L1152,2)*ROUND(G1152,3),2)</f>
      </c>
      <c s="27" t="s">
        <v>56</v>
      </c>
      <c>
        <f>(M1152*21)/100</f>
      </c>
      <c t="s">
        <v>27</v>
      </c>
    </row>
    <row r="1153" spans="1:5" ht="12.75" customHeight="1">
      <c r="A1153" s="30" t="s">
        <v>57</v>
      </c>
      <c r="E1153" s="31" t="s">
        <v>3495</v>
      </c>
    </row>
    <row r="1154" spans="1:5" ht="12.75" customHeight="1">
      <c r="A1154" s="30" t="s">
        <v>58</v>
      </c>
      <c r="E1154" s="32" t="s">
        <v>5</v>
      </c>
    </row>
    <row r="1155" spans="5:5" ht="12.75" customHeight="1">
      <c r="E1155" s="31" t="s">
        <v>5</v>
      </c>
    </row>
    <row r="1156" spans="1:16" ht="12.75" customHeight="1">
      <c r="A1156" t="s">
        <v>51</v>
      </c>
      <c s="6" t="s">
        <v>234</v>
      </c>
      <c s="6" t="s">
        <v>3496</v>
      </c>
      <c t="s">
        <v>5</v>
      </c>
      <c s="26" t="s">
        <v>3497</v>
      </c>
      <c s="27" t="s">
        <v>329</v>
      </c>
      <c s="28">
        <v>10</v>
      </c>
      <c s="27">
        <v>0</v>
      </c>
      <c s="27">
        <f>ROUND(G1156*H1156,6)</f>
      </c>
      <c r="L1156" s="29">
        <v>0</v>
      </c>
      <c s="24">
        <f>ROUND(ROUND(L1156,2)*ROUND(G1156,3),2)</f>
      </c>
      <c s="27" t="s">
        <v>56</v>
      </c>
      <c>
        <f>(M1156*21)/100</f>
      </c>
      <c t="s">
        <v>27</v>
      </c>
    </row>
    <row r="1157" spans="1:5" ht="12.75" customHeight="1">
      <c r="A1157" s="30" t="s">
        <v>57</v>
      </c>
      <c r="E1157" s="31" t="s">
        <v>3497</v>
      </c>
    </row>
    <row r="1158" spans="1:5" ht="12.75" customHeight="1">
      <c r="A1158" s="30" t="s">
        <v>58</v>
      </c>
      <c r="E1158" s="32" t="s">
        <v>5</v>
      </c>
    </row>
    <row r="1159" spans="5:5" ht="12.75" customHeight="1">
      <c r="E1159" s="31" t="s">
        <v>5</v>
      </c>
    </row>
    <row r="1160" spans="1:16" ht="12.75" customHeight="1">
      <c r="A1160" t="s">
        <v>51</v>
      </c>
      <c s="6" t="s">
        <v>238</v>
      </c>
      <c s="6" t="s">
        <v>3498</v>
      </c>
      <c t="s">
        <v>5</v>
      </c>
      <c s="26" t="s">
        <v>3499</v>
      </c>
      <c s="27" t="s">
        <v>99</v>
      </c>
      <c s="28">
        <v>1</v>
      </c>
      <c s="27">
        <v>0</v>
      </c>
      <c s="27">
        <f>ROUND(G1160*H1160,6)</f>
      </c>
      <c r="L1160" s="29">
        <v>0</v>
      </c>
      <c s="24">
        <f>ROUND(ROUND(L1160,2)*ROUND(G1160,3),2)</f>
      </c>
      <c s="27" t="s">
        <v>56</v>
      </c>
      <c>
        <f>(M1160*21)/100</f>
      </c>
      <c t="s">
        <v>27</v>
      </c>
    </row>
    <row r="1161" spans="1:5" ht="12.75" customHeight="1">
      <c r="A1161" s="30" t="s">
        <v>57</v>
      </c>
      <c r="E1161" s="31" t="s">
        <v>3500</v>
      </c>
    </row>
    <row r="1162" spans="1:5" ht="12.75" customHeight="1">
      <c r="A1162" s="30" t="s">
        <v>58</v>
      </c>
      <c r="E1162" s="32" t="s">
        <v>5</v>
      </c>
    </row>
    <row r="1163" spans="5:5" ht="12.75" customHeight="1">
      <c r="E1163" s="31" t="s">
        <v>5</v>
      </c>
    </row>
    <row r="1164" spans="1:16" ht="12.75" customHeight="1">
      <c r="A1164" t="s">
        <v>51</v>
      </c>
      <c s="6" t="s">
        <v>242</v>
      </c>
      <c s="6" t="s">
        <v>3501</v>
      </c>
      <c t="s">
        <v>5</v>
      </c>
      <c s="26" t="s">
        <v>3502</v>
      </c>
      <c s="27" t="s">
        <v>834</v>
      </c>
      <c s="28">
        <v>1</v>
      </c>
      <c s="27">
        <v>0</v>
      </c>
      <c s="27">
        <f>ROUND(G1164*H1164,6)</f>
      </c>
      <c r="L1164" s="29">
        <v>0</v>
      </c>
      <c s="24">
        <f>ROUND(ROUND(L1164,2)*ROUND(G1164,3),2)</f>
      </c>
      <c s="27" t="s">
        <v>56</v>
      </c>
      <c>
        <f>(M1164*21)/100</f>
      </c>
      <c t="s">
        <v>27</v>
      </c>
    </row>
    <row r="1165" spans="1:5" ht="12.75" customHeight="1">
      <c r="A1165" s="30" t="s">
        <v>57</v>
      </c>
      <c r="E1165" s="31" t="s">
        <v>3503</v>
      </c>
    </row>
    <row r="1166" spans="1:5" ht="12.75" customHeight="1">
      <c r="A1166" s="30" t="s">
        <v>58</v>
      </c>
      <c r="E1166" s="32" t="s">
        <v>5</v>
      </c>
    </row>
    <row r="1167" spans="5:5" ht="12.75" customHeight="1">
      <c r="E1167" s="31" t="s">
        <v>5</v>
      </c>
    </row>
    <row r="1168" spans="1:16" ht="12.75" customHeight="1">
      <c r="A1168" t="s">
        <v>51</v>
      </c>
      <c s="6" t="s">
        <v>246</v>
      </c>
      <c s="6" t="s">
        <v>3504</v>
      </c>
      <c t="s">
        <v>5</v>
      </c>
      <c s="26" t="s">
        <v>3505</v>
      </c>
      <c s="27" t="s">
        <v>329</v>
      </c>
      <c s="28">
        <v>10</v>
      </c>
      <c s="27">
        <v>0</v>
      </c>
      <c s="27">
        <f>ROUND(G1168*H1168,6)</f>
      </c>
      <c r="L1168" s="29">
        <v>0</v>
      </c>
      <c s="24">
        <f>ROUND(ROUND(L1168,2)*ROUND(G1168,3),2)</f>
      </c>
      <c s="27" t="s">
        <v>56</v>
      </c>
      <c>
        <f>(M1168*21)/100</f>
      </c>
      <c t="s">
        <v>27</v>
      </c>
    </row>
    <row r="1169" spans="1:5" ht="12.75" customHeight="1">
      <c r="A1169" s="30" t="s">
        <v>57</v>
      </c>
      <c r="E1169" s="31" t="s">
        <v>3505</v>
      </c>
    </row>
    <row r="1170" spans="1:5" ht="12.75" customHeight="1">
      <c r="A1170" s="30" t="s">
        <v>58</v>
      </c>
      <c r="E1170" s="32" t="s">
        <v>5</v>
      </c>
    </row>
    <row r="1171" spans="5:5" ht="12.75" customHeight="1">
      <c r="E1171" s="31" t="s">
        <v>5</v>
      </c>
    </row>
    <row r="1172" spans="1:16" ht="12.75" customHeight="1">
      <c r="A1172" t="s">
        <v>51</v>
      </c>
      <c s="6" t="s">
        <v>250</v>
      </c>
      <c s="6" t="s">
        <v>3506</v>
      </c>
      <c t="s">
        <v>5</v>
      </c>
      <c s="26" t="s">
        <v>3507</v>
      </c>
      <c s="27" t="s">
        <v>329</v>
      </c>
      <c s="28">
        <v>10</v>
      </c>
      <c s="27">
        <v>0</v>
      </c>
      <c s="27">
        <f>ROUND(G1172*H1172,6)</f>
      </c>
      <c r="L1172" s="29">
        <v>0</v>
      </c>
      <c s="24">
        <f>ROUND(ROUND(L1172,2)*ROUND(G1172,3),2)</f>
      </c>
      <c s="27" t="s">
        <v>56</v>
      </c>
      <c>
        <f>(M1172*21)/100</f>
      </c>
      <c t="s">
        <v>27</v>
      </c>
    </row>
    <row r="1173" spans="1:5" ht="12.75" customHeight="1">
      <c r="A1173" s="30" t="s">
        <v>57</v>
      </c>
      <c r="E1173" s="31" t="s">
        <v>3507</v>
      </c>
    </row>
    <row r="1174" spans="1:5" ht="12.75" customHeight="1">
      <c r="A1174" s="30" t="s">
        <v>58</v>
      </c>
      <c r="E1174" s="32" t="s">
        <v>5</v>
      </c>
    </row>
    <row r="1175" spans="5:5" ht="12.75" customHeight="1">
      <c r="E1175" s="31" t="s">
        <v>5</v>
      </c>
    </row>
    <row r="1176" spans="1:16" ht="12.75" customHeight="1">
      <c r="A1176" t="s">
        <v>51</v>
      </c>
      <c s="6" t="s">
        <v>254</v>
      </c>
      <c s="6" t="s">
        <v>3508</v>
      </c>
      <c t="s">
        <v>5</v>
      </c>
      <c s="26" t="s">
        <v>3509</v>
      </c>
      <c s="27" t="s">
        <v>329</v>
      </c>
      <c s="28">
        <v>10</v>
      </c>
      <c s="27">
        <v>0</v>
      </c>
      <c s="27">
        <f>ROUND(G1176*H1176,6)</f>
      </c>
      <c r="L1176" s="29">
        <v>0</v>
      </c>
      <c s="24">
        <f>ROUND(ROUND(L1176,2)*ROUND(G1176,3),2)</f>
      </c>
      <c s="27" t="s">
        <v>56</v>
      </c>
      <c>
        <f>(M1176*21)/100</f>
      </c>
      <c t="s">
        <v>27</v>
      </c>
    </row>
    <row r="1177" spans="1:5" ht="12.75" customHeight="1">
      <c r="A1177" s="30" t="s">
        <v>57</v>
      </c>
      <c r="E1177" s="31" t="s">
        <v>3509</v>
      </c>
    </row>
    <row r="1178" spans="1:5" ht="12.75" customHeight="1">
      <c r="A1178" s="30" t="s">
        <v>58</v>
      </c>
      <c r="E1178" s="32" t="s">
        <v>5</v>
      </c>
    </row>
    <row r="1179" spans="5:5" ht="12.75" customHeight="1">
      <c r="E1179" s="31" t="s">
        <v>5</v>
      </c>
    </row>
    <row r="1180" spans="1:16" ht="12.75" customHeight="1">
      <c r="A1180" t="s">
        <v>51</v>
      </c>
      <c s="6" t="s">
        <v>258</v>
      </c>
      <c s="6" t="s">
        <v>3510</v>
      </c>
      <c t="s">
        <v>5</v>
      </c>
      <c s="26" t="s">
        <v>3511</v>
      </c>
      <c s="27" t="s">
        <v>329</v>
      </c>
      <c s="28">
        <v>30</v>
      </c>
      <c s="27">
        <v>0</v>
      </c>
      <c s="27">
        <f>ROUND(G1180*H1180,6)</f>
      </c>
      <c r="L1180" s="29">
        <v>0</v>
      </c>
      <c s="24">
        <f>ROUND(ROUND(L1180,2)*ROUND(G1180,3),2)</f>
      </c>
      <c s="27" t="s">
        <v>56</v>
      </c>
      <c>
        <f>(M1180*21)/100</f>
      </c>
      <c t="s">
        <v>27</v>
      </c>
    </row>
    <row r="1181" spans="1:5" ht="12.75" customHeight="1">
      <c r="A1181" s="30" t="s">
        <v>57</v>
      </c>
      <c r="E1181" s="31" t="s">
        <v>3511</v>
      </c>
    </row>
    <row r="1182" spans="1:5" ht="12.75" customHeight="1">
      <c r="A1182" s="30" t="s">
        <v>58</v>
      </c>
      <c r="E1182" s="32" t="s">
        <v>5</v>
      </c>
    </row>
    <row r="1183" spans="5:5" ht="12.75" customHeight="1">
      <c r="E1183" s="31" t="s">
        <v>5</v>
      </c>
    </row>
    <row r="1184" spans="1:16" ht="12.75" customHeight="1">
      <c r="A1184" t="s">
        <v>51</v>
      </c>
      <c s="6" t="s">
        <v>262</v>
      </c>
      <c s="6" t="s">
        <v>3512</v>
      </c>
      <c t="s">
        <v>5</v>
      </c>
      <c s="26" t="s">
        <v>3513</v>
      </c>
      <c s="27" t="s">
        <v>329</v>
      </c>
      <c s="28">
        <v>20</v>
      </c>
      <c s="27">
        <v>0</v>
      </c>
      <c s="27">
        <f>ROUND(G1184*H1184,6)</f>
      </c>
      <c r="L1184" s="29">
        <v>0</v>
      </c>
      <c s="24">
        <f>ROUND(ROUND(L1184,2)*ROUND(G1184,3),2)</f>
      </c>
      <c s="27" t="s">
        <v>56</v>
      </c>
      <c>
        <f>(M1184*21)/100</f>
      </c>
      <c t="s">
        <v>27</v>
      </c>
    </row>
    <row r="1185" spans="1:5" ht="12.75" customHeight="1">
      <c r="A1185" s="30" t="s">
        <v>57</v>
      </c>
      <c r="E1185" s="31" t="s">
        <v>3513</v>
      </c>
    </row>
    <row r="1186" spans="1:5" ht="12.75" customHeight="1">
      <c r="A1186" s="30" t="s">
        <v>58</v>
      </c>
      <c r="E1186" s="32" t="s">
        <v>5</v>
      </c>
    </row>
    <row r="1187" spans="5:5" ht="12.75" customHeight="1">
      <c r="E1187" s="31" t="s">
        <v>5</v>
      </c>
    </row>
    <row r="1188" spans="1:16" ht="12.75" customHeight="1">
      <c r="A1188" t="s">
        <v>51</v>
      </c>
      <c s="6" t="s">
        <v>266</v>
      </c>
      <c s="6" t="s">
        <v>3514</v>
      </c>
      <c t="s">
        <v>5</v>
      </c>
      <c s="26" t="s">
        <v>3515</v>
      </c>
      <c s="27" t="s">
        <v>329</v>
      </c>
      <c s="28">
        <v>8</v>
      </c>
      <c s="27">
        <v>0</v>
      </c>
      <c s="27">
        <f>ROUND(G1188*H1188,6)</f>
      </c>
      <c r="L1188" s="29">
        <v>0</v>
      </c>
      <c s="24">
        <f>ROUND(ROUND(L1188,2)*ROUND(G1188,3),2)</f>
      </c>
      <c s="27" t="s">
        <v>56</v>
      </c>
      <c>
        <f>(M1188*21)/100</f>
      </c>
      <c t="s">
        <v>27</v>
      </c>
    </row>
    <row r="1189" spans="1:5" ht="12.75" customHeight="1">
      <c r="A1189" s="30" t="s">
        <v>57</v>
      </c>
      <c r="E1189" s="31" t="s">
        <v>3515</v>
      </c>
    </row>
    <row r="1190" spans="1:5" ht="12.75" customHeight="1">
      <c r="A1190" s="30" t="s">
        <v>58</v>
      </c>
      <c r="E1190" s="32" t="s">
        <v>5</v>
      </c>
    </row>
    <row r="1191" spans="5:5" ht="12.75" customHeight="1">
      <c r="E1191" s="31" t="s">
        <v>5</v>
      </c>
    </row>
    <row r="1192" spans="1:13" ht="12.75" customHeight="1">
      <c r="A1192" t="s">
        <v>48</v>
      </c>
      <c r="C1192" s="7" t="s">
        <v>2077</v>
      </c>
      <c r="E1192" s="25" t="s">
        <v>3516</v>
      </c>
      <c r="J1192" s="24">
        <f>0</f>
      </c>
      <c s="24">
        <f>0</f>
      </c>
      <c s="24">
        <f>0+L1193</f>
      </c>
      <c s="24">
        <f>0+M1193</f>
      </c>
    </row>
    <row r="1193" spans="1:16" ht="12.75" customHeight="1">
      <c r="A1193" t="s">
        <v>51</v>
      </c>
      <c s="6" t="s">
        <v>302</v>
      </c>
      <c s="6" t="s">
        <v>3517</v>
      </c>
      <c t="s">
        <v>5</v>
      </c>
      <c s="26" t="s">
        <v>3518</v>
      </c>
      <c s="27" t="s">
        <v>55</v>
      </c>
      <c s="28">
        <v>14.282</v>
      </c>
      <c s="27">
        <v>0</v>
      </c>
      <c s="27">
        <f>ROUND(G1193*H1193,6)</f>
      </c>
      <c r="L1193" s="29">
        <v>0</v>
      </c>
      <c s="24">
        <f>ROUND(ROUND(L1193,2)*ROUND(G1193,3),2)</f>
      </c>
      <c s="27" t="s">
        <v>56</v>
      </c>
      <c>
        <f>(M1193*21)/100</f>
      </c>
      <c t="s">
        <v>27</v>
      </c>
    </row>
    <row r="1194" spans="1:5" ht="12.75" customHeight="1">
      <c r="A1194" s="30" t="s">
        <v>57</v>
      </c>
      <c r="E1194" s="31" t="s">
        <v>3519</v>
      </c>
    </row>
    <row r="1195" spans="1:5" ht="12.75" customHeight="1">
      <c r="A1195" s="30" t="s">
        <v>58</v>
      </c>
      <c r="E1195" s="32" t="s">
        <v>5</v>
      </c>
    </row>
    <row r="1196" spans="5:5" ht="25.5" customHeight="1">
      <c r="E1196" s="31" t="s">
        <v>3520</v>
      </c>
    </row>
    <row r="1197" spans="1:13" ht="12.75" customHeight="1">
      <c r="A1197" t="s">
        <v>48</v>
      </c>
      <c r="C1197" s="7" t="s">
        <v>3521</v>
      </c>
      <c r="E1197" s="25" t="s">
        <v>3522</v>
      </c>
      <c r="J1197" s="24">
        <f>0</f>
      </c>
      <c s="24">
        <f>0</f>
      </c>
      <c s="24">
        <f>0+L1198+L1202+L1206+L1210+L1214+L1218+L1222+L1226</f>
      </c>
      <c s="24">
        <f>0+M1198+M1202+M1206+M1210+M1214+M1218+M1222+M1226</f>
      </c>
    </row>
    <row r="1198" spans="1:16" ht="12.75" customHeight="1">
      <c r="A1198" t="s">
        <v>51</v>
      </c>
      <c s="6" t="s">
        <v>270</v>
      </c>
      <c s="6" t="s">
        <v>3523</v>
      </c>
      <c t="s">
        <v>5</v>
      </c>
      <c s="26" t="s">
        <v>3524</v>
      </c>
      <c s="27" t="s">
        <v>55</v>
      </c>
      <c s="28">
        <v>29.755</v>
      </c>
      <c s="27">
        <v>0</v>
      </c>
      <c s="27">
        <f>ROUND(G1198*H1198,6)</f>
      </c>
      <c r="L1198" s="29">
        <v>0</v>
      </c>
      <c s="24">
        <f>ROUND(ROUND(L1198,2)*ROUND(G1198,3),2)</f>
      </c>
      <c s="27" t="s">
        <v>56</v>
      </c>
      <c>
        <f>(M1198*21)/100</f>
      </c>
      <c t="s">
        <v>27</v>
      </c>
    </row>
    <row r="1199" spans="1:5" ht="12.75" customHeight="1">
      <c r="A1199" s="30" t="s">
        <v>57</v>
      </c>
      <c r="E1199" s="31" t="s">
        <v>3525</v>
      </c>
    </row>
    <row r="1200" spans="1:5" ht="12.75" customHeight="1">
      <c r="A1200" s="30" t="s">
        <v>58</v>
      </c>
      <c r="E1200" s="32" t="s">
        <v>3526</v>
      </c>
    </row>
    <row r="1201" spans="5:5" ht="25.5" customHeight="1">
      <c r="E1201" s="31" t="s">
        <v>3527</v>
      </c>
    </row>
    <row r="1202" spans="1:16" ht="12.75" customHeight="1">
      <c r="A1202" t="s">
        <v>51</v>
      </c>
      <c s="6" t="s">
        <v>274</v>
      </c>
      <c s="6" t="s">
        <v>3528</v>
      </c>
      <c t="s">
        <v>5</v>
      </c>
      <c s="26" t="s">
        <v>3529</v>
      </c>
      <c s="27" t="s">
        <v>55</v>
      </c>
      <c s="28">
        <v>29.755</v>
      </c>
      <c s="27">
        <v>0</v>
      </c>
      <c s="27">
        <f>ROUND(G1202*H1202,6)</f>
      </c>
      <c r="L1202" s="29">
        <v>0</v>
      </c>
      <c s="24">
        <f>ROUND(ROUND(L1202,2)*ROUND(G1202,3),2)</f>
      </c>
      <c s="27" t="s">
        <v>56</v>
      </c>
      <c>
        <f>(M1202*21)/100</f>
      </c>
      <c t="s">
        <v>27</v>
      </c>
    </row>
    <row r="1203" spans="1:5" ht="12.75" customHeight="1">
      <c r="A1203" s="30" t="s">
        <v>57</v>
      </c>
      <c r="E1203" s="31" t="s">
        <v>3530</v>
      </c>
    </row>
    <row r="1204" spans="1:5" ht="12.75" customHeight="1">
      <c r="A1204" s="30" t="s">
        <v>58</v>
      </c>
      <c r="E1204" s="32" t="s">
        <v>3526</v>
      </c>
    </row>
    <row r="1205" spans="5:5" ht="25.5" customHeight="1">
      <c r="E1205" s="31" t="s">
        <v>3531</v>
      </c>
    </row>
    <row r="1206" spans="1:16" ht="12.75" customHeight="1">
      <c r="A1206" t="s">
        <v>51</v>
      </c>
      <c s="6" t="s">
        <v>278</v>
      </c>
      <c s="6" t="s">
        <v>3532</v>
      </c>
      <c t="s">
        <v>5</v>
      </c>
      <c s="26" t="s">
        <v>3533</v>
      </c>
      <c s="27" t="s">
        <v>55</v>
      </c>
      <c s="28">
        <v>714.12</v>
      </c>
      <c s="27">
        <v>0</v>
      </c>
      <c s="27">
        <f>ROUND(G1206*H1206,6)</f>
      </c>
      <c r="L1206" s="29">
        <v>0</v>
      </c>
      <c s="24">
        <f>ROUND(ROUND(L1206,2)*ROUND(G1206,3),2)</f>
      </c>
      <c s="27" t="s">
        <v>56</v>
      </c>
      <c>
        <f>(M1206*21)/100</f>
      </c>
      <c t="s">
        <v>27</v>
      </c>
    </row>
    <row r="1207" spans="1:5" ht="12.75" customHeight="1">
      <c r="A1207" s="30" t="s">
        <v>57</v>
      </c>
      <c r="E1207" s="31" t="s">
        <v>3534</v>
      </c>
    </row>
    <row r="1208" spans="1:5" ht="12.75" customHeight="1">
      <c r="A1208" s="30" t="s">
        <v>58</v>
      </c>
      <c r="E1208" s="32" t="s">
        <v>3535</v>
      </c>
    </row>
    <row r="1209" spans="5:5" ht="25.5" customHeight="1">
      <c r="E1209" s="31" t="s">
        <v>3531</v>
      </c>
    </row>
    <row r="1210" spans="1:16" ht="12.75" customHeight="1">
      <c r="A1210" t="s">
        <v>51</v>
      </c>
      <c s="6" t="s">
        <v>282</v>
      </c>
      <c s="6" t="s">
        <v>3536</v>
      </c>
      <c t="s">
        <v>5</v>
      </c>
      <c s="26" t="s">
        <v>3537</v>
      </c>
      <c s="27" t="s">
        <v>55</v>
      </c>
      <c s="28">
        <v>1.671</v>
      </c>
      <c s="27">
        <v>0</v>
      </c>
      <c s="27">
        <f>ROUND(G1210*H1210,6)</f>
      </c>
      <c r="L1210" s="29">
        <v>0</v>
      </c>
      <c s="24">
        <f>ROUND(ROUND(L1210,2)*ROUND(G1210,3),2)</f>
      </c>
      <c s="27" t="s">
        <v>56</v>
      </c>
      <c>
        <f>(M1210*21)/100</f>
      </c>
      <c t="s">
        <v>27</v>
      </c>
    </row>
    <row r="1211" spans="1:5" ht="12.75" customHeight="1">
      <c r="A1211" s="30" t="s">
        <v>57</v>
      </c>
      <c r="E1211" s="31" t="s">
        <v>3538</v>
      </c>
    </row>
    <row r="1212" spans="1:5" ht="12.75" customHeight="1">
      <c r="A1212" s="30" t="s">
        <v>58</v>
      </c>
      <c r="E1212" s="32" t="s">
        <v>3539</v>
      </c>
    </row>
    <row r="1213" spans="5:5" ht="25.5" customHeight="1">
      <c r="E1213" s="31" t="s">
        <v>3540</v>
      </c>
    </row>
    <row r="1214" spans="1:16" ht="12.75" customHeight="1">
      <c r="A1214" t="s">
        <v>51</v>
      </c>
      <c s="6" t="s">
        <v>286</v>
      </c>
      <c s="6" t="s">
        <v>3541</v>
      </c>
      <c t="s">
        <v>5</v>
      </c>
      <c s="26" t="s">
        <v>3542</v>
      </c>
      <c s="27" t="s">
        <v>55</v>
      </c>
      <c s="28">
        <v>18.003</v>
      </c>
      <c s="27">
        <v>0</v>
      </c>
      <c s="27">
        <f>ROUND(G1214*H1214,6)</f>
      </c>
      <c r="L1214" s="29">
        <v>0</v>
      </c>
      <c s="24">
        <f>ROUND(ROUND(L1214,2)*ROUND(G1214,3),2)</f>
      </c>
      <c s="27" t="s">
        <v>56</v>
      </c>
      <c>
        <f>(M1214*21)/100</f>
      </c>
      <c t="s">
        <v>27</v>
      </c>
    </row>
    <row r="1215" spans="1:5" ht="12.75" customHeight="1">
      <c r="A1215" s="30" t="s">
        <v>57</v>
      </c>
      <c r="E1215" s="31" t="s">
        <v>3543</v>
      </c>
    </row>
    <row r="1216" spans="1:5" ht="12.75" customHeight="1">
      <c r="A1216" s="30" t="s">
        <v>58</v>
      </c>
      <c r="E1216" s="32" t="s">
        <v>3544</v>
      </c>
    </row>
    <row r="1217" spans="5:5" ht="25.5" customHeight="1">
      <c r="E1217" s="31" t="s">
        <v>3540</v>
      </c>
    </row>
    <row r="1218" spans="1:16" ht="12.75" customHeight="1">
      <c r="A1218" t="s">
        <v>51</v>
      </c>
      <c s="6" t="s">
        <v>290</v>
      </c>
      <c s="6" t="s">
        <v>3545</v>
      </c>
      <c t="s">
        <v>5</v>
      </c>
      <c s="26" t="s">
        <v>3546</v>
      </c>
      <c s="27" t="s">
        <v>55</v>
      </c>
      <c s="28">
        <v>5.185</v>
      </c>
      <c s="27">
        <v>0</v>
      </c>
      <c s="27">
        <f>ROUND(G1218*H1218,6)</f>
      </c>
      <c r="L1218" s="29">
        <v>0</v>
      </c>
      <c s="24">
        <f>ROUND(ROUND(L1218,2)*ROUND(G1218,3),2)</f>
      </c>
      <c s="27" t="s">
        <v>56</v>
      </c>
      <c>
        <f>(M1218*21)/100</f>
      </c>
      <c t="s">
        <v>27</v>
      </c>
    </row>
    <row r="1219" spans="1:5" ht="12.75" customHeight="1">
      <c r="A1219" s="30" t="s">
        <v>57</v>
      </c>
      <c r="E1219" s="31" t="s">
        <v>3547</v>
      </c>
    </row>
    <row r="1220" spans="1:5" ht="12.75" customHeight="1">
      <c r="A1220" s="30" t="s">
        <v>58</v>
      </c>
      <c r="E1220" s="32" t="s">
        <v>3548</v>
      </c>
    </row>
    <row r="1221" spans="5:5" ht="25.5" customHeight="1">
      <c r="E1221" s="31" t="s">
        <v>3540</v>
      </c>
    </row>
    <row r="1222" spans="1:16" ht="12.75" customHeight="1">
      <c r="A1222" t="s">
        <v>51</v>
      </c>
      <c s="6" t="s">
        <v>294</v>
      </c>
      <c s="6" t="s">
        <v>3549</v>
      </c>
      <c t="s">
        <v>5</v>
      </c>
      <c s="26" t="s">
        <v>3550</v>
      </c>
      <c s="27" t="s">
        <v>55</v>
      </c>
      <c s="28">
        <v>4.489</v>
      </c>
      <c s="27">
        <v>0</v>
      </c>
      <c s="27">
        <f>ROUND(G1222*H1222,6)</f>
      </c>
      <c r="L1222" s="29">
        <v>0</v>
      </c>
      <c s="24">
        <f>ROUND(ROUND(L1222,2)*ROUND(G1222,3),2)</f>
      </c>
      <c s="27" t="s">
        <v>56</v>
      </c>
      <c>
        <f>(M1222*21)/100</f>
      </c>
      <c t="s">
        <v>27</v>
      </c>
    </row>
    <row r="1223" spans="1:5" ht="12.75" customHeight="1">
      <c r="A1223" s="30" t="s">
        <v>57</v>
      </c>
      <c r="E1223" s="31" t="s">
        <v>3551</v>
      </c>
    </row>
    <row r="1224" spans="1:5" ht="12.75" customHeight="1">
      <c r="A1224" s="30" t="s">
        <v>58</v>
      </c>
      <c r="E1224" s="32" t="s">
        <v>3552</v>
      </c>
    </row>
    <row r="1225" spans="5:5" ht="25.5" customHeight="1">
      <c r="E1225" s="31" t="s">
        <v>3540</v>
      </c>
    </row>
    <row r="1226" spans="1:16" ht="12.75" customHeight="1">
      <c r="A1226" t="s">
        <v>51</v>
      </c>
      <c s="6" t="s">
        <v>298</v>
      </c>
      <c s="6" t="s">
        <v>3553</v>
      </c>
      <c t="s">
        <v>5</v>
      </c>
      <c s="26" t="s">
        <v>3554</v>
      </c>
      <c s="27" t="s">
        <v>55</v>
      </c>
      <c s="28">
        <v>0.407</v>
      </c>
      <c s="27">
        <v>0</v>
      </c>
      <c s="27">
        <f>ROUND(G1226*H1226,6)</f>
      </c>
      <c r="L1226" s="29">
        <v>0</v>
      </c>
      <c s="24">
        <f>ROUND(ROUND(L1226,2)*ROUND(G1226,3),2)</f>
      </c>
      <c s="27" t="s">
        <v>56</v>
      </c>
      <c>
        <f>(M1226*21)/100</f>
      </c>
      <c t="s">
        <v>27</v>
      </c>
    </row>
    <row r="1227" spans="1:5" ht="12.75" customHeight="1">
      <c r="A1227" s="30" t="s">
        <v>57</v>
      </c>
      <c r="E1227" s="31" t="s">
        <v>3554</v>
      </c>
    </row>
    <row r="1228" spans="1:5" ht="12.75" customHeight="1">
      <c r="A1228" s="30" t="s">
        <v>58</v>
      </c>
      <c r="E1228" s="32" t="s">
        <v>3555</v>
      </c>
    </row>
    <row r="1229" spans="5:5" ht="12.75" customHeight="1">
      <c r="E1229"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109</v>
      </c>
      <c s="33">
        <f>Rekapitulace!C44</f>
      </c>
      <c s="15" t="s">
        <v>15</v>
      </c>
      <c t="s">
        <v>23</v>
      </c>
      <c t="s">
        <v>27</v>
      </c>
    </row>
    <row r="4" spans="1:16" ht="15" customHeight="1">
      <c r="A4" s="18" t="s">
        <v>20</v>
      </c>
      <c s="19" t="s">
        <v>28</v>
      </c>
      <c s="20" t="s">
        <v>109</v>
      </c>
      <c r="E4" s="19" t="s">
        <v>3556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3559</v>
      </c>
      <c r="E8" s="23" t="s">
        <v>3560</v>
      </c>
      <c r="J8" s="22">
        <f>0+J9+J18+J27+J36+J41+J138</f>
      </c>
      <c s="22">
        <f>0+K9+K18+K27+K36+K41+K138</f>
      </c>
      <c s="22">
        <f>0+L9+L18+L27+L36+L41+L138</f>
      </c>
      <c s="22">
        <f>0+M9+M18+M27+M36+M41+M138</f>
      </c>
    </row>
    <row r="9" spans="1:13" ht="12.75" customHeight="1">
      <c r="A9" t="s">
        <v>48</v>
      </c>
      <c r="C9" s="7" t="s">
        <v>49</v>
      </c>
      <c r="E9" s="25" t="s">
        <v>50</v>
      </c>
      <c r="J9" s="24">
        <f>0</f>
      </c>
      <c s="24">
        <f>0</f>
      </c>
      <c s="24">
        <f>0+L10+L14</f>
      </c>
      <c s="24">
        <f>0+M10+M14</f>
      </c>
    </row>
    <row r="10" spans="1:16" ht="12.75" customHeight="1">
      <c r="A10" t="s">
        <v>51</v>
      </c>
      <c s="6" t="s">
        <v>52</v>
      </c>
      <c s="6" t="s">
        <v>3561</v>
      </c>
      <c t="s">
        <v>5</v>
      </c>
      <c s="26" t="s">
        <v>3562</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3563</v>
      </c>
    </row>
    <row r="13" spans="5:5" ht="25.5" customHeight="1">
      <c r="E13" s="31" t="s">
        <v>3564</v>
      </c>
    </row>
    <row r="14" spans="1:16" ht="12.75" customHeight="1">
      <c r="A14" t="s">
        <v>51</v>
      </c>
      <c s="6" t="s">
        <v>27</v>
      </c>
      <c s="6" t="s">
        <v>3565</v>
      </c>
      <c t="s">
        <v>5</v>
      </c>
      <c s="26" t="s">
        <v>3566</v>
      </c>
      <c s="27" t="s">
        <v>834</v>
      </c>
      <c s="28">
        <v>4</v>
      </c>
      <c s="27">
        <v>0</v>
      </c>
      <c s="27">
        <f>ROUND(G14*H14,6)</f>
      </c>
      <c r="L14" s="29">
        <v>0</v>
      </c>
      <c s="24">
        <f>ROUND(ROUND(L14,2)*ROUND(G14,3),2)</f>
      </c>
      <c s="27" t="s">
        <v>56</v>
      </c>
      <c>
        <f>(M14*21)/100</f>
      </c>
      <c t="s">
        <v>27</v>
      </c>
    </row>
    <row r="15" spans="1:5" ht="12.75" customHeight="1">
      <c r="A15" s="30" t="s">
        <v>57</v>
      </c>
      <c r="E15" s="31" t="s">
        <v>3567</v>
      </c>
    </row>
    <row r="16" spans="1:5" ht="12.75" customHeight="1">
      <c r="A16" s="30" t="s">
        <v>58</v>
      </c>
      <c r="E16" s="32" t="s">
        <v>3568</v>
      </c>
    </row>
    <row r="17" spans="5:5" ht="25.5" customHeight="1">
      <c r="E17" s="31" t="s">
        <v>3564</v>
      </c>
    </row>
    <row r="18" spans="1:13" ht="12.75" customHeight="1">
      <c r="A18" t="s">
        <v>48</v>
      </c>
      <c r="C18" s="7" t="s">
        <v>52</v>
      </c>
      <c r="E18" s="25" t="s">
        <v>72</v>
      </c>
      <c r="J18" s="24">
        <f>0</f>
      </c>
      <c s="24">
        <f>0</f>
      </c>
      <c s="24">
        <f>0+L19+L23</f>
      </c>
      <c s="24">
        <f>0+M19+M23</f>
      </c>
    </row>
    <row r="19" spans="1:16" ht="12.75" customHeight="1">
      <c r="A19" t="s">
        <v>51</v>
      </c>
      <c s="6" t="s">
        <v>26</v>
      </c>
      <c s="6" t="s">
        <v>1765</v>
      </c>
      <c t="s">
        <v>5</v>
      </c>
      <c s="26" t="s">
        <v>1766</v>
      </c>
      <c s="27" t="s">
        <v>76</v>
      </c>
      <c s="28">
        <v>72</v>
      </c>
      <c s="27">
        <v>0</v>
      </c>
      <c s="27">
        <f>ROUND(G19*H19,6)</f>
      </c>
      <c r="L19" s="29">
        <v>0</v>
      </c>
      <c s="24">
        <f>ROUND(ROUND(L19,2)*ROUND(G19,3),2)</f>
      </c>
      <c s="27" t="s">
        <v>56</v>
      </c>
      <c>
        <f>(M19*21)/100</f>
      </c>
      <c t="s">
        <v>27</v>
      </c>
    </row>
    <row r="20" spans="1:5" ht="12.75" customHeight="1">
      <c r="A20" s="30" t="s">
        <v>57</v>
      </c>
      <c r="E20" s="31" t="s">
        <v>3569</v>
      </c>
    </row>
    <row r="21" spans="1:5" ht="12.75" customHeight="1">
      <c r="A21" s="30" t="s">
        <v>58</v>
      </c>
      <c r="E21" s="32" t="s">
        <v>3570</v>
      </c>
    </row>
    <row r="22" spans="5:5" ht="12.75" customHeight="1">
      <c r="E22" s="31" t="s">
        <v>3571</v>
      </c>
    </row>
    <row r="23" spans="1:16" ht="12.75" customHeight="1">
      <c r="A23" t="s">
        <v>51</v>
      </c>
      <c s="6" t="s">
        <v>67</v>
      </c>
      <c s="6" t="s">
        <v>1128</v>
      </c>
      <c t="s">
        <v>5</v>
      </c>
      <c s="26" t="s">
        <v>1129</v>
      </c>
      <c s="27" t="s">
        <v>460</v>
      </c>
      <c s="28">
        <v>144</v>
      </c>
      <c s="27">
        <v>0</v>
      </c>
      <c s="27">
        <f>ROUND(G23*H23,6)</f>
      </c>
      <c r="L23" s="29">
        <v>0</v>
      </c>
      <c s="24">
        <f>ROUND(ROUND(L23,2)*ROUND(G23,3),2)</f>
      </c>
      <c s="27" t="s">
        <v>56</v>
      </c>
      <c>
        <f>(M23*21)/100</f>
      </c>
      <c t="s">
        <v>27</v>
      </c>
    </row>
    <row r="24" spans="1:5" ht="12.75" customHeight="1">
      <c r="A24" s="30" t="s">
        <v>57</v>
      </c>
      <c r="E24" s="31" t="s">
        <v>3572</v>
      </c>
    </row>
    <row r="25" spans="1:5" ht="12.75" customHeight="1">
      <c r="A25" s="30" t="s">
        <v>58</v>
      </c>
      <c r="E25" s="32" t="s">
        <v>3573</v>
      </c>
    </row>
    <row r="26" spans="5:5" ht="12.75" customHeight="1">
      <c r="E26" s="31" t="s">
        <v>1131</v>
      </c>
    </row>
    <row r="27" spans="1:13" ht="12.75" customHeight="1">
      <c r="A27" t="s">
        <v>48</v>
      </c>
      <c r="C27" s="7" t="s">
        <v>27</v>
      </c>
      <c r="E27" s="25" t="s">
        <v>1179</v>
      </c>
      <c r="J27" s="24">
        <f>0</f>
      </c>
      <c s="24">
        <f>0</f>
      </c>
      <c s="24">
        <f>0+L28+L32</f>
      </c>
      <c s="24">
        <f>0+M28+M32</f>
      </c>
    </row>
    <row r="28" spans="1:16" ht="12.75" customHeight="1">
      <c r="A28" t="s">
        <v>51</v>
      </c>
      <c s="6" t="s">
        <v>73</v>
      </c>
      <c s="6" t="s">
        <v>1814</v>
      </c>
      <c t="s">
        <v>5</v>
      </c>
      <c s="26" t="s">
        <v>1815</v>
      </c>
      <c s="27" t="s">
        <v>76</v>
      </c>
      <c s="28">
        <v>96.768</v>
      </c>
      <c s="27">
        <v>0</v>
      </c>
      <c s="27">
        <f>ROUND(G28*H28,6)</f>
      </c>
      <c r="L28" s="29">
        <v>0</v>
      </c>
      <c s="24">
        <f>ROUND(ROUND(L28,2)*ROUND(G28,3),2)</f>
      </c>
      <c s="27" t="s">
        <v>56</v>
      </c>
      <c>
        <f>(M28*21)/100</f>
      </c>
      <c t="s">
        <v>27</v>
      </c>
    </row>
    <row r="29" spans="1:5" ht="12.75" customHeight="1">
      <c r="A29" s="30" t="s">
        <v>57</v>
      </c>
      <c r="E29" s="31" t="s">
        <v>3574</v>
      </c>
    </row>
    <row r="30" spans="1:5" ht="12.75" customHeight="1">
      <c r="A30" s="30" t="s">
        <v>58</v>
      </c>
      <c r="E30" s="32" t="s">
        <v>3575</v>
      </c>
    </row>
    <row r="31" spans="5:5" ht="12.75" customHeight="1">
      <c r="E31" s="31" t="s">
        <v>3576</v>
      </c>
    </row>
    <row r="32" spans="1:16" ht="12.75" customHeight="1">
      <c r="A32" t="s">
        <v>51</v>
      </c>
      <c s="6" t="s">
        <v>80</v>
      </c>
      <c s="6" t="s">
        <v>1818</v>
      </c>
      <c t="s">
        <v>5</v>
      </c>
      <c s="26" t="s">
        <v>3577</v>
      </c>
      <c s="27" t="s">
        <v>55</v>
      </c>
      <c s="28">
        <v>10.372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3578</v>
      </c>
    </row>
    <row r="35" spans="5:5" ht="12.75" customHeight="1">
      <c r="E35" s="31" t="s">
        <v>3579</v>
      </c>
    </row>
    <row r="36" spans="1:13" ht="12.75" customHeight="1">
      <c r="A36" t="s">
        <v>48</v>
      </c>
      <c r="C36" s="7" t="s">
        <v>67</v>
      </c>
      <c r="E36" s="25" t="s">
        <v>1188</v>
      </c>
      <c r="J36" s="24">
        <f>0</f>
      </c>
      <c s="24">
        <f>0</f>
      </c>
      <c s="24">
        <f>0+L37</f>
      </c>
      <c s="24">
        <f>0+M37</f>
      </c>
    </row>
    <row r="37" spans="1:16" ht="12.75" customHeight="1">
      <c r="A37" t="s">
        <v>51</v>
      </c>
      <c s="6" t="s">
        <v>85</v>
      </c>
      <c s="6" t="s">
        <v>1189</v>
      </c>
      <c t="s">
        <v>5</v>
      </c>
      <c s="26" t="s">
        <v>1190</v>
      </c>
      <c s="27" t="s">
        <v>76</v>
      </c>
      <c s="28">
        <v>21.632</v>
      </c>
      <c s="27">
        <v>0</v>
      </c>
      <c s="27">
        <f>ROUND(G37*H37,6)</f>
      </c>
      <c r="L37" s="29">
        <v>0</v>
      </c>
      <c s="24">
        <f>ROUND(ROUND(L37,2)*ROUND(G37,3),2)</f>
      </c>
      <c s="27" t="s">
        <v>56</v>
      </c>
      <c>
        <f>(M37*21)/100</f>
      </c>
      <c t="s">
        <v>27</v>
      </c>
    </row>
    <row r="38" spans="1:5" ht="12.75" customHeight="1">
      <c r="A38" s="30" t="s">
        <v>57</v>
      </c>
      <c r="E38" s="31" t="s">
        <v>3580</v>
      </c>
    </row>
    <row r="39" spans="1:5" ht="12.75" customHeight="1">
      <c r="A39" s="30" t="s">
        <v>58</v>
      </c>
      <c r="E39" s="32" t="s">
        <v>3581</v>
      </c>
    </row>
    <row r="40" spans="5:5" ht="216.75" customHeight="1">
      <c r="E40" s="31" t="s">
        <v>3582</v>
      </c>
    </row>
    <row r="41" spans="1:13" ht="12.75" customHeight="1">
      <c r="A41" t="s">
        <v>48</v>
      </c>
      <c r="C41" s="7" t="s">
        <v>85</v>
      </c>
      <c r="E41" s="25" t="s">
        <v>95</v>
      </c>
      <c r="J41" s="24">
        <f>0</f>
      </c>
      <c s="24">
        <f>0</f>
      </c>
      <c s="24">
        <f>0+L42+L46+L50+L54+L58+L62+L66+L70+L74+L78+L82+L86+L90+L94+L98+L102+L106+L110+L114+L118+L122+L126+L130+L134</f>
      </c>
      <c s="24">
        <f>0+M42+M46+M50+M54+M58+M62+M66+M70+M74+M78+M82+M86+M90+M94+M98+M102+M106+M110+M114+M118+M122+M126+M130+M134</f>
      </c>
    </row>
    <row r="42" spans="1:16" ht="12.75" customHeight="1">
      <c r="A42" t="s">
        <v>51</v>
      </c>
      <c s="6" t="s">
        <v>90</v>
      </c>
      <c s="6" t="s">
        <v>3583</v>
      </c>
      <c t="s">
        <v>5</v>
      </c>
      <c s="26" t="s">
        <v>3584</v>
      </c>
      <c s="27" t="s">
        <v>460</v>
      </c>
      <c s="28">
        <v>818</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3585</v>
      </c>
    </row>
    <row r="45" spans="5:5" ht="12.75" customHeight="1">
      <c r="E45" s="31" t="s">
        <v>3586</v>
      </c>
    </row>
    <row r="46" spans="1:16" ht="12.75" customHeight="1">
      <c r="A46" t="s">
        <v>51</v>
      </c>
      <c s="6" t="s">
        <v>96</v>
      </c>
      <c s="6" t="s">
        <v>3587</v>
      </c>
      <c t="s">
        <v>5</v>
      </c>
      <c s="26" t="s">
        <v>3588</v>
      </c>
      <c s="27" t="s">
        <v>460</v>
      </c>
      <c s="28">
        <v>818</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3585</v>
      </c>
    </row>
    <row r="49" spans="5:5" ht="12.75" customHeight="1">
      <c r="E49" s="31" t="s">
        <v>3589</v>
      </c>
    </row>
    <row r="50" spans="1:16" ht="12.75" customHeight="1">
      <c r="A50" t="s">
        <v>51</v>
      </c>
      <c s="6" t="s">
        <v>101</v>
      </c>
      <c s="6" t="s">
        <v>3590</v>
      </c>
      <c t="s">
        <v>5</v>
      </c>
      <c s="26" t="s">
        <v>3591</v>
      </c>
      <c s="27" t="s">
        <v>460</v>
      </c>
      <c s="28">
        <v>1000.5</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3585</v>
      </c>
    </row>
    <row r="53" spans="5:5" ht="12.75" customHeight="1">
      <c r="E53" s="31" t="s">
        <v>3592</v>
      </c>
    </row>
    <row r="54" spans="1:16" ht="12.75" customHeight="1">
      <c r="A54" t="s">
        <v>51</v>
      </c>
      <c s="6" t="s">
        <v>105</v>
      </c>
      <c s="6" t="s">
        <v>3593</v>
      </c>
      <c t="s">
        <v>5</v>
      </c>
      <c s="26" t="s">
        <v>3594</v>
      </c>
      <c s="27" t="s">
        <v>460</v>
      </c>
      <c s="28">
        <v>1000.5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3585</v>
      </c>
    </row>
    <row r="57" spans="5:5" ht="12.75" customHeight="1">
      <c r="E57" s="31" t="s">
        <v>3595</v>
      </c>
    </row>
    <row r="58" spans="1:16" ht="12.75" customHeight="1">
      <c r="A58" t="s">
        <v>51</v>
      </c>
      <c s="6" t="s">
        <v>109</v>
      </c>
      <c s="6" t="s">
        <v>3596</v>
      </c>
      <c t="s">
        <v>5</v>
      </c>
      <c s="26" t="s">
        <v>3597</v>
      </c>
      <c s="27" t="s">
        <v>460</v>
      </c>
      <c s="28">
        <v>1000.5</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3585</v>
      </c>
    </row>
    <row r="61" spans="5:5" ht="12.75" customHeight="1">
      <c r="E61" s="31" t="s">
        <v>3598</v>
      </c>
    </row>
    <row r="62" spans="1:16" ht="12.75" customHeight="1">
      <c r="A62" t="s">
        <v>51</v>
      </c>
      <c s="6" t="s">
        <v>113</v>
      </c>
      <c s="6" t="s">
        <v>3599</v>
      </c>
      <c t="s">
        <v>5</v>
      </c>
      <c s="26" t="s">
        <v>3600</v>
      </c>
      <c s="27" t="s">
        <v>460</v>
      </c>
      <c s="28">
        <v>1000.5</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3585</v>
      </c>
    </row>
    <row r="65" spans="5:5" ht="12.75" customHeight="1">
      <c r="E65" s="31" t="s">
        <v>3601</v>
      </c>
    </row>
    <row r="66" spans="1:16" ht="12.75" customHeight="1">
      <c r="A66" t="s">
        <v>51</v>
      </c>
      <c s="6" t="s">
        <v>117</v>
      </c>
      <c s="6" t="s">
        <v>3602</v>
      </c>
      <c t="s">
        <v>5</v>
      </c>
      <c s="26" t="s">
        <v>3603</v>
      </c>
      <c s="27" t="s">
        <v>88</v>
      </c>
      <c s="28">
        <v>300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3604</v>
      </c>
    </row>
    <row r="69" spans="5:5" ht="12.75" customHeight="1">
      <c r="E69" s="31" t="s">
        <v>3605</v>
      </c>
    </row>
    <row r="70" spans="1:16" ht="12.75" customHeight="1">
      <c r="A70" t="s">
        <v>51</v>
      </c>
      <c s="6" t="s">
        <v>122</v>
      </c>
      <c s="6" t="s">
        <v>3606</v>
      </c>
      <c t="s">
        <v>5</v>
      </c>
      <c s="26" t="s">
        <v>3607</v>
      </c>
      <c s="27" t="s">
        <v>88</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3608</v>
      </c>
    </row>
    <row r="73" spans="5:5" ht="12.75" customHeight="1">
      <c r="E73" s="31" t="s">
        <v>3609</v>
      </c>
    </row>
    <row r="74" spans="1:16" ht="12.75" customHeight="1">
      <c r="A74" t="s">
        <v>51</v>
      </c>
      <c s="6" t="s">
        <v>126</v>
      </c>
      <c s="6" t="s">
        <v>3610</v>
      </c>
      <c t="s">
        <v>5</v>
      </c>
      <c s="26" t="s">
        <v>3611</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3612</v>
      </c>
    </row>
    <row r="77" spans="5:5" ht="12.75" customHeight="1">
      <c r="E77" s="31" t="s">
        <v>3613</v>
      </c>
    </row>
    <row r="78" spans="1:16" ht="12.75" customHeight="1">
      <c r="A78" t="s">
        <v>51</v>
      </c>
      <c s="6" t="s">
        <v>132</v>
      </c>
      <c s="6" t="s">
        <v>3614</v>
      </c>
      <c t="s">
        <v>5</v>
      </c>
      <c s="26" t="s">
        <v>3615</v>
      </c>
      <c s="27" t="s">
        <v>388</v>
      </c>
      <c s="28">
        <v>150190.4</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3585</v>
      </c>
    </row>
    <row r="81" spans="5:5" ht="12.75" customHeight="1">
      <c r="E81" s="31" t="s">
        <v>3616</v>
      </c>
    </row>
    <row r="82" spans="1:16" ht="12.75" customHeight="1">
      <c r="A82" t="s">
        <v>51</v>
      </c>
      <c s="6" t="s">
        <v>136</v>
      </c>
      <c s="6" t="s">
        <v>3617</v>
      </c>
      <c t="s">
        <v>5</v>
      </c>
      <c s="26" t="s">
        <v>3618</v>
      </c>
      <c s="27" t="s">
        <v>388</v>
      </c>
      <c s="28">
        <v>150190.4</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3585</v>
      </c>
    </row>
    <row r="85" spans="5:5" ht="12.75" customHeight="1">
      <c r="E85" s="31" t="s">
        <v>3619</v>
      </c>
    </row>
    <row r="86" spans="1:16" ht="12.75" customHeight="1">
      <c r="A86" t="s">
        <v>51</v>
      </c>
      <c s="6" t="s">
        <v>140</v>
      </c>
      <c s="6" t="s">
        <v>3620</v>
      </c>
      <c t="s">
        <v>5</v>
      </c>
      <c s="26" t="s">
        <v>3621</v>
      </c>
      <c s="27" t="s">
        <v>460</v>
      </c>
      <c s="28">
        <v>134.192</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3585</v>
      </c>
    </row>
    <row r="89" spans="5:5" ht="12.75" customHeight="1">
      <c r="E89" s="31" t="s">
        <v>3622</v>
      </c>
    </row>
    <row r="90" spans="1:16" ht="12.75" customHeight="1">
      <c r="A90" t="s">
        <v>51</v>
      </c>
      <c s="6" t="s">
        <v>144</v>
      </c>
      <c s="6" t="s">
        <v>3623</v>
      </c>
      <c t="s">
        <v>5</v>
      </c>
      <c s="26" t="s">
        <v>3624</v>
      </c>
      <c s="27" t="s">
        <v>460</v>
      </c>
      <c s="28">
        <v>134.192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3585</v>
      </c>
    </row>
    <row r="93" spans="5:5" ht="12.75" customHeight="1">
      <c r="E93" s="31" t="s">
        <v>3624</v>
      </c>
    </row>
    <row r="94" spans="1:16" ht="12.75" customHeight="1">
      <c r="A94" t="s">
        <v>51</v>
      </c>
      <c s="6" t="s">
        <v>148</v>
      </c>
      <c s="6" t="s">
        <v>3625</v>
      </c>
      <c t="s">
        <v>5</v>
      </c>
      <c s="26" t="s">
        <v>3626</v>
      </c>
      <c s="27" t="s">
        <v>460</v>
      </c>
      <c s="28">
        <v>134.192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3585</v>
      </c>
    </row>
    <row r="97" spans="5:5" ht="12.75" customHeight="1">
      <c r="E97" s="31" t="s">
        <v>3627</v>
      </c>
    </row>
    <row r="98" spans="1:16" ht="12.75" customHeight="1">
      <c r="A98" t="s">
        <v>51</v>
      </c>
      <c s="6" t="s">
        <v>152</v>
      </c>
      <c s="6" t="s">
        <v>3628</v>
      </c>
      <c t="s">
        <v>5</v>
      </c>
      <c s="26" t="s">
        <v>3629</v>
      </c>
      <c s="27" t="s">
        <v>460</v>
      </c>
      <c s="28">
        <v>134.192</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3585</v>
      </c>
    </row>
    <row r="101" spans="5:5" ht="12.75" customHeight="1">
      <c r="E101" s="31" t="s">
        <v>3629</v>
      </c>
    </row>
    <row r="102" spans="1:16" ht="12.75" customHeight="1">
      <c r="A102" t="s">
        <v>51</v>
      </c>
      <c s="6" t="s">
        <v>156</v>
      </c>
      <c s="6" t="s">
        <v>3630</v>
      </c>
      <c t="s">
        <v>5</v>
      </c>
      <c s="26" t="s">
        <v>3631</v>
      </c>
      <c s="27" t="s">
        <v>388</v>
      </c>
      <c s="28">
        <v>150190.4</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3585</v>
      </c>
    </row>
    <row r="105" spans="5:5" ht="12.75" customHeight="1">
      <c r="E105" s="31" t="s">
        <v>3632</v>
      </c>
    </row>
    <row r="106" spans="1:16" ht="12.75" customHeight="1">
      <c r="A106" t="s">
        <v>51</v>
      </c>
      <c s="6" t="s">
        <v>160</v>
      </c>
      <c s="6" t="s">
        <v>3633</v>
      </c>
      <c t="s">
        <v>5</v>
      </c>
      <c s="26" t="s">
        <v>3634</v>
      </c>
      <c s="27" t="s">
        <v>460</v>
      </c>
      <c s="28">
        <v>3383.2</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3585</v>
      </c>
    </row>
    <row r="109" spans="5:5" ht="12.75" customHeight="1">
      <c r="E109" s="31" t="s">
        <v>3635</v>
      </c>
    </row>
    <row r="110" spans="1:16" ht="12.75" customHeight="1">
      <c r="A110" t="s">
        <v>51</v>
      </c>
      <c s="6" t="s">
        <v>164</v>
      </c>
      <c s="6" t="s">
        <v>3636</v>
      </c>
      <c t="s">
        <v>5</v>
      </c>
      <c s="26" t="s">
        <v>3637</v>
      </c>
      <c s="27" t="s">
        <v>460</v>
      </c>
      <c s="28">
        <v>3383.2</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3585</v>
      </c>
    </row>
    <row r="113" spans="5:5" ht="12.75" customHeight="1">
      <c r="E113" s="31" t="s">
        <v>3638</v>
      </c>
    </row>
    <row r="114" spans="1:16" ht="12.75" customHeight="1">
      <c r="A114" t="s">
        <v>51</v>
      </c>
      <c s="6" t="s">
        <v>168</v>
      </c>
      <c s="6" t="s">
        <v>3639</v>
      </c>
      <c t="s">
        <v>5</v>
      </c>
      <c s="26" t="s">
        <v>3640</v>
      </c>
      <c s="27" t="s">
        <v>460</v>
      </c>
      <c s="28">
        <v>3383.2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3585</v>
      </c>
    </row>
    <row r="117" spans="5:5" ht="12.75" customHeight="1">
      <c r="E117" s="31" t="s">
        <v>3641</v>
      </c>
    </row>
    <row r="118" spans="1:16" ht="12.75" customHeight="1">
      <c r="A118" t="s">
        <v>51</v>
      </c>
      <c s="6" t="s">
        <v>172</v>
      </c>
      <c s="6" t="s">
        <v>3642</v>
      </c>
      <c t="s">
        <v>5</v>
      </c>
      <c s="26" t="s">
        <v>3643</v>
      </c>
      <c s="27" t="s">
        <v>460</v>
      </c>
      <c s="28">
        <v>3383.2</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3585</v>
      </c>
    </row>
    <row r="121" spans="5:5" ht="12.75" customHeight="1">
      <c r="E121" s="31" t="s">
        <v>3644</v>
      </c>
    </row>
    <row r="122" spans="1:16" ht="12.75" customHeight="1">
      <c r="A122" t="s">
        <v>51</v>
      </c>
      <c s="6" t="s">
        <v>176</v>
      </c>
      <c s="6" t="s">
        <v>3645</v>
      </c>
      <c t="s">
        <v>5</v>
      </c>
      <c s="26" t="s">
        <v>3646</v>
      </c>
      <c s="27" t="s">
        <v>2258</v>
      </c>
      <c s="28">
        <v>80</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3585</v>
      </c>
    </row>
    <row r="125" spans="5:5" ht="12.75" customHeight="1">
      <c r="E125" s="31" t="s">
        <v>3647</v>
      </c>
    </row>
    <row r="126" spans="1:16" ht="12.75" customHeight="1">
      <c r="A126" t="s">
        <v>51</v>
      </c>
      <c s="6" t="s">
        <v>181</v>
      </c>
      <c s="6" t="s">
        <v>3648</v>
      </c>
      <c t="s">
        <v>5</v>
      </c>
      <c s="26" t="s">
        <v>3649</v>
      </c>
      <c s="27" t="s">
        <v>2258</v>
      </c>
      <c s="28">
        <v>20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3585</v>
      </c>
    </row>
    <row r="129" spans="5:5" ht="12.75" customHeight="1">
      <c r="E129" s="31" t="s">
        <v>3650</v>
      </c>
    </row>
    <row r="130" spans="1:16" ht="12.75" customHeight="1">
      <c r="A130" t="s">
        <v>51</v>
      </c>
      <c s="6" t="s">
        <v>185</v>
      </c>
      <c s="6" t="s">
        <v>3651</v>
      </c>
      <c t="s">
        <v>5</v>
      </c>
      <c s="26" t="s">
        <v>3652</v>
      </c>
      <c s="27" t="s">
        <v>834</v>
      </c>
      <c s="28">
        <v>1</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3585</v>
      </c>
    </row>
    <row r="133" spans="5:5" ht="12.75" customHeight="1">
      <c r="E133" s="31" t="s">
        <v>3653</v>
      </c>
    </row>
    <row r="134" spans="1:16" ht="12.75" customHeight="1">
      <c r="A134" t="s">
        <v>51</v>
      </c>
      <c s="6" t="s">
        <v>190</v>
      </c>
      <c s="6" t="s">
        <v>3654</v>
      </c>
      <c t="s">
        <v>5</v>
      </c>
      <c s="26" t="s">
        <v>3655</v>
      </c>
      <c s="27" t="s">
        <v>55</v>
      </c>
      <c s="28">
        <v>150.19</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3585</v>
      </c>
    </row>
    <row r="137" spans="5:5" ht="12.75" customHeight="1">
      <c r="E137" s="31" t="s">
        <v>3656</v>
      </c>
    </row>
    <row r="138" spans="1:13" ht="12.75" customHeight="1">
      <c r="A138" t="s">
        <v>48</v>
      </c>
      <c r="C138" s="7" t="s">
        <v>90</v>
      </c>
      <c r="E138" s="25" t="s">
        <v>1228</v>
      </c>
      <c r="J138" s="24">
        <f>0</f>
      </c>
      <c s="24">
        <f>0</f>
      </c>
      <c s="24">
        <f>0+L139</f>
      </c>
      <c s="24">
        <f>0+M139</f>
      </c>
    </row>
    <row r="139" spans="1:16" ht="12.75" customHeight="1">
      <c r="A139" t="s">
        <v>51</v>
      </c>
      <c s="6" t="s">
        <v>194</v>
      </c>
      <c s="6" t="s">
        <v>3657</v>
      </c>
      <c t="s">
        <v>5</v>
      </c>
      <c s="26" t="s">
        <v>3658</v>
      </c>
      <c s="27" t="s">
        <v>88</v>
      </c>
      <c s="28">
        <v>40</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3612</v>
      </c>
    </row>
    <row r="142" spans="5:5" ht="25.5" customHeight="1">
      <c r="E142" s="31" t="s">
        <v>3659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113</v>
      </c>
      <c s="33">
        <f>Rekapitulace!C46</f>
      </c>
      <c s="15" t="s">
        <v>15</v>
      </c>
      <c t="s">
        <v>23</v>
      </c>
      <c t="s">
        <v>27</v>
      </c>
    </row>
    <row r="4" spans="1:16" ht="15" customHeight="1">
      <c r="A4" s="18" t="s">
        <v>20</v>
      </c>
      <c s="19" t="s">
        <v>28</v>
      </c>
      <c s="20" t="s">
        <v>113</v>
      </c>
      <c r="E4" s="19" t="s">
        <v>3660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3663</v>
      </c>
      <c r="E8" s="23" t="s">
        <v>3664</v>
      </c>
      <c r="J8" s="22">
        <f>0+J9</f>
      </c>
      <c s="22">
        <f>0+K9</f>
      </c>
      <c s="22">
        <f>0+L9</f>
      </c>
      <c s="22">
        <f>0+M9</f>
      </c>
    </row>
    <row r="9" spans="1:13" ht="12.75" customHeight="1">
      <c r="A9" t="s">
        <v>48</v>
      </c>
      <c r="C9" s="7" t="s">
        <v>96</v>
      </c>
      <c r="E9" s="25" t="s">
        <v>454</v>
      </c>
      <c r="J9" s="24">
        <f>0</f>
      </c>
      <c s="24">
        <f>0</f>
      </c>
      <c s="24">
        <f>0+L10+L14+L18+L22+L26+L30+L34+L38+L42+L46+L50+L54+L58+L62+L66+L70+L74+L78+L82+L86+L90+L94+L98+L102+L106+L110+L114+L118+L122</f>
      </c>
      <c s="24">
        <f>0+M10+M14+M18+M22+M26+M30+M34+M38+M42+M46+M50+M54+M58+M62+M66+M70+M74+M78+M82+M86+M90+M94+M98+M102+M106+M110+M114+M118+M122</f>
      </c>
    </row>
    <row r="10" spans="1:16" ht="12.75" customHeight="1">
      <c r="A10" t="s">
        <v>51</v>
      </c>
      <c s="6" t="s">
        <v>85</v>
      </c>
      <c s="6" t="s">
        <v>3665</v>
      </c>
      <c t="s">
        <v>5</v>
      </c>
      <c s="26" t="s">
        <v>2033</v>
      </c>
      <c s="27" t="s">
        <v>388</v>
      </c>
      <c s="28">
        <v>10</v>
      </c>
      <c s="27">
        <v>0</v>
      </c>
      <c s="27">
        <f>ROUND(G10*H10,6)</f>
      </c>
      <c r="L10" s="29">
        <v>0</v>
      </c>
      <c s="24">
        <f>ROUND(ROUND(L10,2)*ROUND(G10,3),2)</f>
      </c>
      <c s="27" t="s">
        <v>56</v>
      </c>
      <c>
        <f>(M10*21)/100</f>
      </c>
      <c t="s">
        <v>27</v>
      </c>
    </row>
    <row r="11" spans="1:5" ht="12.75" customHeight="1">
      <c r="A11" s="30" t="s">
        <v>57</v>
      </c>
      <c r="E11" s="31" t="s">
        <v>3666</v>
      </c>
    </row>
    <row r="12" spans="1:5" ht="12.75" customHeight="1">
      <c r="A12" s="30" t="s">
        <v>58</v>
      </c>
      <c r="E12" s="32" t="s">
        <v>3667</v>
      </c>
    </row>
    <row r="13" spans="5:5" ht="229.5" customHeight="1">
      <c r="E13" s="31" t="s">
        <v>3668</v>
      </c>
    </row>
    <row r="14" spans="1:16" ht="12.75" customHeight="1">
      <c r="A14" t="s">
        <v>51</v>
      </c>
      <c s="6" t="s">
        <v>96</v>
      </c>
      <c s="6" t="s">
        <v>3669</v>
      </c>
      <c t="s">
        <v>5</v>
      </c>
      <c s="26" t="s">
        <v>3670</v>
      </c>
      <c s="27" t="s">
        <v>99</v>
      </c>
      <c s="28">
        <v>13</v>
      </c>
      <c s="27">
        <v>0</v>
      </c>
      <c s="27">
        <f>ROUND(G14*H14,6)</f>
      </c>
      <c r="L14" s="29">
        <v>0</v>
      </c>
      <c s="24">
        <f>ROUND(ROUND(L14,2)*ROUND(G14,3),2)</f>
      </c>
      <c s="27" t="s">
        <v>56</v>
      </c>
      <c>
        <f>(M14*21)/100</f>
      </c>
      <c t="s">
        <v>27</v>
      </c>
    </row>
    <row r="15" spans="1:5" ht="12.75" customHeight="1">
      <c r="A15" s="30" t="s">
        <v>57</v>
      </c>
      <c r="E15" s="31" t="s">
        <v>3671</v>
      </c>
    </row>
    <row r="16" spans="1:5" ht="12.75" customHeight="1">
      <c r="A16" s="30" t="s">
        <v>58</v>
      </c>
      <c r="E16" s="32" t="s">
        <v>3672</v>
      </c>
    </row>
    <row r="17" spans="5:5" ht="102" customHeight="1">
      <c r="E17" s="31" t="s">
        <v>3673</v>
      </c>
    </row>
    <row r="18" spans="1:16" ht="12.75" customHeight="1">
      <c r="A18" t="s">
        <v>51</v>
      </c>
      <c s="6" t="s">
        <v>101</v>
      </c>
      <c s="6" t="s">
        <v>3674</v>
      </c>
      <c t="s">
        <v>5</v>
      </c>
      <c s="26" t="s">
        <v>3675</v>
      </c>
      <c s="27" t="s">
        <v>99</v>
      </c>
      <c s="28">
        <v>10</v>
      </c>
      <c s="27">
        <v>0</v>
      </c>
      <c s="27">
        <f>ROUND(G18*H18,6)</f>
      </c>
      <c r="L18" s="29">
        <v>0</v>
      </c>
      <c s="24">
        <f>ROUND(ROUND(L18,2)*ROUND(G18,3),2)</f>
      </c>
      <c s="27" t="s">
        <v>56</v>
      </c>
      <c>
        <f>(M18*21)/100</f>
      </c>
      <c t="s">
        <v>27</v>
      </c>
    </row>
    <row r="19" spans="1:5" ht="12.75" customHeight="1">
      <c r="A19" s="30" t="s">
        <v>57</v>
      </c>
      <c r="E19" s="31" t="s">
        <v>3676</v>
      </c>
    </row>
    <row r="20" spans="1:5" ht="12.75" customHeight="1">
      <c r="A20" s="30" t="s">
        <v>58</v>
      </c>
      <c r="E20" s="32" t="s">
        <v>3667</v>
      </c>
    </row>
    <row r="21" spans="5:5" ht="114.75" customHeight="1">
      <c r="E21" s="31" t="s">
        <v>1040</v>
      </c>
    </row>
    <row r="22" spans="1:16" ht="12.75" customHeight="1">
      <c r="A22" t="s">
        <v>51</v>
      </c>
      <c s="6" t="s">
        <v>105</v>
      </c>
      <c s="6" t="s">
        <v>3677</v>
      </c>
      <c t="s">
        <v>5</v>
      </c>
      <c s="26" t="s">
        <v>3678</v>
      </c>
      <c s="27" t="s">
        <v>99</v>
      </c>
      <c s="28">
        <v>12</v>
      </c>
      <c s="27">
        <v>0</v>
      </c>
      <c s="27">
        <f>ROUND(G22*H22,6)</f>
      </c>
      <c r="L22" s="29">
        <v>0</v>
      </c>
      <c s="24">
        <f>ROUND(ROUND(L22,2)*ROUND(G22,3),2)</f>
      </c>
      <c s="27" t="s">
        <v>56</v>
      </c>
      <c>
        <f>(M22*21)/100</f>
      </c>
      <c t="s">
        <v>27</v>
      </c>
    </row>
    <row r="23" spans="1:5" ht="12.75" customHeight="1">
      <c r="A23" s="30" t="s">
        <v>57</v>
      </c>
      <c r="E23" s="31" t="s">
        <v>3679</v>
      </c>
    </row>
    <row r="24" spans="1:5" ht="12.75" customHeight="1">
      <c r="A24" s="30" t="s">
        <v>58</v>
      </c>
      <c r="E24" s="32" t="s">
        <v>3680</v>
      </c>
    </row>
    <row r="25" spans="5:5" ht="89.25" customHeight="1">
      <c r="E25" s="31" t="s">
        <v>3681</v>
      </c>
    </row>
    <row r="26" spans="1:16" ht="12.75" customHeight="1">
      <c r="A26" t="s">
        <v>51</v>
      </c>
      <c s="6" t="s">
        <v>109</v>
      </c>
      <c s="6" t="s">
        <v>3682</v>
      </c>
      <c t="s">
        <v>5</v>
      </c>
      <c s="26" t="s">
        <v>3683</v>
      </c>
      <c s="27" t="s">
        <v>99</v>
      </c>
      <c s="28">
        <v>18</v>
      </c>
      <c s="27">
        <v>0</v>
      </c>
      <c s="27">
        <f>ROUND(G26*H26,6)</f>
      </c>
      <c r="L26" s="29">
        <v>0</v>
      </c>
      <c s="24">
        <f>ROUND(ROUND(L26,2)*ROUND(G26,3),2)</f>
      </c>
      <c s="27" t="s">
        <v>56</v>
      </c>
      <c>
        <f>(M26*21)/100</f>
      </c>
      <c t="s">
        <v>27</v>
      </c>
    </row>
    <row r="27" spans="1:5" ht="12.75" customHeight="1">
      <c r="A27" s="30" t="s">
        <v>57</v>
      </c>
      <c r="E27" s="31" t="s">
        <v>3684</v>
      </c>
    </row>
    <row r="28" spans="1:5" ht="12.75" customHeight="1">
      <c r="A28" s="30" t="s">
        <v>58</v>
      </c>
      <c r="E28" s="32" t="s">
        <v>3685</v>
      </c>
    </row>
    <row r="29" spans="5:5" ht="89.25" customHeight="1">
      <c r="E29" s="31" t="s">
        <v>3686</v>
      </c>
    </row>
    <row r="30" spans="1:16" ht="12.75" customHeight="1">
      <c r="A30" t="s">
        <v>51</v>
      </c>
      <c s="6" t="s">
        <v>113</v>
      </c>
      <c s="6" t="s">
        <v>3687</v>
      </c>
      <c t="s">
        <v>5</v>
      </c>
      <c s="26" t="s">
        <v>3688</v>
      </c>
      <c s="27" t="s">
        <v>99</v>
      </c>
      <c s="28">
        <v>1</v>
      </c>
      <c s="27">
        <v>0</v>
      </c>
      <c s="27">
        <f>ROUND(G30*H30,6)</f>
      </c>
      <c r="L30" s="29">
        <v>0</v>
      </c>
      <c s="24">
        <f>ROUND(ROUND(L30,2)*ROUND(G30,3),2)</f>
      </c>
      <c s="27" t="s">
        <v>56</v>
      </c>
      <c>
        <f>(M30*21)/100</f>
      </c>
      <c t="s">
        <v>27</v>
      </c>
    </row>
    <row r="31" spans="1:5" ht="12.75" customHeight="1">
      <c r="A31" s="30" t="s">
        <v>57</v>
      </c>
      <c r="E31" s="31" t="s">
        <v>3689</v>
      </c>
    </row>
    <row r="32" spans="1:5" ht="12.75" customHeight="1">
      <c r="A32" s="30" t="s">
        <v>58</v>
      </c>
      <c r="E32" s="32" t="s">
        <v>3690</v>
      </c>
    </row>
    <row r="33" spans="5:5" ht="102" customHeight="1">
      <c r="E33" s="31" t="s">
        <v>3673</v>
      </c>
    </row>
    <row r="34" spans="1:16" ht="12.75" customHeight="1">
      <c r="A34" t="s">
        <v>51</v>
      </c>
      <c s="6" t="s">
        <v>117</v>
      </c>
      <c s="6" t="s">
        <v>3691</v>
      </c>
      <c t="s">
        <v>5</v>
      </c>
      <c s="26" t="s">
        <v>3692</v>
      </c>
      <c s="27" t="s">
        <v>99</v>
      </c>
      <c s="28">
        <v>5</v>
      </c>
      <c s="27">
        <v>0</v>
      </c>
      <c s="27">
        <f>ROUND(G34*H34,6)</f>
      </c>
      <c r="L34" s="29">
        <v>0</v>
      </c>
      <c s="24">
        <f>ROUND(ROUND(L34,2)*ROUND(G34,3),2)</f>
      </c>
      <c s="27" t="s">
        <v>56</v>
      </c>
      <c>
        <f>(M34*21)/100</f>
      </c>
      <c t="s">
        <v>27</v>
      </c>
    </row>
    <row r="35" spans="1:5" ht="12.75" customHeight="1">
      <c r="A35" s="30" t="s">
        <v>57</v>
      </c>
      <c r="E35" s="31" t="s">
        <v>3693</v>
      </c>
    </row>
    <row r="36" spans="1:5" ht="12.75" customHeight="1">
      <c r="A36" s="30" t="s">
        <v>58</v>
      </c>
      <c r="E36" s="32" t="s">
        <v>5</v>
      </c>
    </row>
    <row r="37" spans="5:5" ht="102" customHeight="1">
      <c r="E37" s="31" t="s">
        <v>3673</v>
      </c>
    </row>
    <row r="38" spans="1:16" ht="12.75" customHeight="1">
      <c r="A38" t="s">
        <v>51</v>
      </c>
      <c s="6" t="s">
        <v>122</v>
      </c>
      <c s="6" t="s">
        <v>3694</v>
      </c>
      <c t="s">
        <v>5</v>
      </c>
      <c s="26" t="s">
        <v>3695</v>
      </c>
      <c s="27" t="s">
        <v>99</v>
      </c>
      <c s="28">
        <v>4</v>
      </c>
      <c s="27">
        <v>0</v>
      </c>
      <c s="27">
        <f>ROUND(G38*H38,6)</f>
      </c>
      <c r="L38" s="29">
        <v>0</v>
      </c>
      <c s="24">
        <f>ROUND(ROUND(L38,2)*ROUND(G38,3),2)</f>
      </c>
      <c s="27" t="s">
        <v>56</v>
      </c>
      <c>
        <f>(M38*21)/100</f>
      </c>
      <c t="s">
        <v>27</v>
      </c>
    </row>
    <row r="39" spans="1:5" ht="12.75" customHeight="1">
      <c r="A39" s="30" t="s">
        <v>57</v>
      </c>
      <c r="E39" s="31" t="s">
        <v>3696</v>
      </c>
    </row>
    <row r="40" spans="1:5" ht="12.75" customHeight="1">
      <c r="A40" s="30" t="s">
        <v>58</v>
      </c>
      <c r="E40" s="32" t="s">
        <v>1456</v>
      </c>
    </row>
    <row r="41" spans="5:5" ht="76.5" customHeight="1">
      <c r="E41" s="31" t="s">
        <v>3697</v>
      </c>
    </row>
    <row r="42" spans="1:16" ht="12.75" customHeight="1">
      <c r="A42" t="s">
        <v>51</v>
      </c>
      <c s="6" t="s">
        <v>126</v>
      </c>
      <c s="6" t="s">
        <v>3698</v>
      </c>
      <c t="s">
        <v>5</v>
      </c>
      <c s="26" t="s">
        <v>3699</v>
      </c>
      <c s="27" t="s">
        <v>99</v>
      </c>
      <c s="28">
        <v>7</v>
      </c>
      <c s="27">
        <v>0</v>
      </c>
      <c s="27">
        <f>ROUND(G42*H42,6)</f>
      </c>
      <c r="L42" s="29">
        <v>0</v>
      </c>
      <c s="24">
        <f>ROUND(ROUND(L42,2)*ROUND(G42,3),2)</f>
      </c>
      <c s="27" t="s">
        <v>56</v>
      </c>
      <c>
        <f>(M42*21)/100</f>
      </c>
      <c t="s">
        <v>27</v>
      </c>
    </row>
    <row r="43" spans="1:5" ht="12.75" customHeight="1">
      <c r="A43" s="30" t="s">
        <v>57</v>
      </c>
      <c r="E43" s="31" t="s">
        <v>3700</v>
      </c>
    </row>
    <row r="44" spans="1:5" ht="12.75" customHeight="1">
      <c r="A44" s="30" t="s">
        <v>58</v>
      </c>
      <c r="E44" s="32" t="s">
        <v>3701</v>
      </c>
    </row>
    <row r="45" spans="5:5" ht="102" customHeight="1">
      <c r="E45" s="31" t="s">
        <v>3673</v>
      </c>
    </row>
    <row r="46" spans="1:16" ht="12.75" customHeight="1">
      <c r="A46" t="s">
        <v>51</v>
      </c>
      <c s="6" t="s">
        <v>132</v>
      </c>
      <c s="6" t="s">
        <v>3702</v>
      </c>
      <c t="s">
        <v>5</v>
      </c>
      <c s="26" t="s">
        <v>3703</v>
      </c>
      <c s="27" t="s">
        <v>99</v>
      </c>
      <c s="28">
        <v>5</v>
      </c>
      <c s="27">
        <v>0</v>
      </c>
      <c s="27">
        <f>ROUND(G46*H46,6)</f>
      </c>
      <c r="L46" s="29">
        <v>0</v>
      </c>
      <c s="24">
        <f>ROUND(ROUND(L46,2)*ROUND(G46,3),2)</f>
      </c>
      <c s="27" t="s">
        <v>56</v>
      </c>
      <c>
        <f>(M46*21)/100</f>
      </c>
      <c t="s">
        <v>27</v>
      </c>
    </row>
    <row r="47" spans="1:5" ht="12.75" customHeight="1">
      <c r="A47" s="30" t="s">
        <v>57</v>
      </c>
      <c r="E47" s="31" t="s">
        <v>3704</v>
      </c>
    </row>
    <row r="48" spans="1:5" ht="12.75" customHeight="1">
      <c r="A48" s="30" t="s">
        <v>58</v>
      </c>
      <c r="E48" s="32" t="s">
        <v>3705</v>
      </c>
    </row>
    <row r="49" spans="5:5" ht="102" customHeight="1">
      <c r="E49" s="31" t="s">
        <v>3673</v>
      </c>
    </row>
    <row r="50" spans="1:16" ht="12.75" customHeight="1">
      <c r="A50" t="s">
        <v>51</v>
      </c>
      <c s="6" t="s">
        <v>136</v>
      </c>
      <c s="6" t="s">
        <v>3706</v>
      </c>
      <c t="s">
        <v>5</v>
      </c>
      <c s="26" t="s">
        <v>3707</v>
      </c>
      <c s="27" t="s">
        <v>99</v>
      </c>
      <c s="28">
        <v>38</v>
      </c>
      <c s="27">
        <v>0</v>
      </c>
      <c s="27">
        <f>ROUND(G50*H50,6)</f>
      </c>
      <c r="L50" s="29">
        <v>0</v>
      </c>
      <c s="24">
        <f>ROUND(ROUND(L50,2)*ROUND(G50,3),2)</f>
      </c>
      <c s="27" t="s">
        <v>56</v>
      </c>
      <c>
        <f>(M50*21)/100</f>
      </c>
      <c t="s">
        <v>27</v>
      </c>
    </row>
    <row r="51" spans="1:5" ht="12.75" customHeight="1">
      <c r="A51" s="30" t="s">
        <v>57</v>
      </c>
      <c r="E51" s="31" t="s">
        <v>3708</v>
      </c>
    </row>
    <row r="52" spans="1:5" ht="12.75" customHeight="1">
      <c r="A52" s="30" t="s">
        <v>58</v>
      </c>
      <c r="E52" s="32" t="s">
        <v>3709</v>
      </c>
    </row>
    <row r="53" spans="5:5" ht="102" customHeight="1">
      <c r="E53" s="31" t="s">
        <v>3673</v>
      </c>
    </row>
    <row r="54" spans="1:16" ht="12.75" customHeight="1">
      <c r="A54" t="s">
        <v>51</v>
      </c>
      <c s="6" t="s">
        <v>140</v>
      </c>
      <c s="6" t="s">
        <v>3710</v>
      </c>
      <c t="s">
        <v>5</v>
      </c>
      <c s="26" t="s">
        <v>3711</v>
      </c>
      <c s="27" t="s">
        <v>99</v>
      </c>
      <c s="28">
        <v>3</v>
      </c>
      <c s="27">
        <v>0</v>
      </c>
      <c s="27">
        <f>ROUND(G54*H54,6)</f>
      </c>
      <c r="L54" s="29">
        <v>0</v>
      </c>
      <c s="24">
        <f>ROUND(ROUND(L54,2)*ROUND(G54,3),2)</f>
      </c>
      <c s="27" t="s">
        <v>56</v>
      </c>
      <c>
        <f>(M54*21)/100</f>
      </c>
      <c t="s">
        <v>27</v>
      </c>
    </row>
    <row r="55" spans="1:5" ht="12.75" customHeight="1">
      <c r="A55" s="30" t="s">
        <v>57</v>
      </c>
      <c r="E55" s="31" t="s">
        <v>3712</v>
      </c>
    </row>
    <row r="56" spans="1:5" ht="12.75" customHeight="1">
      <c r="A56" s="30" t="s">
        <v>58</v>
      </c>
      <c r="E56" s="32" t="s">
        <v>3713</v>
      </c>
    </row>
    <row r="57" spans="5:5" ht="102" customHeight="1">
      <c r="E57" s="31" t="s">
        <v>3673</v>
      </c>
    </row>
    <row r="58" spans="1:16" ht="12.75" customHeight="1">
      <c r="A58" t="s">
        <v>51</v>
      </c>
      <c s="6" t="s">
        <v>144</v>
      </c>
      <c s="6" t="s">
        <v>3714</v>
      </c>
      <c t="s">
        <v>5</v>
      </c>
      <c s="26" t="s">
        <v>3715</v>
      </c>
      <c s="27" t="s">
        <v>99</v>
      </c>
      <c s="28">
        <v>2</v>
      </c>
      <c s="27">
        <v>0</v>
      </c>
      <c s="27">
        <f>ROUND(G58*H58,6)</f>
      </c>
      <c r="L58" s="29">
        <v>0</v>
      </c>
      <c s="24">
        <f>ROUND(ROUND(L58,2)*ROUND(G58,3),2)</f>
      </c>
      <c s="27" t="s">
        <v>56</v>
      </c>
      <c>
        <f>(M58*21)/100</f>
      </c>
      <c t="s">
        <v>27</v>
      </c>
    </row>
    <row r="59" spans="1:5" ht="12.75" customHeight="1">
      <c r="A59" s="30" t="s">
        <v>57</v>
      </c>
      <c r="E59" s="31" t="s">
        <v>3716</v>
      </c>
    </row>
    <row r="60" spans="1:5" ht="12.75" customHeight="1">
      <c r="A60" s="30" t="s">
        <v>58</v>
      </c>
      <c r="E60" s="32" t="s">
        <v>3717</v>
      </c>
    </row>
    <row r="61" spans="5:5" ht="102" customHeight="1">
      <c r="E61" s="31" t="s">
        <v>3673</v>
      </c>
    </row>
    <row r="62" spans="1:16" ht="12.75" customHeight="1">
      <c r="A62" t="s">
        <v>51</v>
      </c>
      <c s="6" t="s">
        <v>148</v>
      </c>
      <c s="6" t="s">
        <v>3718</v>
      </c>
      <c t="s">
        <v>5</v>
      </c>
      <c s="26" t="s">
        <v>3715</v>
      </c>
      <c s="27" t="s">
        <v>99</v>
      </c>
      <c s="28">
        <v>3</v>
      </c>
      <c s="27">
        <v>0</v>
      </c>
      <c s="27">
        <f>ROUND(G62*H62,6)</f>
      </c>
      <c r="L62" s="29">
        <v>0</v>
      </c>
      <c s="24">
        <f>ROUND(ROUND(L62,2)*ROUND(G62,3),2)</f>
      </c>
      <c s="27" t="s">
        <v>56</v>
      </c>
      <c>
        <f>(M62*21)/100</f>
      </c>
      <c t="s">
        <v>27</v>
      </c>
    </row>
    <row r="63" spans="1:5" ht="12.75" customHeight="1">
      <c r="A63" s="30" t="s">
        <v>57</v>
      </c>
      <c r="E63" s="31" t="s">
        <v>3719</v>
      </c>
    </row>
    <row r="64" spans="1:5" ht="12.75" customHeight="1">
      <c r="A64" s="30" t="s">
        <v>58</v>
      </c>
      <c r="E64" s="32" t="s">
        <v>3713</v>
      </c>
    </row>
    <row r="65" spans="5:5" ht="102" customHeight="1">
      <c r="E65" s="31" t="s">
        <v>3673</v>
      </c>
    </row>
    <row r="66" spans="1:16" ht="12.75" customHeight="1">
      <c r="A66" t="s">
        <v>51</v>
      </c>
      <c s="6" t="s">
        <v>152</v>
      </c>
      <c s="6" t="s">
        <v>3720</v>
      </c>
      <c t="s">
        <v>5</v>
      </c>
      <c s="26" t="s">
        <v>3721</v>
      </c>
      <c s="27" t="s">
        <v>99</v>
      </c>
      <c s="28">
        <v>2</v>
      </c>
      <c s="27">
        <v>0</v>
      </c>
      <c s="27">
        <f>ROUND(G66*H66,6)</f>
      </c>
      <c r="L66" s="29">
        <v>0</v>
      </c>
      <c s="24">
        <f>ROUND(ROUND(L66,2)*ROUND(G66,3),2)</f>
      </c>
      <c s="27" t="s">
        <v>56</v>
      </c>
      <c>
        <f>(M66*21)/100</f>
      </c>
      <c t="s">
        <v>27</v>
      </c>
    </row>
    <row r="67" spans="1:5" ht="12.75" customHeight="1">
      <c r="A67" s="30" t="s">
        <v>57</v>
      </c>
      <c r="E67" s="31" t="s">
        <v>3722</v>
      </c>
    </row>
    <row r="68" spans="1:5" ht="12.75" customHeight="1">
      <c r="A68" s="30" t="s">
        <v>58</v>
      </c>
      <c r="E68" s="32" t="s">
        <v>2517</v>
      </c>
    </row>
    <row r="69" spans="5:5" ht="102" customHeight="1">
      <c r="E69" s="31" t="s">
        <v>3673</v>
      </c>
    </row>
    <row r="70" spans="1:16" ht="12.75" customHeight="1">
      <c r="A70" t="s">
        <v>51</v>
      </c>
      <c s="6" t="s">
        <v>156</v>
      </c>
      <c s="6" t="s">
        <v>3723</v>
      </c>
      <c t="s">
        <v>5</v>
      </c>
      <c s="26" t="s">
        <v>3721</v>
      </c>
      <c s="27" t="s">
        <v>99</v>
      </c>
      <c s="28">
        <v>2</v>
      </c>
      <c s="27">
        <v>0</v>
      </c>
      <c s="27">
        <f>ROUND(G70*H70,6)</f>
      </c>
      <c r="L70" s="29">
        <v>0</v>
      </c>
      <c s="24">
        <f>ROUND(ROUND(L70,2)*ROUND(G70,3),2)</f>
      </c>
      <c s="27" t="s">
        <v>56</v>
      </c>
      <c>
        <f>(M70*21)/100</f>
      </c>
      <c t="s">
        <v>27</v>
      </c>
    </row>
    <row r="71" spans="1:5" ht="12.75" customHeight="1">
      <c r="A71" s="30" t="s">
        <v>57</v>
      </c>
      <c r="E71" s="31" t="s">
        <v>3724</v>
      </c>
    </row>
    <row r="72" spans="1:5" ht="12.75" customHeight="1">
      <c r="A72" s="30" t="s">
        <v>58</v>
      </c>
      <c r="E72" s="32" t="s">
        <v>3717</v>
      </c>
    </row>
    <row r="73" spans="5:5" ht="102" customHeight="1">
      <c r="E73" s="31" t="s">
        <v>3673</v>
      </c>
    </row>
    <row r="74" spans="1:16" ht="12.75" customHeight="1">
      <c r="A74" t="s">
        <v>51</v>
      </c>
      <c s="6" t="s">
        <v>160</v>
      </c>
      <c s="6" t="s">
        <v>3725</v>
      </c>
      <c t="s">
        <v>5</v>
      </c>
      <c s="26" t="s">
        <v>3721</v>
      </c>
      <c s="27" t="s">
        <v>99</v>
      </c>
      <c s="28">
        <v>2</v>
      </c>
      <c s="27">
        <v>0</v>
      </c>
      <c s="27">
        <f>ROUND(G74*H74,6)</f>
      </c>
      <c r="L74" s="29">
        <v>0</v>
      </c>
      <c s="24">
        <f>ROUND(ROUND(L74,2)*ROUND(G74,3),2)</f>
      </c>
      <c s="27" t="s">
        <v>56</v>
      </c>
      <c>
        <f>(M74*21)/100</f>
      </c>
      <c t="s">
        <v>27</v>
      </c>
    </row>
    <row r="75" spans="1:5" ht="12.75" customHeight="1">
      <c r="A75" s="30" t="s">
        <v>57</v>
      </c>
      <c r="E75" s="31" t="s">
        <v>3726</v>
      </c>
    </row>
    <row r="76" spans="1:5" ht="12.75" customHeight="1">
      <c r="A76" s="30" t="s">
        <v>58</v>
      </c>
      <c r="E76" s="32" t="s">
        <v>3727</v>
      </c>
    </row>
    <row r="77" spans="5:5" ht="102" customHeight="1">
      <c r="E77" s="31" t="s">
        <v>3673</v>
      </c>
    </row>
    <row r="78" spans="1:16" ht="12.75" customHeight="1">
      <c r="A78" t="s">
        <v>51</v>
      </c>
      <c s="6" t="s">
        <v>164</v>
      </c>
      <c s="6" t="s">
        <v>3728</v>
      </c>
      <c t="s">
        <v>5</v>
      </c>
      <c s="26" t="s">
        <v>3721</v>
      </c>
      <c s="27" t="s">
        <v>99</v>
      </c>
      <c s="28">
        <v>3</v>
      </c>
      <c s="27">
        <v>0</v>
      </c>
      <c s="27">
        <f>ROUND(G78*H78,6)</f>
      </c>
      <c r="L78" s="29">
        <v>0</v>
      </c>
      <c s="24">
        <f>ROUND(ROUND(L78,2)*ROUND(G78,3),2)</f>
      </c>
      <c s="27" t="s">
        <v>56</v>
      </c>
      <c>
        <f>(M78*21)/100</f>
      </c>
      <c t="s">
        <v>27</v>
      </c>
    </row>
    <row r="79" spans="1:5" ht="12.75" customHeight="1">
      <c r="A79" s="30" t="s">
        <v>57</v>
      </c>
      <c r="E79" s="31" t="s">
        <v>3729</v>
      </c>
    </row>
    <row r="80" spans="1:5" ht="12.75" customHeight="1">
      <c r="A80" s="30" t="s">
        <v>58</v>
      </c>
      <c r="E80" s="32" t="s">
        <v>3713</v>
      </c>
    </row>
    <row r="81" spans="5:5" ht="102" customHeight="1">
      <c r="E81" s="31" t="s">
        <v>3673</v>
      </c>
    </row>
    <row r="82" spans="1:16" ht="12.75" customHeight="1">
      <c r="A82" t="s">
        <v>51</v>
      </c>
      <c s="6" t="s">
        <v>168</v>
      </c>
      <c s="6" t="s">
        <v>3730</v>
      </c>
      <c t="s">
        <v>5</v>
      </c>
      <c s="26" t="s">
        <v>3731</v>
      </c>
      <c s="27" t="s">
        <v>99</v>
      </c>
      <c s="28">
        <v>1</v>
      </c>
      <c s="27">
        <v>0</v>
      </c>
      <c s="27">
        <f>ROUND(G82*H82,6)</f>
      </c>
      <c r="L82" s="29">
        <v>0</v>
      </c>
      <c s="24">
        <f>ROUND(ROUND(L82,2)*ROUND(G82,3),2)</f>
      </c>
      <c s="27" t="s">
        <v>56</v>
      </c>
      <c>
        <f>(M82*21)/100</f>
      </c>
      <c t="s">
        <v>27</v>
      </c>
    </row>
    <row r="83" spans="1:5" ht="12.75" customHeight="1">
      <c r="A83" s="30" t="s">
        <v>57</v>
      </c>
      <c r="E83" s="31" t="s">
        <v>3732</v>
      </c>
    </row>
    <row r="84" spans="1:5" ht="12.75" customHeight="1">
      <c r="A84" s="30" t="s">
        <v>58</v>
      </c>
      <c r="E84" s="32" t="s">
        <v>1538</v>
      </c>
    </row>
    <row r="85" spans="5:5" ht="102" customHeight="1">
      <c r="E85" s="31" t="s">
        <v>3673</v>
      </c>
    </row>
    <row r="86" spans="1:16" ht="12.75" customHeight="1">
      <c r="A86" t="s">
        <v>51</v>
      </c>
      <c s="6" t="s">
        <v>172</v>
      </c>
      <c s="6" t="s">
        <v>3733</v>
      </c>
      <c t="s">
        <v>5</v>
      </c>
      <c s="26" t="s">
        <v>3731</v>
      </c>
      <c s="27" t="s">
        <v>99</v>
      </c>
      <c s="28">
        <v>3</v>
      </c>
      <c s="27">
        <v>0</v>
      </c>
      <c s="27">
        <f>ROUND(G86*H86,6)</f>
      </c>
      <c r="L86" s="29">
        <v>0</v>
      </c>
      <c s="24">
        <f>ROUND(ROUND(L86,2)*ROUND(G86,3),2)</f>
      </c>
      <c s="27" t="s">
        <v>56</v>
      </c>
      <c>
        <f>(M86*21)/100</f>
      </c>
      <c t="s">
        <v>27</v>
      </c>
    </row>
    <row r="87" spans="1:5" ht="12.75" customHeight="1">
      <c r="A87" s="30" t="s">
        <v>57</v>
      </c>
      <c r="E87" s="31" t="s">
        <v>3734</v>
      </c>
    </row>
    <row r="88" spans="1:5" ht="12.75" customHeight="1">
      <c r="A88" s="30" t="s">
        <v>58</v>
      </c>
      <c r="E88" s="32" t="s">
        <v>3735</v>
      </c>
    </row>
    <row r="89" spans="5:5" ht="102" customHeight="1">
      <c r="E89" s="31" t="s">
        <v>3673</v>
      </c>
    </row>
    <row r="90" spans="1:16" ht="12.75" customHeight="1">
      <c r="A90" t="s">
        <v>51</v>
      </c>
      <c s="6" t="s">
        <v>176</v>
      </c>
      <c s="6" t="s">
        <v>3736</v>
      </c>
      <c t="s">
        <v>5</v>
      </c>
      <c s="26" t="s">
        <v>3731</v>
      </c>
      <c s="27" t="s">
        <v>99</v>
      </c>
      <c s="28">
        <v>2</v>
      </c>
      <c s="27">
        <v>0</v>
      </c>
      <c s="27">
        <f>ROUND(G90*H90,6)</f>
      </c>
      <c r="L90" s="29">
        <v>0</v>
      </c>
      <c s="24">
        <f>ROUND(ROUND(L90,2)*ROUND(G90,3),2)</f>
      </c>
      <c s="27" t="s">
        <v>56</v>
      </c>
      <c>
        <f>(M90*21)/100</f>
      </c>
      <c t="s">
        <v>27</v>
      </c>
    </row>
    <row r="91" spans="1:5" ht="12.75" customHeight="1">
      <c r="A91" s="30" t="s">
        <v>57</v>
      </c>
      <c r="E91" s="31" t="s">
        <v>3737</v>
      </c>
    </row>
    <row r="92" spans="1:5" ht="12.75" customHeight="1">
      <c r="A92" s="30" t="s">
        <v>58</v>
      </c>
      <c r="E92" s="32" t="s">
        <v>3717</v>
      </c>
    </row>
    <row r="93" spans="5:5" ht="102" customHeight="1">
      <c r="E93" s="31" t="s">
        <v>3673</v>
      </c>
    </row>
    <row r="94" spans="1:16" ht="12.75" customHeight="1">
      <c r="A94" t="s">
        <v>51</v>
      </c>
      <c s="6" t="s">
        <v>181</v>
      </c>
      <c s="6" t="s">
        <v>3738</v>
      </c>
      <c t="s">
        <v>5</v>
      </c>
      <c s="26" t="s">
        <v>3739</v>
      </c>
      <c s="27" t="s">
        <v>99</v>
      </c>
      <c s="28">
        <v>5</v>
      </c>
      <c s="27">
        <v>0</v>
      </c>
      <c s="27">
        <f>ROUND(G94*H94,6)</f>
      </c>
      <c r="L94" s="29">
        <v>0</v>
      </c>
      <c s="24">
        <f>ROUND(ROUND(L94,2)*ROUND(G94,3),2)</f>
      </c>
      <c s="27" t="s">
        <v>56</v>
      </c>
      <c>
        <f>(M94*21)/100</f>
      </c>
      <c t="s">
        <v>27</v>
      </c>
    </row>
    <row r="95" spans="1:5" ht="12.75" customHeight="1">
      <c r="A95" s="30" t="s">
        <v>57</v>
      </c>
      <c r="E95" s="31" t="s">
        <v>3740</v>
      </c>
    </row>
    <row r="96" spans="1:5" ht="12.75" customHeight="1">
      <c r="A96" s="30" t="s">
        <v>58</v>
      </c>
      <c r="E96" s="32" t="s">
        <v>3741</v>
      </c>
    </row>
    <row r="97" spans="5:5" ht="102" customHeight="1">
      <c r="E97" s="31" t="s">
        <v>3673</v>
      </c>
    </row>
    <row r="98" spans="1:16" ht="12.75" customHeight="1">
      <c r="A98" t="s">
        <v>51</v>
      </c>
      <c s="6" t="s">
        <v>185</v>
      </c>
      <c s="6" t="s">
        <v>3742</v>
      </c>
      <c t="s">
        <v>5</v>
      </c>
      <c s="26" t="s">
        <v>3743</v>
      </c>
      <c s="27" t="s">
        <v>99</v>
      </c>
      <c s="28">
        <v>9</v>
      </c>
      <c s="27">
        <v>0</v>
      </c>
      <c s="27">
        <f>ROUND(G98*H98,6)</f>
      </c>
      <c r="L98" s="29">
        <v>0</v>
      </c>
      <c s="24">
        <f>ROUND(ROUND(L98,2)*ROUND(G98,3),2)</f>
      </c>
      <c s="27" t="s">
        <v>56</v>
      </c>
      <c>
        <f>(M98*21)/100</f>
      </c>
      <c t="s">
        <v>27</v>
      </c>
    </row>
    <row r="99" spans="1:5" ht="12.75" customHeight="1">
      <c r="A99" s="30" t="s">
        <v>57</v>
      </c>
      <c r="E99" s="31" t="s">
        <v>3744</v>
      </c>
    </row>
    <row r="100" spans="1:5" ht="12.75" customHeight="1">
      <c r="A100" s="30" t="s">
        <v>58</v>
      </c>
      <c r="E100" s="32" t="s">
        <v>3745</v>
      </c>
    </row>
    <row r="101" spans="5:5" ht="102" customHeight="1">
      <c r="E101" s="31" t="s">
        <v>3673</v>
      </c>
    </row>
    <row r="102" spans="1:16" ht="12.75" customHeight="1">
      <c r="A102" t="s">
        <v>51</v>
      </c>
      <c s="6" t="s">
        <v>190</v>
      </c>
      <c s="6" t="s">
        <v>3746</v>
      </c>
      <c t="s">
        <v>5</v>
      </c>
      <c s="26" t="s">
        <v>3747</v>
      </c>
      <c s="27" t="s">
        <v>99</v>
      </c>
      <c s="28">
        <v>8</v>
      </c>
      <c s="27">
        <v>0</v>
      </c>
      <c s="27">
        <f>ROUND(G102*H102,6)</f>
      </c>
      <c r="L102" s="29">
        <v>0</v>
      </c>
      <c s="24">
        <f>ROUND(ROUND(L102,2)*ROUND(G102,3),2)</f>
      </c>
      <c s="27" t="s">
        <v>56</v>
      </c>
      <c>
        <f>(M102*21)/100</f>
      </c>
      <c t="s">
        <v>27</v>
      </c>
    </row>
    <row r="103" spans="1:5" ht="12.75" customHeight="1">
      <c r="A103" s="30" t="s">
        <v>57</v>
      </c>
      <c r="E103" s="31" t="s">
        <v>3748</v>
      </c>
    </row>
    <row r="104" spans="1:5" ht="12.75" customHeight="1">
      <c r="A104" s="30" t="s">
        <v>58</v>
      </c>
      <c r="E104" s="32" t="s">
        <v>3749</v>
      </c>
    </row>
    <row r="105" spans="5:5" ht="102" customHeight="1">
      <c r="E105" s="31" t="s">
        <v>3673</v>
      </c>
    </row>
    <row r="106" spans="1:16" ht="12.75" customHeight="1">
      <c r="A106" t="s">
        <v>51</v>
      </c>
      <c s="6" t="s">
        <v>194</v>
      </c>
      <c s="6" t="s">
        <v>3750</v>
      </c>
      <c t="s">
        <v>5</v>
      </c>
      <c s="26" t="s">
        <v>3751</v>
      </c>
      <c s="27" t="s">
        <v>99</v>
      </c>
      <c s="28">
        <v>5</v>
      </c>
      <c s="27">
        <v>0</v>
      </c>
      <c s="27">
        <f>ROUND(G106*H106,6)</f>
      </c>
      <c r="L106" s="29">
        <v>0</v>
      </c>
      <c s="24">
        <f>ROUND(ROUND(L106,2)*ROUND(G106,3),2)</f>
      </c>
      <c s="27" t="s">
        <v>56</v>
      </c>
      <c>
        <f>(M106*21)/100</f>
      </c>
      <c t="s">
        <v>27</v>
      </c>
    </row>
    <row r="107" spans="1:5" ht="12.75" customHeight="1">
      <c r="A107" s="30" t="s">
        <v>57</v>
      </c>
      <c r="E107" s="31" t="s">
        <v>3752</v>
      </c>
    </row>
    <row r="108" spans="1:5" ht="12.75" customHeight="1">
      <c r="A108" s="30" t="s">
        <v>58</v>
      </c>
      <c r="E108" s="32" t="s">
        <v>3753</v>
      </c>
    </row>
    <row r="109" spans="5:5" ht="102" customHeight="1">
      <c r="E109" s="31" t="s">
        <v>3673</v>
      </c>
    </row>
    <row r="110" spans="1:16" ht="12.75" customHeight="1">
      <c r="A110" t="s">
        <v>51</v>
      </c>
      <c s="6" t="s">
        <v>198</v>
      </c>
      <c s="6" t="s">
        <v>3754</v>
      </c>
      <c t="s">
        <v>5</v>
      </c>
      <c s="26" t="s">
        <v>3755</v>
      </c>
      <c s="27" t="s">
        <v>99</v>
      </c>
      <c s="28">
        <v>16</v>
      </c>
      <c s="27">
        <v>0</v>
      </c>
      <c s="27">
        <f>ROUND(G110*H110,6)</f>
      </c>
      <c r="L110" s="29">
        <v>0</v>
      </c>
      <c s="24">
        <f>ROUND(ROUND(L110,2)*ROUND(G110,3),2)</f>
      </c>
      <c s="27" t="s">
        <v>56</v>
      </c>
      <c>
        <f>(M110*21)/100</f>
      </c>
      <c t="s">
        <v>27</v>
      </c>
    </row>
    <row r="111" spans="1:5" ht="12.75" customHeight="1">
      <c r="A111" s="30" t="s">
        <v>57</v>
      </c>
      <c r="E111" s="31" t="s">
        <v>3756</v>
      </c>
    </row>
    <row r="112" spans="1:5" ht="12.75" customHeight="1">
      <c r="A112" s="30" t="s">
        <v>58</v>
      </c>
      <c r="E112" s="32" t="s">
        <v>3757</v>
      </c>
    </row>
    <row r="113" spans="5:5" ht="89.25" customHeight="1">
      <c r="E113" s="31" t="s">
        <v>3686</v>
      </c>
    </row>
    <row r="114" spans="1:16" ht="12.75" customHeight="1">
      <c r="A114" t="s">
        <v>51</v>
      </c>
      <c s="6" t="s">
        <v>202</v>
      </c>
      <c s="6" t="s">
        <v>3758</v>
      </c>
      <c t="s">
        <v>5</v>
      </c>
      <c s="26" t="s">
        <v>3759</v>
      </c>
      <c s="27" t="s">
        <v>99</v>
      </c>
      <c s="28">
        <v>3</v>
      </c>
      <c s="27">
        <v>0</v>
      </c>
      <c s="27">
        <f>ROUND(G114*H114,6)</f>
      </c>
      <c r="L114" s="29">
        <v>0</v>
      </c>
      <c s="24">
        <f>ROUND(ROUND(L114,2)*ROUND(G114,3),2)</f>
      </c>
      <c s="27" t="s">
        <v>56</v>
      </c>
      <c>
        <f>(M114*21)/100</f>
      </c>
      <c t="s">
        <v>27</v>
      </c>
    </row>
    <row r="115" spans="1:5" ht="12.75" customHeight="1">
      <c r="A115" s="30" t="s">
        <v>57</v>
      </c>
      <c r="E115" s="31" t="s">
        <v>3760</v>
      </c>
    </row>
    <row r="116" spans="1:5" ht="12.75" customHeight="1">
      <c r="A116" s="30" t="s">
        <v>58</v>
      </c>
      <c r="E116" s="32" t="s">
        <v>3713</v>
      </c>
    </row>
    <row r="117" spans="5:5" ht="102" customHeight="1">
      <c r="E117" s="31" t="s">
        <v>3673</v>
      </c>
    </row>
    <row r="118" spans="1:16" ht="12.75" customHeight="1">
      <c r="A118" t="s">
        <v>51</v>
      </c>
      <c s="6" t="s">
        <v>206</v>
      </c>
      <c s="6" t="s">
        <v>3761</v>
      </c>
      <c t="s">
        <v>5</v>
      </c>
      <c s="26" t="s">
        <v>3762</v>
      </c>
      <c s="27" t="s">
        <v>99</v>
      </c>
      <c s="28">
        <v>3</v>
      </c>
      <c s="27">
        <v>0</v>
      </c>
      <c s="27">
        <f>ROUND(G118*H118,6)</f>
      </c>
      <c r="L118" s="29">
        <v>0</v>
      </c>
      <c s="24">
        <f>ROUND(ROUND(L118,2)*ROUND(G118,3),2)</f>
      </c>
      <c s="27" t="s">
        <v>56</v>
      </c>
      <c>
        <f>(M118*21)/100</f>
      </c>
      <c t="s">
        <v>27</v>
      </c>
    </row>
    <row r="119" spans="1:5" ht="12.75" customHeight="1">
      <c r="A119" s="30" t="s">
        <v>57</v>
      </c>
      <c r="E119" s="31" t="s">
        <v>3763</v>
      </c>
    </row>
    <row r="120" spans="1:5" ht="12.75" customHeight="1">
      <c r="A120" s="30" t="s">
        <v>58</v>
      </c>
      <c r="E120" s="32" t="s">
        <v>3713</v>
      </c>
    </row>
    <row r="121" spans="5:5" ht="102" customHeight="1">
      <c r="E121" s="31" t="s">
        <v>3673</v>
      </c>
    </row>
    <row r="122" spans="1:16" ht="12.75" customHeight="1">
      <c r="A122" t="s">
        <v>51</v>
      </c>
      <c s="6" t="s">
        <v>210</v>
      </c>
      <c s="6" t="s">
        <v>3764</v>
      </c>
      <c t="s">
        <v>5</v>
      </c>
      <c s="26" t="s">
        <v>3765</v>
      </c>
      <c s="27" t="s">
        <v>99</v>
      </c>
      <c s="28">
        <v>3</v>
      </c>
      <c s="27">
        <v>0</v>
      </c>
      <c s="27">
        <f>ROUND(G122*H122,6)</f>
      </c>
      <c r="L122" s="29">
        <v>0</v>
      </c>
      <c s="24">
        <f>ROUND(ROUND(L122,2)*ROUND(G122,3),2)</f>
      </c>
      <c s="27" t="s">
        <v>56</v>
      </c>
      <c>
        <f>(M122*21)/100</f>
      </c>
      <c t="s">
        <v>27</v>
      </c>
    </row>
    <row r="123" spans="1:5" ht="12.75" customHeight="1">
      <c r="A123" s="30" t="s">
        <v>57</v>
      </c>
      <c r="E123" s="31" t="s">
        <v>3766</v>
      </c>
    </row>
    <row r="124" spans="1:5" ht="12.75" customHeight="1">
      <c r="A124" s="30" t="s">
        <v>58</v>
      </c>
      <c r="E124" s="32" t="s">
        <v>3713</v>
      </c>
    </row>
    <row r="125" spans="5:5" ht="102" customHeight="1">
      <c r="E125" s="31" t="s">
        <v>3673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117</v>
      </c>
      <c s="33">
        <f>Rekapitulace!C48</f>
      </c>
      <c s="15" t="s">
        <v>15</v>
      </c>
      <c t="s">
        <v>23</v>
      </c>
      <c t="s">
        <v>27</v>
      </c>
    </row>
    <row r="4" spans="1:16" ht="15" customHeight="1">
      <c r="A4" s="18" t="s">
        <v>20</v>
      </c>
      <c s="19" t="s">
        <v>28</v>
      </c>
      <c s="20" t="s">
        <v>117</v>
      </c>
      <c r="E4" s="19" t="s">
        <v>3767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COUNTIFS(L8:L15,"=0",A8:A15,"P")+COUNTIFS(L8:L15,"",A8:A15,"P")+SUM(Q8:Q15)</f>
      </c>
    </row>
    <row r="8" spans="1:13" ht="12.75" customHeight="1">
      <c r="A8" t="s">
        <v>45</v>
      </c>
      <c r="C8" s="21" t="s">
        <v>3770</v>
      </c>
      <c r="E8" s="23" t="s">
        <v>3771</v>
      </c>
      <c r="J8" s="22">
        <f>0+J9+J14</f>
      </c>
      <c s="22">
        <f>0+K9+K14</f>
      </c>
      <c s="22">
        <f>0+L9+L14</f>
      </c>
      <c s="22">
        <f>0+M9+M14</f>
      </c>
    </row>
    <row r="9" spans="1:13" ht="12.75" customHeight="1">
      <c r="A9" t="s">
        <v>48</v>
      </c>
      <c r="C9" s="7" t="s">
        <v>49</v>
      </c>
      <c r="E9" s="25" t="s">
        <v>50</v>
      </c>
      <c r="J9" s="24">
        <f>0</f>
      </c>
      <c s="24">
        <f>0</f>
      </c>
      <c s="24">
        <f>0+L10</f>
      </c>
      <c s="24">
        <f>0+M10</f>
      </c>
    </row>
    <row r="10" spans="1:16" ht="12.75" customHeight="1">
      <c r="A10" t="s">
        <v>51</v>
      </c>
      <c s="6" t="s">
        <v>27</v>
      </c>
      <c s="6" t="s">
        <v>3772</v>
      </c>
      <c t="s">
        <v>5</v>
      </c>
      <c s="26" t="s">
        <v>3773</v>
      </c>
      <c s="27" t="s">
        <v>55</v>
      </c>
      <c s="28">
        <v>14.2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76.5" customHeight="1">
      <c r="E13" s="31" t="s">
        <v>852</v>
      </c>
    </row>
    <row r="14" spans="1:13" ht="12.75" customHeight="1">
      <c r="A14" t="s">
        <v>48</v>
      </c>
      <c r="C14" s="7" t="s">
        <v>96</v>
      </c>
      <c r="E14" s="25" t="s">
        <v>454</v>
      </c>
      <c r="J14" s="24">
        <f>0</f>
      </c>
      <c s="24">
        <f>0</f>
      </c>
      <c s="24">
        <f>0+L15</f>
      </c>
      <c s="24">
        <f>0+M15</f>
      </c>
    </row>
    <row r="15" spans="1:16" ht="12.75" customHeight="1">
      <c r="A15" t="s">
        <v>51</v>
      </c>
      <c s="6" t="s">
        <v>52</v>
      </c>
      <c s="6" t="s">
        <v>3774</v>
      </c>
      <c t="s">
        <v>5</v>
      </c>
      <c s="26" t="s">
        <v>3775</v>
      </c>
      <c s="27" t="s">
        <v>3776</v>
      </c>
      <c s="28">
        <v>1150</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5</v>
      </c>
    </row>
    <row r="18" spans="5:5" ht="165.75" customHeight="1">
      <c r="E18" s="31" t="s">
        <v>3777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122</v>
      </c>
      <c s="33">
        <f>Rekapitulace!C50</f>
      </c>
      <c s="15" t="s">
        <v>15</v>
      </c>
      <c t="s">
        <v>23</v>
      </c>
      <c t="s">
        <v>27</v>
      </c>
    </row>
    <row r="4" spans="1:16" ht="15" customHeight="1">
      <c r="A4" s="18" t="s">
        <v>20</v>
      </c>
      <c s="19" t="s">
        <v>28</v>
      </c>
      <c s="20" t="s">
        <v>122</v>
      </c>
      <c r="E4" s="19" t="s">
        <v>3778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COUNTIFS(L8:L516,"=0",A8:A516,"P")+COUNTIFS(L8:L516,"",A8:A516,"P")+SUM(Q8:Q516)</f>
      </c>
    </row>
    <row r="8" spans="1:13" ht="12.75" customHeight="1">
      <c r="A8" t="s">
        <v>45</v>
      </c>
      <c r="C8" s="21" t="s">
        <v>3781</v>
      </c>
      <c r="E8" s="23" t="s">
        <v>3782</v>
      </c>
      <c r="J8" s="22">
        <f>0+J9+J22+J27</f>
      </c>
      <c s="22">
        <f>0+K9+K22+K27</f>
      </c>
      <c s="22">
        <f>0+L9+L22+L27</f>
      </c>
      <c s="22">
        <f>0+M9+M22+M27</f>
      </c>
    </row>
    <row r="9" spans="1:13" ht="12.75" customHeight="1">
      <c r="A9" t="s">
        <v>48</v>
      </c>
      <c r="C9" s="7" t="s">
        <v>49</v>
      </c>
      <c r="E9" s="25" t="s">
        <v>50</v>
      </c>
      <c r="J9" s="24">
        <f>0</f>
      </c>
      <c s="24">
        <f>0</f>
      </c>
      <c s="24">
        <f>0+L10+L14+L18</f>
      </c>
      <c s="24">
        <f>0+M10+M14+M18</f>
      </c>
    </row>
    <row r="10" spans="1:16" ht="12.75" customHeight="1">
      <c r="A10" t="s">
        <v>51</v>
      </c>
      <c s="6" t="s">
        <v>52</v>
      </c>
      <c s="6" t="s">
        <v>871</v>
      </c>
      <c t="s">
        <v>5</v>
      </c>
      <c s="26" t="s">
        <v>872</v>
      </c>
      <c s="27" t="s">
        <v>55</v>
      </c>
      <c s="28">
        <v>124.362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3783</v>
      </c>
    </row>
    <row r="13" spans="5:5" ht="76.5" customHeight="1">
      <c r="E13" s="31" t="s">
        <v>2238</v>
      </c>
    </row>
    <row r="14" spans="1:16" ht="12.75" customHeight="1">
      <c r="A14" t="s">
        <v>51</v>
      </c>
      <c s="6" t="s">
        <v>27</v>
      </c>
      <c s="6" t="s">
        <v>862</v>
      </c>
      <c t="s">
        <v>5</v>
      </c>
      <c s="26" t="s">
        <v>863</v>
      </c>
      <c s="27" t="s">
        <v>55</v>
      </c>
      <c s="28">
        <v>105.3</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3784</v>
      </c>
    </row>
    <row r="17" spans="5:5" ht="76.5" customHeight="1">
      <c r="E17" s="31" t="s">
        <v>2238</v>
      </c>
    </row>
    <row r="18" spans="1:16" ht="12.75" customHeight="1">
      <c r="A18" t="s">
        <v>51</v>
      </c>
      <c s="6" t="s">
        <v>26</v>
      </c>
      <c s="6" t="s">
        <v>3785</v>
      </c>
      <c t="s">
        <v>5</v>
      </c>
      <c s="26" t="s">
        <v>3786</v>
      </c>
      <c s="27" t="s">
        <v>55</v>
      </c>
      <c s="28">
        <v>17.836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3787</v>
      </c>
    </row>
    <row r="21" spans="5:5" ht="76.5" customHeight="1">
      <c r="E21" s="31" t="s">
        <v>2238</v>
      </c>
    </row>
    <row r="22" spans="1:13" ht="12.75" customHeight="1">
      <c r="A22" t="s">
        <v>48</v>
      </c>
      <c r="C22" s="7" t="s">
        <v>52</v>
      </c>
      <c r="E22" s="25" t="s">
        <v>72</v>
      </c>
      <c r="J22" s="24">
        <f>0</f>
      </c>
      <c s="24">
        <f>0</f>
      </c>
      <c s="24">
        <f>0+L23</f>
      </c>
      <c s="24">
        <f>0+M23</f>
      </c>
    </row>
    <row r="23" spans="1:16" ht="12.75" customHeight="1">
      <c r="A23" t="s">
        <v>51</v>
      </c>
      <c s="6" t="s">
        <v>67</v>
      </c>
      <c s="6" t="s">
        <v>81</v>
      </c>
      <c t="s">
        <v>5</v>
      </c>
      <c s="26" t="s">
        <v>82</v>
      </c>
      <c s="27" t="s">
        <v>76</v>
      </c>
      <c s="28">
        <v>1.62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3788</v>
      </c>
    </row>
    <row r="26" spans="5:5" ht="255" customHeight="1">
      <c r="E26" s="31" t="s">
        <v>1326</v>
      </c>
    </row>
    <row r="27" spans="1:13" ht="12.75" customHeight="1">
      <c r="A27" t="s">
        <v>48</v>
      </c>
      <c r="C27" s="7" t="s">
        <v>85</v>
      </c>
      <c r="E27" s="25" t="s">
        <v>95</v>
      </c>
      <c r="J27" s="24">
        <f>0</f>
      </c>
      <c s="24">
        <f>0</f>
      </c>
      <c s="24">
        <f>0+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f>
      </c>
      <c s="24">
        <f>0+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f>
      </c>
    </row>
    <row r="28" spans="1:16" ht="12.75" customHeight="1">
      <c r="A28" t="s">
        <v>51</v>
      </c>
      <c s="6" t="s">
        <v>73</v>
      </c>
      <c s="6" t="s">
        <v>3789</v>
      </c>
      <c t="s">
        <v>5</v>
      </c>
      <c s="26" t="s">
        <v>3790</v>
      </c>
      <c s="27" t="s">
        <v>88</v>
      </c>
      <c s="28">
        <v>3</v>
      </c>
      <c s="27">
        <v>0</v>
      </c>
      <c s="27">
        <f>ROUND(G28*H28,6)</f>
      </c>
      <c r="L28" s="29">
        <v>0</v>
      </c>
      <c s="24">
        <f>ROUND(ROUND(L28,2)*ROUND(G28,3),2)</f>
      </c>
      <c s="27" t="s">
        <v>56</v>
      </c>
      <c>
        <f>(M28*21)/100</f>
      </c>
      <c t="s">
        <v>27</v>
      </c>
    </row>
    <row r="29" spans="1:5" ht="12.75" customHeight="1">
      <c r="A29" s="30" t="s">
        <v>57</v>
      </c>
      <c r="E29" s="31" t="s">
        <v>5</v>
      </c>
    </row>
    <row r="30" spans="1:5" ht="25.5" customHeight="1">
      <c r="A30" s="30" t="s">
        <v>58</v>
      </c>
      <c r="E30" s="32" t="s">
        <v>3791</v>
      </c>
    </row>
    <row r="31" spans="5:5" ht="114.75" customHeight="1">
      <c r="E31" s="31" t="s">
        <v>3792</v>
      </c>
    </row>
    <row r="32" spans="1:16" ht="12.75" customHeight="1">
      <c r="A32" t="s">
        <v>51</v>
      </c>
      <c s="6" t="s">
        <v>80</v>
      </c>
      <c s="6" t="s">
        <v>114</v>
      </c>
      <c t="s">
        <v>5</v>
      </c>
      <c s="26" t="s">
        <v>115</v>
      </c>
      <c s="27" t="s">
        <v>88</v>
      </c>
      <c s="28">
        <v>3</v>
      </c>
      <c s="27">
        <v>0</v>
      </c>
      <c s="27">
        <f>ROUND(G32*H32,6)</f>
      </c>
      <c r="L32" s="29">
        <v>0</v>
      </c>
      <c s="24">
        <f>ROUND(ROUND(L32,2)*ROUND(G32,3),2)</f>
      </c>
      <c s="27" t="s">
        <v>56</v>
      </c>
      <c>
        <f>(M32*21)/100</f>
      </c>
      <c t="s">
        <v>27</v>
      </c>
    </row>
    <row r="33" spans="1:5" ht="12.75" customHeight="1">
      <c r="A33" s="30" t="s">
        <v>57</v>
      </c>
      <c r="E33" s="31" t="s">
        <v>5</v>
      </c>
    </row>
    <row r="34" spans="1:5" ht="25.5" customHeight="1">
      <c r="A34" s="30" t="s">
        <v>58</v>
      </c>
      <c r="E34" s="32" t="s">
        <v>3791</v>
      </c>
    </row>
    <row r="35" spans="5:5" ht="114.75" customHeight="1">
      <c r="E35" s="31" t="s">
        <v>3792</v>
      </c>
    </row>
    <row r="36" spans="1:16" ht="12.75" customHeight="1">
      <c r="A36" t="s">
        <v>51</v>
      </c>
      <c s="6" t="s">
        <v>85</v>
      </c>
      <c s="6" t="s">
        <v>3793</v>
      </c>
      <c t="s">
        <v>5</v>
      </c>
      <c s="26" t="s">
        <v>3794</v>
      </c>
      <c s="27" t="s">
        <v>88</v>
      </c>
      <c s="28">
        <v>10</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3795</v>
      </c>
    </row>
    <row r="39" spans="5:5" ht="102" customHeight="1">
      <c r="E39" s="31" t="s">
        <v>3796</v>
      </c>
    </row>
    <row r="40" spans="1:16" ht="12.75" customHeight="1">
      <c r="A40" t="s">
        <v>51</v>
      </c>
      <c s="6" t="s">
        <v>90</v>
      </c>
      <c s="6" t="s">
        <v>3797</v>
      </c>
      <c t="s">
        <v>5</v>
      </c>
      <c s="26" t="s">
        <v>3798</v>
      </c>
      <c s="27" t="s">
        <v>76</v>
      </c>
      <c s="28">
        <v>111.09</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3799</v>
      </c>
    </row>
    <row r="43" spans="5:5" ht="165.75" customHeight="1">
      <c r="E43" s="31" t="s">
        <v>3800</v>
      </c>
    </row>
    <row r="44" spans="1:16" ht="12.75" customHeight="1">
      <c r="A44" t="s">
        <v>51</v>
      </c>
      <c s="6" t="s">
        <v>96</v>
      </c>
      <c s="6" t="s">
        <v>3801</v>
      </c>
      <c t="s">
        <v>5</v>
      </c>
      <c s="26" t="s">
        <v>3802</v>
      </c>
      <c s="27" t="s">
        <v>1018</v>
      </c>
      <c s="28">
        <v>1564.92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3803</v>
      </c>
    </row>
    <row r="47" spans="5:5" ht="102" customHeight="1">
      <c r="E47" s="31" t="s">
        <v>3804</v>
      </c>
    </row>
    <row r="48" spans="1:16" ht="12.75" customHeight="1">
      <c r="A48" t="s">
        <v>51</v>
      </c>
      <c s="6" t="s">
        <v>101</v>
      </c>
      <c s="6" t="s">
        <v>3805</v>
      </c>
      <c t="s">
        <v>5</v>
      </c>
      <c s="26" t="s">
        <v>3806</v>
      </c>
      <c s="27" t="s">
        <v>99</v>
      </c>
      <c s="28">
        <v>120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3807</v>
      </c>
    </row>
    <row r="51" spans="5:5" ht="76.5" customHeight="1">
      <c r="E51" s="31" t="s">
        <v>3808</v>
      </c>
    </row>
    <row r="52" spans="1:16" ht="12.75" customHeight="1">
      <c r="A52" t="s">
        <v>51</v>
      </c>
      <c s="6" t="s">
        <v>105</v>
      </c>
      <c s="6" t="s">
        <v>3809</v>
      </c>
      <c t="s">
        <v>5</v>
      </c>
      <c s="26" t="s">
        <v>3810</v>
      </c>
      <c s="27" t="s">
        <v>99</v>
      </c>
      <c s="28">
        <v>35</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3811</v>
      </c>
    </row>
    <row r="55" spans="5:5" ht="76.5" customHeight="1">
      <c r="E55" s="31" t="s">
        <v>3812</v>
      </c>
    </row>
    <row r="56" spans="1:16" ht="12.75" customHeight="1">
      <c r="A56" t="s">
        <v>51</v>
      </c>
      <c s="6" t="s">
        <v>109</v>
      </c>
      <c s="6" t="s">
        <v>3813</v>
      </c>
      <c t="s">
        <v>5</v>
      </c>
      <c s="26" t="s">
        <v>3814</v>
      </c>
      <c s="27" t="s">
        <v>99</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3815</v>
      </c>
    </row>
    <row r="59" spans="5:5" ht="76.5" customHeight="1">
      <c r="E59" s="31" t="s">
        <v>3816</v>
      </c>
    </row>
    <row r="60" spans="1:16" ht="12.75" customHeight="1">
      <c r="A60" t="s">
        <v>51</v>
      </c>
      <c s="6" t="s">
        <v>113</v>
      </c>
      <c s="6" t="s">
        <v>3817</v>
      </c>
      <c t="s">
        <v>5</v>
      </c>
      <c s="26" t="s">
        <v>3818</v>
      </c>
      <c s="27" t="s">
        <v>460</v>
      </c>
      <c s="28">
        <v>3</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3819</v>
      </c>
    </row>
    <row r="63" spans="5:5" ht="89.25" customHeight="1">
      <c r="E63" s="31" t="s">
        <v>3820</v>
      </c>
    </row>
    <row r="64" spans="1:16" ht="12.75" customHeight="1">
      <c r="A64" t="s">
        <v>51</v>
      </c>
      <c s="6" t="s">
        <v>117</v>
      </c>
      <c s="6" t="s">
        <v>3821</v>
      </c>
      <c t="s">
        <v>5</v>
      </c>
      <c s="26" t="s">
        <v>3822</v>
      </c>
      <c s="27" t="s">
        <v>99</v>
      </c>
      <c s="28">
        <v>9</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3823</v>
      </c>
    </row>
    <row r="67" spans="5:5" ht="114.75" customHeight="1">
      <c r="E67" s="31" t="s">
        <v>3824</v>
      </c>
    </row>
    <row r="68" spans="1:16" ht="12.75" customHeight="1">
      <c r="A68" t="s">
        <v>51</v>
      </c>
      <c s="6" t="s">
        <v>122</v>
      </c>
      <c s="6" t="s">
        <v>3825</v>
      </c>
      <c t="s">
        <v>5</v>
      </c>
      <c s="26" t="s">
        <v>3826</v>
      </c>
      <c s="27" t="s">
        <v>99</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3827</v>
      </c>
    </row>
    <row r="71" spans="5:5" ht="89.25" customHeight="1">
      <c r="E71" s="31" t="s">
        <v>3828</v>
      </c>
    </row>
    <row r="72" spans="1:16" ht="12.75" customHeight="1">
      <c r="A72" t="s">
        <v>51</v>
      </c>
      <c s="6" t="s">
        <v>126</v>
      </c>
      <c s="6" t="s">
        <v>3829</v>
      </c>
      <c t="s">
        <v>5</v>
      </c>
      <c s="26" t="s">
        <v>3830</v>
      </c>
      <c s="27" t="s">
        <v>329</v>
      </c>
      <c s="28">
        <v>81</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3831</v>
      </c>
    </row>
    <row r="75" spans="5:5" ht="89.25" customHeight="1">
      <c r="E75" s="31" t="s">
        <v>3832</v>
      </c>
    </row>
    <row r="76" spans="1:16" ht="12.75" customHeight="1">
      <c r="A76" t="s">
        <v>51</v>
      </c>
      <c s="6" t="s">
        <v>132</v>
      </c>
      <c s="6" t="s">
        <v>3833</v>
      </c>
      <c t="s">
        <v>5</v>
      </c>
      <c s="26" t="s">
        <v>3834</v>
      </c>
      <c s="27" t="s">
        <v>99</v>
      </c>
      <c s="28">
        <v>4</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3835</v>
      </c>
    </row>
    <row r="79" spans="5:5" ht="102" customHeight="1">
      <c r="E79" s="31" t="s">
        <v>3836</v>
      </c>
    </row>
    <row r="80" spans="1:16" ht="12.75" customHeight="1">
      <c r="A80" t="s">
        <v>51</v>
      </c>
      <c s="6" t="s">
        <v>136</v>
      </c>
      <c s="6" t="s">
        <v>3837</v>
      </c>
      <c t="s">
        <v>5</v>
      </c>
      <c s="26" t="s">
        <v>3838</v>
      </c>
      <c s="27" t="s">
        <v>99</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3839</v>
      </c>
    </row>
    <row r="83" spans="5:5" ht="102" customHeight="1">
      <c r="E83" s="31" t="s">
        <v>3836</v>
      </c>
    </row>
    <row r="84" spans="1:16" ht="12.75" customHeight="1">
      <c r="A84" t="s">
        <v>51</v>
      </c>
      <c s="6" t="s">
        <v>140</v>
      </c>
      <c s="6" t="s">
        <v>3840</v>
      </c>
      <c t="s">
        <v>5</v>
      </c>
      <c s="26" t="s">
        <v>3841</v>
      </c>
      <c s="27" t="s">
        <v>99</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3842</v>
      </c>
    </row>
    <row r="87" spans="5:5" ht="102" customHeight="1">
      <c r="E87" s="31" t="s">
        <v>3836</v>
      </c>
    </row>
    <row r="88" spans="1:16" ht="12.75" customHeight="1">
      <c r="A88" t="s">
        <v>51</v>
      </c>
      <c s="6" t="s">
        <v>144</v>
      </c>
      <c s="6" t="s">
        <v>3843</v>
      </c>
      <c t="s">
        <v>5</v>
      </c>
      <c s="26" t="s">
        <v>3844</v>
      </c>
      <c s="27" t="s">
        <v>99</v>
      </c>
      <c s="28">
        <v>2</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3845</v>
      </c>
    </row>
    <row r="91" spans="5:5" ht="102" customHeight="1">
      <c r="E91" s="31" t="s">
        <v>3836</v>
      </c>
    </row>
    <row r="92" spans="1:16" ht="12.75" customHeight="1">
      <c r="A92" t="s">
        <v>51</v>
      </c>
      <c s="6" t="s">
        <v>148</v>
      </c>
      <c s="6" t="s">
        <v>3846</v>
      </c>
      <c t="s">
        <v>5</v>
      </c>
      <c s="26" t="s">
        <v>3847</v>
      </c>
      <c s="27" t="s">
        <v>99</v>
      </c>
      <c s="28">
        <v>1</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3848</v>
      </c>
    </row>
    <row r="95" spans="5:5" ht="102" customHeight="1">
      <c r="E95" s="31" t="s">
        <v>3836</v>
      </c>
    </row>
    <row r="96" spans="1:16" ht="12.75" customHeight="1">
      <c r="A96" t="s">
        <v>51</v>
      </c>
      <c s="6" t="s">
        <v>152</v>
      </c>
      <c s="6" t="s">
        <v>3849</v>
      </c>
      <c t="s">
        <v>5</v>
      </c>
      <c s="26" t="s">
        <v>3850</v>
      </c>
      <c s="27" t="s">
        <v>99</v>
      </c>
      <c s="28">
        <v>4</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3851</v>
      </c>
    </row>
    <row r="99" spans="5:5" ht="102" customHeight="1">
      <c r="E99" s="31" t="s">
        <v>3852</v>
      </c>
    </row>
    <row r="100" spans="1:16" ht="12.75" customHeight="1">
      <c r="A100" t="s">
        <v>51</v>
      </c>
      <c s="6" t="s">
        <v>156</v>
      </c>
      <c s="6" t="s">
        <v>3853</v>
      </c>
      <c t="s">
        <v>5</v>
      </c>
      <c s="26" t="s">
        <v>3854</v>
      </c>
      <c s="27" t="s">
        <v>99</v>
      </c>
      <c s="28">
        <v>1</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3848</v>
      </c>
    </row>
    <row r="103" spans="5:5" ht="102" customHeight="1">
      <c r="E103" s="31" t="s">
        <v>3852</v>
      </c>
    </row>
    <row r="104" spans="1:16" ht="12.75" customHeight="1">
      <c r="A104" t="s">
        <v>51</v>
      </c>
      <c s="6" t="s">
        <v>160</v>
      </c>
      <c s="6" t="s">
        <v>3855</v>
      </c>
      <c t="s">
        <v>5</v>
      </c>
      <c s="26" t="s">
        <v>3856</v>
      </c>
      <c s="27" t="s">
        <v>99</v>
      </c>
      <c s="28">
        <v>1</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3848</v>
      </c>
    </row>
    <row r="107" spans="5:5" ht="102" customHeight="1">
      <c r="E107" s="31" t="s">
        <v>3852</v>
      </c>
    </row>
    <row r="108" spans="1:16" ht="12.75" customHeight="1">
      <c r="A108" t="s">
        <v>51</v>
      </c>
      <c s="6" t="s">
        <v>164</v>
      </c>
      <c s="6" t="s">
        <v>3857</v>
      </c>
      <c t="s">
        <v>5</v>
      </c>
      <c s="26" t="s">
        <v>3858</v>
      </c>
      <c s="27" t="s">
        <v>88</v>
      </c>
      <c s="28">
        <v>104.28</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3859</v>
      </c>
    </row>
    <row r="111" spans="5:5" ht="89.25" customHeight="1">
      <c r="E111" s="31" t="s">
        <v>3860</v>
      </c>
    </row>
    <row r="112" spans="1:16" ht="12.75" customHeight="1">
      <c r="A112" t="s">
        <v>51</v>
      </c>
      <c s="6" t="s">
        <v>168</v>
      </c>
      <c s="6" t="s">
        <v>3861</v>
      </c>
      <c t="s">
        <v>5</v>
      </c>
      <c s="26" t="s">
        <v>3862</v>
      </c>
      <c s="27" t="s">
        <v>99</v>
      </c>
      <c s="28">
        <v>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3863</v>
      </c>
    </row>
    <row r="115" spans="5:5" ht="102" customHeight="1">
      <c r="E115" s="31" t="s">
        <v>3864</v>
      </c>
    </row>
    <row r="116" spans="1:16" ht="12.75" customHeight="1">
      <c r="A116" t="s">
        <v>51</v>
      </c>
      <c s="6" t="s">
        <v>172</v>
      </c>
      <c s="6" t="s">
        <v>3865</v>
      </c>
      <c t="s">
        <v>5</v>
      </c>
      <c s="26" t="s">
        <v>3866</v>
      </c>
      <c s="27" t="s">
        <v>99</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3848</v>
      </c>
    </row>
    <row r="119" spans="5:5" ht="102" customHeight="1">
      <c r="E119" s="31" t="s">
        <v>3864</v>
      </c>
    </row>
    <row r="120" spans="1:16" ht="12.75" customHeight="1">
      <c r="A120" t="s">
        <v>51</v>
      </c>
      <c s="6" t="s">
        <v>176</v>
      </c>
      <c s="6" t="s">
        <v>3867</v>
      </c>
      <c t="s">
        <v>5</v>
      </c>
      <c s="26" t="s">
        <v>3868</v>
      </c>
      <c s="27" t="s">
        <v>99</v>
      </c>
      <c s="28">
        <v>2</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3845</v>
      </c>
    </row>
    <row r="123" spans="5:5" ht="102" customHeight="1">
      <c r="E123" s="31" t="s">
        <v>3864</v>
      </c>
    </row>
    <row r="124" spans="1:16" ht="12.75" customHeight="1">
      <c r="A124" t="s">
        <v>51</v>
      </c>
      <c s="6" t="s">
        <v>181</v>
      </c>
      <c s="6" t="s">
        <v>3869</v>
      </c>
      <c t="s">
        <v>5</v>
      </c>
      <c s="26" t="s">
        <v>3870</v>
      </c>
      <c s="27" t="s">
        <v>99</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3848</v>
      </c>
    </row>
    <row r="127" spans="5:5" ht="102" customHeight="1">
      <c r="E127" s="31" t="s">
        <v>3864</v>
      </c>
    </row>
    <row r="128" spans="1:16" ht="12.75" customHeight="1">
      <c r="A128" t="s">
        <v>51</v>
      </c>
      <c s="6" t="s">
        <v>185</v>
      </c>
      <c s="6" t="s">
        <v>3871</v>
      </c>
      <c t="s">
        <v>5</v>
      </c>
      <c s="26" t="s">
        <v>3872</v>
      </c>
      <c s="27" t="s">
        <v>99</v>
      </c>
      <c s="28">
        <v>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3851</v>
      </c>
    </row>
    <row r="131" spans="5:5" ht="102" customHeight="1">
      <c r="E131" s="31" t="s">
        <v>3873</v>
      </c>
    </row>
    <row r="132" spans="1:16" ht="12.75" customHeight="1">
      <c r="A132" t="s">
        <v>51</v>
      </c>
      <c s="6" t="s">
        <v>190</v>
      </c>
      <c s="6" t="s">
        <v>3874</v>
      </c>
      <c t="s">
        <v>5</v>
      </c>
      <c s="26" t="s">
        <v>3875</v>
      </c>
      <c s="27" t="s">
        <v>99</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3848</v>
      </c>
    </row>
    <row r="135" spans="5:5" ht="102" customHeight="1">
      <c r="E135" s="31" t="s">
        <v>3873</v>
      </c>
    </row>
    <row r="136" spans="1:16" ht="12.75" customHeight="1">
      <c r="A136" t="s">
        <v>51</v>
      </c>
      <c s="6" t="s">
        <v>194</v>
      </c>
      <c s="6" t="s">
        <v>3876</v>
      </c>
      <c t="s">
        <v>5</v>
      </c>
      <c s="26" t="s">
        <v>3877</v>
      </c>
      <c s="27" t="s">
        <v>99</v>
      </c>
      <c s="28">
        <v>2</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3845</v>
      </c>
    </row>
    <row r="139" spans="5:5" ht="102" customHeight="1">
      <c r="E139" s="31" t="s">
        <v>3873</v>
      </c>
    </row>
    <row r="140" spans="1:16" ht="12.75" customHeight="1">
      <c r="A140" t="s">
        <v>51</v>
      </c>
      <c s="6" t="s">
        <v>198</v>
      </c>
      <c s="6" t="s">
        <v>3878</v>
      </c>
      <c t="s">
        <v>5</v>
      </c>
      <c s="26" t="s">
        <v>3879</v>
      </c>
      <c s="27" t="s">
        <v>99</v>
      </c>
      <c s="28">
        <v>2</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3845</v>
      </c>
    </row>
    <row r="143" spans="5:5" ht="102" customHeight="1">
      <c r="E143" s="31" t="s">
        <v>3880</v>
      </c>
    </row>
    <row r="144" spans="1:16" ht="12.75" customHeight="1">
      <c r="A144" t="s">
        <v>51</v>
      </c>
      <c s="6" t="s">
        <v>202</v>
      </c>
      <c s="6" t="s">
        <v>3881</v>
      </c>
      <c t="s">
        <v>5</v>
      </c>
      <c s="26" t="s">
        <v>3882</v>
      </c>
      <c s="27" t="s">
        <v>99</v>
      </c>
      <c s="28">
        <v>5</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3883</v>
      </c>
    </row>
    <row r="147" spans="5:5" ht="76.5" customHeight="1">
      <c r="E147" s="31" t="s">
        <v>3884</v>
      </c>
    </row>
    <row r="148" spans="1:16" ht="12.75" customHeight="1">
      <c r="A148" t="s">
        <v>51</v>
      </c>
      <c s="6" t="s">
        <v>206</v>
      </c>
      <c s="6" t="s">
        <v>3885</v>
      </c>
      <c t="s">
        <v>5</v>
      </c>
      <c s="26" t="s">
        <v>3886</v>
      </c>
      <c s="27" t="s">
        <v>329</v>
      </c>
      <c s="28">
        <v>57</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3887</v>
      </c>
    </row>
    <row r="151" spans="5:5" ht="89.25" customHeight="1">
      <c r="E151" s="31" t="s">
        <v>3888</v>
      </c>
    </row>
    <row r="152" spans="1:16" ht="12.75" customHeight="1">
      <c r="A152" t="s">
        <v>51</v>
      </c>
      <c s="6" t="s">
        <v>210</v>
      </c>
      <c s="6" t="s">
        <v>3889</v>
      </c>
      <c t="s">
        <v>5</v>
      </c>
      <c s="26" t="s">
        <v>3890</v>
      </c>
      <c s="27" t="s">
        <v>99</v>
      </c>
      <c s="28">
        <v>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3891</v>
      </c>
    </row>
    <row r="155" spans="5:5" ht="89.25" customHeight="1">
      <c r="E155" s="31" t="s">
        <v>3892</v>
      </c>
    </row>
    <row r="156" spans="1:16" ht="12.75" customHeight="1">
      <c r="A156" t="s">
        <v>51</v>
      </c>
      <c s="6" t="s">
        <v>214</v>
      </c>
      <c s="6" t="s">
        <v>3893</v>
      </c>
      <c t="s">
        <v>5</v>
      </c>
      <c s="26" t="s">
        <v>3894</v>
      </c>
      <c s="27" t="s">
        <v>99</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3895</v>
      </c>
    </row>
    <row r="159" spans="5:5" ht="89.25" customHeight="1">
      <c r="E159" s="31" t="s">
        <v>3892</v>
      </c>
    </row>
    <row r="160" spans="1:16" ht="12.75" customHeight="1">
      <c r="A160" t="s">
        <v>51</v>
      </c>
      <c s="6" t="s">
        <v>218</v>
      </c>
      <c s="6" t="s">
        <v>3896</v>
      </c>
      <c t="s">
        <v>5</v>
      </c>
      <c s="26" t="s">
        <v>3897</v>
      </c>
      <c s="27" t="s">
        <v>99</v>
      </c>
      <c s="28">
        <v>51</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3898</v>
      </c>
    </row>
    <row r="163" spans="5:5" ht="76.5" customHeight="1">
      <c r="E163" s="31" t="s">
        <v>3899</v>
      </c>
    </row>
    <row r="164" spans="1:16" ht="12.75" customHeight="1">
      <c r="A164" t="s">
        <v>51</v>
      </c>
      <c s="6" t="s">
        <v>222</v>
      </c>
      <c s="6" t="s">
        <v>3900</v>
      </c>
      <c t="s">
        <v>5</v>
      </c>
      <c s="26" t="s">
        <v>3901</v>
      </c>
      <c s="27" t="s">
        <v>99</v>
      </c>
      <c s="28">
        <v>30</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3902</v>
      </c>
    </row>
    <row r="167" spans="5:5" ht="76.5" customHeight="1">
      <c r="E167" s="31" t="s">
        <v>3903</v>
      </c>
    </row>
    <row r="168" spans="1:16" ht="12.75" customHeight="1">
      <c r="A168" t="s">
        <v>51</v>
      </c>
      <c s="6" t="s">
        <v>226</v>
      </c>
      <c s="6" t="s">
        <v>3904</v>
      </c>
      <c t="s">
        <v>5</v>
      </c>
      <c s="26" t="s">
        <v>3905</v>
      </c>
      <c s="27" t="s">
        <v>99</v>
      </c>
      <c s="28">
        <v>30</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3906</v>
      </c>
    </row>
    <row r="171" spans="5:5" ht="76.5" customHeight="1">
      <c r="E171" s="31" t="s">
        <v>3907</v>
      </c>
    </row>
    <row r="172" spans="1:16" ht="12.75" customHeight="1">
      <c r="A172" t="s">
        <v>51</v>
      </c>
      <c s="6" t="s">
        <v>230</v>
      </c>
      <c s="6" t="s">
        <v>3908</v>
      </c>
      <c t="s">
        <v>5</v>
      </c>
      <c s="26" t="s">
        <v>3909</v>
      </c>
      <c s="27" t="s">
        <v>99</v>
      </c>
      <c s="28">
        <v>8</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3910</v>
      </c>
    </row>
    <row r="175" spans="5:5" ht="76.5" customHeight="1">
      <c r="E175" s="31" t="s">
        <v>3911</v>
      </c>
    </row>
    <row r="176" spans="1:16" ht="12.75" customHeight="1">
      <c r="A176" t="s">
        <v>51</v>
      </c>
      <c s="6" t="s">
        <v>234</v>
      </c>
      <c s="6" t="s">
        <v>3912</v>
      </c>
      <c t="s">
        <v>5</v>
      </c>
      <c s="26" t="s">
        <v>3913</v>
      </c>
      <c s="27" t="s">
        <v>99</v>
      </c>
      <c s="28">
        <v>7</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3914</v>
      </c>
    </row>
    <row r="179" spans="5:5" ht="76.5" customHeight="1">
      <c r="E179" s="31" t="s">
        <v>3915</v>
      </c>
    </row>
    <row r="180" spans="1:16" ht="12.75" customHeight="1">
      <c r="A180" t="s">
        <v>51</v>
      </c>
      <c s="6" t="s">
        <v>238</v>
      </c>
      <c s="6" t="s">
        <v>3916</v>
      </c>
      <c t="s">
        <v>5</v>
      </c>
      <c s="26" t="s">
        <v>3917</v>
      </c>
      <c s="27" t="s">
        <v>99</v>
      </c>
      <c s="28">
        <v>2</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3918</v>
      </c>
    </row>
    <row r="183" spans="5:5" ht="76.5" customHeight="1">
      <c r="E183" s="31" t="s">
        <v>3915</v>
      </c>
    </row>
    <row r="184" spans="1:16" ht="12.75" customHeight="1">
      <c r="A184" t="s">
        <v>51</v>
      </c>
      <c s="6" t="s">
        <v>242</v>
      </c>
      <c s="6" t="s">
        <v>3919</v>
      </c>
      <c t="s">
        <v>5</v>
      </c>
      <c s="26" t="s">
        <v>3920</v>
      </c>
      <c s="27" t="s">
        <v>99</v>
      </c>
      <c s="28">
        <v>11</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3921</v>
      </c>
    </row>
    <row r="187" spans="5:5" ht="76.5" customHeight="1">
      <c r="E187" s="31" t="s">
        <v>3915</v>
      </c>
    </row>
    <row r="188" spans="1:16" ht="12.75" customHeight="1">
      <c r="A188" t="s">
        <v>51</v>
      </c>
      <c s="6" t="s">
        <v>246</v>
      </c>
      <c s="6" t="s">
        <v>3922</v>
      </c>
      <c t="s">
        <v>5</v>
      </c>
      <c s="26" t="s">
        <v>3923</v>
      </c>
      <c s="27" t="s">
        <v>99</v>
      </c>
      <c s="28">
        <v>2</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3918</v>
      </c>
    </row>
    <row r="191" spans="5:5" ht="76.5" customHeight="1">
      <c r="E191" s="31" t="s">
        <v>3915</v>
      </c>
    </row>
    <row r="192" spans="1:16" ht="12.75" customHeight="1">
      <c r="A192" t="s">
        <v>51</v>
      </c>
      <c s="6" t="s">
        <v>250</v>
      </c>
      <c s="6" t="s">
        <v>3924</v>
      </c>
      <c t="s">
        <v>5</v>
      </c>
      <c s="26" t="s">
        <v>3925</v>
      </c>
      <c s="27" t="s">
        <v>99</v>
      </c>
      <c s="28">
        <v>1</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3926</v>
      </c>
    </row>
    <row r="195" spans="5:5" ht="76.5" customHeight="1">
      <c r="E195" s="31" t="s">
        <v>3915</v>
      </c>
    </row>
    <row r="196" spans="1:16" ht="12.75" customHeight="1">
      <c r="A196" t="s">
        <v>51</v>
      </c>
      <c s="6" t="s">
        <v>254</v>
      </c>
      <c s="6" t="s">
        <v>3927</v>
      </c>
      <c t="s">
        <v>5</v>
      </c>
      <c s="26" t="s">
        <v>3928</v>
      </c>
      <c s="27" t="s">
        <v>99</v>
      </c>
      <c s="28">
        <v>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3929</v>
      </c>
    </row>
    <row r="199" spans="5:5" ht="76.5" customHeight="1">
      <c r="E199" s="31" t="s">
        <v>3915</v>
      </c>
    </row>
    <row r="200" spans="1:16" ht="12.75" customHeight="1">
      <c r="A200" t="s">
        <v>51</v>
      </c>
      <c s="6" t="s">
        <v>258</v>
      </c>
      <c s="6" t="s">
        <v>3930</v>
      </c>
      <c t="s">
        <v>5</v>
      </c>
      <c s="26" t="s">
        <v>3931</v>
      </c>
      <c s="27" t="s">
        <v>99</v>
      </c>
      <c s="28">
        <v>382</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3932</v>
      </c>
    </row>
    <row r="203" spans="5:5" ht="76.5" customHeight="1">
      <c r="E203" s="31" t="s">
        <v>3915</v>
      </c>
    </row>
    <row r="204" spans="1:16" ht="12.75" customHeight="1">
      <c r="A204" t="s">
        <v>51</v>
      </c>
      <c s="6" t="s">
        <v>262</v>
      </c>
      <c s="6" t="s">
        <v>3933</v>
      </c>
      <c t="s">
        <v>5</v>
      </c>
      <c s="26" t="s">
        <v>3934</v>
      </c>
      <c s="27" t="s">
        <v>99</v>
      </c>
      <c s="28">
        <v>7</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3935</v>
      </c>
    </row>
    <row r="207" spans="5:5" ht="76.5" customHeight="1">
      <c r="E207" s="31" t="s">
        <v>3915</v>
      </c>
    </row>
    <row r="208" spans="1:16" ht="12.75" customHeight="1">
      <c r="A208" t="s">
        <v>51</v>
      </c>
      <c s="6" t="s">
        <v>266</v>
      </c>
      <c s="6" t="s">
        <v>3936</v>
      </c>
      <c t="s">
        <v>5</v>
      </c>
      <c s="26" t="s">
        <v>3937</v>
      </c>
      <c s="27" t="s">
        <v>99</v>
      </c>
      <c s="28">
        <v>4</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3938</v>
      </c>
    </row>
    <row r="211" spans="5:5" ht="76.5" customHeight="1">
      <c r="E211" s="31" t="s">
        <v>3915</v>
      </c>
    </row>
    <row r="212" spans="1:16" ht="12.75" customHeight="1">
      <c r="A212" t="s">
        <v>51</v>
      </c>
      <c s="6" t="s">
        <v>270</v>
      </c>
      <c s="6" t="s">
        <v>3939</v>
      </c>
      <c t="s">
        <v>5</v>
      </c>
      <c s="26" t="s">
        <v>3940</v>
      </c>
      <c s="27" t="s">
        <v>99</v>
      </c>
      <c s="28">
        <v>18</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3941</v>
      </c>
    </row>
    <row r="215" spans="5:5" ht="76.5" customHeight="1">
      <c r="E215" s="31" t="s">
        <v>3915</v>
      </c>
    </row>
    <row r="216" spans="1:16" ht="12.75" customHeight="1">
      <c r="A216" t="s">
        <v>51</v>
      </c>
      <c s="6" t="s">
        <v>274</v>
      </c>
      <c s="6" t="s">
        <v>3942</v>
      </c>
      <c t="s">
        <v>5</v>
      </c>
      <c s="26" t="s">
        <v>3943</v>
      </c>
      <c s="27" t="s">
        <v>99</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3926</v>
      </c>
    </row>
    <row r="219" spans="5:5" ht="76.5" customHeight="1">
      <c r="E219" s="31" t="s">
        <v>3915</v>
      </c>
    </row>
    <row r="220" spans="1:16" ht="12.75" customHeight="1">
      <c r="A220" t="s">
        <v>51</v>
      </c>
      <c s="6" t="s">
        <v>278</v>
      </c>
      <c s="6" t="s">
        <v>3944</v>
      </c>
      <c t="s">
        <v>5</v>
      </c>
      <c s="26" t="s">
        <v>3945</v>
      </c>
      <c s="27" t="s">
        <v>99</v>
      </c>
      <c s="28">
        <v>2</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3918</v>
      </c>
    </row>
    <row r="223" spans="5:5" ht="76.5" customHeight="1">
      <c r="E223" s="31" t="s">
        <v>3915</v>
      </c>
    </row>
    <row r="224" spans="1:16" ht="12.75" customHeight="1">
      <c r="A224" t="s">
        <v>51</v>
      </c>
      <c s="6" t="s">
        <v>282</v>
      </c>
      <c s="6" t="s">
        <v>3946</v>
      </c>
      <c t="s">
        <v>5</v>
      </c>
      <c s="26" t="s">
        <v>3947</v>
      </c>
      <c s="27" t="s">
        <v>99</v>
      </c>
      <c s="28">
        <v>2</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3918</v>
      </c>
    </row>
    <row r="227" spans="5:5" ht="76.5" customHeight="1">
      <c r="E227" s="31" t="s">
        <v>3915</v>
      </c>
    </row>
    <row r="228" spans="1:16" ht="12.75" customHeight="1">
      <c r="A228" t="s">
        <v>51</v>
      </c>
      <c s="6" t="s">
        <v>286</v>
      </c>
      <c s="6" t="s">
        <v>3948</v>
      </c>
      <c t="s">
        <v>5</v>
      </c>
      <c s="26" t="s">
        <v>3949</v>
      </c>
      <c s="27" t="s">
        <v>99</v>
      </c>
      <c s="28">
        <v>2</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3950</v>
      </c>
    </row>
    <row r="231" spans="5:5" ht="89.25" customHeight="1">
      <c r="E231" s="31" t="s">
        <v>3951</v>
      </c>
    </row>
    <row r="232" spans="1:16" ht="12.75" customHeight="1">
      <c r="A232" t="s">
        <v>51</v>
      </c>
      <c s="6" t="s">
        <v>290</v>
      </c>
      <c s="6" t="s">
        <v>3952</v>
      </c>
      <c t="s">
        <v>5</v>
      </c>
      <c s="26" t="s">
        <v>3953</v>
      </c>
      <c s="27" t="s">
        <v>99</v>
      </c>
      <c s="28">
        <v>5</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3954</v>
      </c>
    </row>
    <row r="235" spans="5:5" ht="89.25" customHeight="1">
      <c r="E235" s="31" t="s">
        <v>3951</v>
      </c>
    </row>
    <row r="236" spans="1:16" ht="12.75" customHeight="1">
      <c r="A236" t="s">
        <v>51</v>
      </c>
      <c s="6" t="s">
        <v>294</v>
      </c>
      <c s="6" t="s">
        <v>3955</v>
      </c>
      <c t="s">
        <v>5</v>
      </c>
      <c s="26" t="s">
        <v>3956</v>
      </c>
      <c s="27" t="s">
        <v>99</v>
      </c>
      <c s="28">
        <v>1</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3957</v>
      </c>
    </row>
    <row r="239" spans="5:5" ht="89.25" customHeight="1">
      <c r="E239" s="31" t="s">
        <v>3951</v>
      </c>
    </row>
    <row r="240" spans="1:16" ht="12.75" customHeight="1">
      <c r="A240" t="s">
        <v>51</v>
      </c>
      <c s="6" t="s">
        <v>298</v>
      </c>
      <c s="6" t="s">
        <v>3958</v>
      </c>
      <c t="s">
        <v>5</v>
      </c>
      <c s="26" t="s">
        <v>3959</v>
      </c>
      <c s="27" t="s">
        <v>99</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3960</v>
      </c>
    </row>
    <row r="243" spans="5:5" ht="89.25" customHeight="1">
      <c r="E243" s="31" t="s">
        <v>3951</v>
      </c>
    </row>
    <row r="244" spans="1:16" ht="12.75" customHeight="1">
      <c r="A244" t="s">
        <v>51</v>
      </c>
      <c s="6" t="s">
        <v>302</v>
      </c>
      <c s="6" t="s">
        <v>3961</v>
      </c>
      <c t="s">
        <v>5</v>
      </c>
      <c s="26" t="s">
        <v>3962</v>
      </c>
      <c s="27" t="s">
        <v>88</v>
      </c>
      <c s="28">
        <v>23</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3963</v>
      </c>
    </row>
    <row r="247" spans="5:5" ht="76.5" customHeight="1">
      <c r="E247" s="31" t="s">
        <v>3964</v>
      </c>
    </row>
    <row r="248" spans="1:16" ht="12.75" customHeight="1">
      <c r="A248" t="s">
        <v>51</v>
      </c>
      <c s="6" t="s">
        <v>306</v>
      </c>
      <c s="6" t="s">
        <v>3965</v>
      </c>
      <c t="s">
        <v>5</v>
      </c>
      <c s="26" t="s">
        <v>3966</v>
      </c>
      <c s="27" t="s">
        <v>99</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3967</v>
      </c>
    </row>
    <row r="251" spans="5:5" ht="89.25" customHeight="1">
      <c r="E251" s="31" t="s">
        <v>3951</v>
      </c>
    </row>
    <row r="252" spans="1:16" ht="12.75" customHeight="1">
      <c r="A252" t="s">
        <v>51</v>
      </c>
      <c s="6" t="s">
        <v>310</v>
      </c>
      <c s="6" t="s">
        <v>3968</v>
      </c>
      <c t="s">
        <v>5</v>
      </c>
      <c s="26" t="s">
        <v>3969</v>
      </c>
      <c s="27" t="s">
        <v>99</v>
      </c>
      <c s="28">
        <v>4</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3970</v>
      </c>
    </row>
    <row r="255" spans="5:5" ht="89.25" customHeight="1">
      <c r="E255" s="31" t="s">
        <v>3951</v>
      </c>
    </row>
    <row r="256" spans="1:16" ht="12.75" customHeight="1">
      <c r="A256" t="s">
        <v>51</v>
      </c>
      <c s="6" t="s">
        <v>314</v>
      </c>
      <c s="6" t="s">
        <v>3971</v>
      </c>
      <c t="s">
        <v>5</v>
      </c>
      <c s="26" t="s">
        <v>3972</v>
      </c>
      <c s="27" t="s">
        <v>99</v>
      </c>
      <c s="28">
        <v>4</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3970</v>
      </c>
    </row>
    <row r="259" spans="5:5" ht="89.25" customHeight="1">
      <c r="E259" s="31" t="s">
        <v>3951</v>
      </c>
    </row>
    <row r="260" spans="1:16" ht="12.75" customHeight="1">
      <c r="A260" t="s">
        <v>51</v>
      </c>
      <c s="6" t="s">
        <v>318</v>
      </c>
      <c s="6" t="s">
        <v>3973</v>
      </c>
      <c t="s">
        <v>5</v>
      </c>
      <c s="26" t="s">
        <v>3974</v>
      </c>
      <c s="27" t="s">
        <v>88</v>
      </c>
      <c s="28">
        <v>824</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3975</v>
      </c>
    </row>
    <row r="263" spans="5:5" ht="89.25" customHeight="1">
      <c r="E263" s="31" t="s">
        <v>3976</v>
      </c>
    </row>
    <row r="264" spans="1:16" ht="12.75" customHeight="1">
      <c r="A264" t="s">
        <v>51</v>
      </c>
      <c s="6" t="s">
        <v>322</v>
      </c>
      <c s="6" t="s">
        <v>3977</v>
      </c>
      <c t="s">
        <v>5</v>
      </c>
      <c s="26" t="s">
        <v>3978</v>
      </c>
      <c s="27" t="s">
        <v>88</v>
      </c>
      <c s="28">
        <v>770</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3979</v>
      </c>
    </row>
    <row r="267" spans="5:5" ht="89.25" customHeight="1">
      <c r="E267" s="31" t="s">
        <v>3980</v>
      </c>
    </row>
    <row r="268" spans="1:16" ht="12.75" customHeight="1">
      <c r="A268" t="s">
        <v>51</v>
      </c>
      <c s="6" t="s">
        <v>326</v>
      </c>
      <c s="6" t="s">
        <v>3981</v>
      </c>
      <c t="s">
        <v>5</v>
      </c>
      <c s="26" t="s">
        <v>3982</v>
      </c>
      <c s="27" t="s">
        <v>88</v>
      </c>
      <c s="28">
        <v>79</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3983</v>
      </c>
    </row>
    <row r="271" spans="5:5" ht="89.25" customHeight="1">
      <c r="E271" s="31" t="s">
        <v>3980</v>
      </c>
    </row>
    <row r="272" spans="1:16" ht="12.75" customHeight="1">
      <c r="A272" t="s">
        <v>51</v>
      </c>
      <c s="6" t="s">
        <v>331</v>
      </c>
      <c s="6" t="s">
        <v>3984</v>
      </c>
      <c t="s">
        <v>5</v>
      </c>
      <c s="26" t="s">
        <v>3985</v>
      </c>
      <c s="27" t="s">
        <v>88</v>
      </c>
      <c s="28">
        <v>337</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3986</v>
      </c>
    </row>
    <row r="275" spans="5:5" ht="89.25" customHeight="1">
      <c r="E275" s="31" t="s">
        <v>3980</v>
      </c>
    </row>
    <row r="276" spans="1:16" ht="12.75" customHeight="1">
      <c r="A276" t="s">
        <v>51</v>
      </c>
      <c s="6" t="s">
        <v>335</v>
      </c>
      <c s="6" t="s">
        <v>3987</v>
      </c>
      <c t="s">
        <v>5</v>
      </c>
      <c s="26" t="s">
        <v>3988</v>
      </c>
      <c s="27" t="s">
        <v>88</v>
      </c>
      <c s="28">
        <v>1762</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3989</v>
      </c>
    </row>
    <row r="279" spans="5:5" ht="89.25" customHeight="1">
      <c r="E279" s="31" t="s">
        <v>3990</v>
      </c>
    </row>
    <row r="280" spans="1:16" ht="12.75" customHeight="1">
      <c r="A280" t="s">
        <v>51</v>
      </c>
      <c s="6" t="s">
        <v>339</v>
      </c>
      <c s="6" t="s">
        <v>3991</v>
      </c>
      <c t="s">
        <v>5</v>
      </c>
      <c s="26" t="s">
        <v>3992</v>
      </c>
      <c s="27" t="s">
        <v>88</v>
      </c>
      <c s="28">
        <v>435</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3993</v>
      </c>
    </row>
    <row r="283" spans="5:5" ht="76.5" customHeight="1">
      <c r="E283" s="31" t="s">
        <v>3994</v>
      </c>
    </row>
    <row r="284" spans="1:16" ht="12.75" customHeight="1">
      <c r="A284" t="s">
        <v>51</v>
      </c>
      <c s="6" t="s">
        <v>343</v>
      </c>
      <c s="6" t="s">
        <v>3995</v>
      </c>
      <c t="s">
        <v>5</v>
      </c>
      <c s="26" t="s">
        <v>3996</v>
      </c>
      <c s="27" t="s">
        <v>99</v>
      </c>
      <c s="28">
        <v>9</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3997</v>
      </c>
    </row>
    <row r="287" spans="5:5" ht="76.5" customHeight="1">
      <c r="E287" s="31" t="s">
        <v>3998</v>
      </c>
    </row>
    <row r="288" spans="1:16" ht="12.75" customHeight="1">
      <c r="A288" t="s">
        <v>51</v>
      </c>
      <c s="6" t="s">
        <v>347</v>
      </c>
      <c s="6" t="s">
        <v>3999</v>
      </c>
      <c t="s">
        <v>5</v>
      </c>
      <c s="26" t="s">
        <v>4000</v>
      </c>
      <c s="27" t="s">
        <v>99</v>
      </c>
      <c s="28">
        <v>8</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4001</v>
      </c>
    </row>
    <row r="291" spans="5:5" ht="76.5" customHeight="1">
      <c r="E291" s="31" t="s">
        <v>3998</v>
      </c>
    </row>
    <row r="292" spans="1:16" ht="12.75" customHeight="1">
      <c r="A292" t="s">
        <v>51</v>
      </c>
      <c s="6" t="s">
        <v>351</v>
      </c>
      <c s="6" t="s">
        <v>4002</v>
      </c>
      <c t="s">
        <v>5</v>
      </c>
      <c s="26" t="s">
        <v>4003</v>
      </c>
      <c s="27" t="s">
        <v>99</v>
      </c>
      <c s="28">
        <v>8</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4001</v>
      </c>
    </row>
    <row r="295" spans="5:5" ht="76.5" customHeight="1">
      <c r="E295" s="31" t="s">
        <v>3998</v>
      </c>
    </row>
    <row r="296" spans="1:16" ht="12.75" customHeight="1">
      <c r="A296" t="s">
        <v>51</v>
      </c>
      <c s="6" t="s">
        <v>355</v>
      </c>
      <c s="6" t="s">
        <v>4004</v>
      </c>
      <c t="s">
        <v>5</v>
      </c>
      <c s="26" t="s">
        <v>4005</v>
      </c>
      <c s="27" t="s">
        <v>99</v>
      </c>
      <c s="28">
        <v>2</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4006</v>
      </c>
    </row>
    <row r="299" spans="5:5" ht="89.25" customHeight="1">
      <c r="E299" s="31" t="s">
        <v>3951</v>
      </c>
    </row>
    <row r="300" spans="1:16" ht="12.75" customHeight="1">
      <c r="A300" t="s">
        <v>51</v>
      </c>
      <c s="6" t="s">
        <v>1174</v>
      </c>
      <c s="6" t="s">
        <v>4007</v>
      </c>
      <c t="s">
        <v>5</v>
      </c>
      <c s="26" t="s">
        <v>4008</v>
      </c>
      <c s="27" t="s">
        <v>99</v>
      </c>
      <c s="28">
        <v>2</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4006</v>
      </c>
    </row>
    <row r="303" spans="5:5" ht="89.25" customHeight="1">
      <c r="E303" s="31" t="s">
        <v>3951</v>
      </c>
    </row>
    <row r="304" spans="1:16" ht="12.75" customHeight="1">
      <c r="A304" t="s">
        <v>51</v>
      </c>
      <c s="6" t="s">
        <v>1577</v>
      </c>
      <c s="6" t="s">
        <v>4009</v>
      </c>
      <c t="s">
        <v>5</v>
      </c>
      <c s="26" t="s">
        <v>4010</v>
      </c>
      <c s="27" t="s">
        <v>99</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4011</v>
      </c>
    </row>
    <row r="307" spans="5:5" ht="89.25" customHeight="1">
      <c r="E307" s="31" t="s">
        <v>3951</v>
      </c>
    </row>
    <row r="308" spans="1:16" ht="12.75" customHeight="1">
      <c r="A308" t="s">
        <v>51</v>
      </c>
      <c s="6" t="s">
        <v>1458</v>
      </c>
      <c s="6" t="s">
        <v>4012</v>
      </c>
      <c t="s">
        <v>5</v>
      </c>
      <c s="26" t="s">
        <v>4013</v>
      </c>
      <c s="27" t="s">
        <v>99</v>
      </c>
      <c s="28">
        <v>6</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4014</v>
      </c>
    </row>
    <row r="311" spans="5:5" ht="89.25" customHeight="1">
      <c r="E311" s="31" t="s">
        <v>3951</v>
      </c>
    </row>
    <row r="312" spans="1:16" ht="12.75" customHeight="1">
      <c r="A312" t="s">
        <v>51</v>
      </c>
      <c s="6" t="s">
        <v>1388</v>
      </c>
      <c s="6" t="s">
        <v>4015</v>
      </c>
      <c t="s">
        <v>5</v>
      </c>
      <c s="26" t="s">
        <v>4016</v>
      </c>
      <c s="27" t="s">
        <v>99</v>
      </c>
      <c s="28">
        <v>1</v>
      </c>
      <c s="27">
        <v>0</v>
      </c>
      <c s="27">
        <f>ROUND(G312*H312,6)</f>
      </c>
      <c r="L312" s="29">
        <v>0</v>
      </c>
      <c s="24">
        <f>ROUND(ROUND(L312,2)*ROUND(G312,3),2)</f>
      </c>
      <c s="27" t="s">
        <v>56</v>
      </c>
      <c>
        <f>(M312*21)/100</f>
      </c>
      <c t="s">
        <v>27</v>
      </c>
    </row>
    <row r="313" spans="1:5" ht="12.75" customHeight="1">
      <c r="A313" s="30" t="s">
        <v>57</v>
      </c>
      <c r="E313" s="31" t="s">
        <v>5</v>
      </c>
    </row>
    <row r="314" spans="1:5" ht="12.75" customHeight="1">
      <c r="A314" s="30" t="s">
        <v>58</v>
      </c>
      <c r="E314" s="32" t="s">
        <v>4011</v>
      </c>
    </row>
    <row r="315" spans="5:5" ht="89.25" customHeight="1">
      <c r="E315" s="31" t="s">
        <v>3951</v>
      </c>
    </row>
    <row r="316" spans="1:16" ht="12.75" customHeight="1">
      <c r="A316" t="s">
        <v>51</v>
      </c>
      <c s="6" t="s">
        <v>1393</v>
      </c>
      <c s="6" t="s">
        <v>4017</v>
      </c>
      <c t="s">
        <v>5</v>
      </c>
      <c s="26" t="s">
        <v>4018</v>
      </c>
      <c s="27" t="s">
        <v>99</v>
      </c>
      <c s="28">
        <v>7</v>
      </c>
      <c s="27">
        <v>0</v>
      </c>
      <c s="27">
        <f>ROUND(G316*H316,6)</f>
      </c>
      <c r="L316" s="29">
        <v>0</v>
      </c>
      <c s="24">
        <f>ROUND(ROUND(L316,2)*ROUND(G316,3),2)</f>
      </c>
      <c s="27" t="s">
        <v>56</v>
      </c>
      <c>
        <f>(M316*21)/100</f>
      </c>
      <c t="s">
        <v>27</v>
      </c>
    </row>
    <row r="317" spans="1:5" ht="12.75" customHeight="1">
      <c r="A317" s="30" t="s">
        <v>57</v>
      </c>
      <c r="E317" s="31" t="s">
        <v>5</v>
      </c>
    </row>
    <row r="318" spans="1:5" ht="12.75" customHeight="1">
      <c r="A318" s="30" t="s">
        <v>58</v>
      </c>
      <c r="E318" s="32" t="s">
        <v>4019</v>
      </c>
    </row>
    <row r="319" spans="5:5" ht="89.25" customHeight="1">
      <c r="E319" s="31" t="s">
        <v>3951</v>
      </c>
    </row>
    <row r="320" spans="1:16" ht="12.75" customHeight="1">
      <c r="A320" t="s">
        <v>51</v>
      </c>
      <c s="6" t="s">
        <v>1463</v>
      </c>
      <c s="6" t="s">
        <v>4020</v>
      </c>
      <c t="s">
        <v>5</v>
      </c>
      <c s="26" t="s">
        <v>4021</v>
      </c>
      <c s="27" t="s">
        <v>99</v>
      </c>
      <c s="28">
        <v>4</v>
      </c>
      <c s="27">
        <v>0</v>
      </c>
      <c s="27">
        <f>ROUND(G320*H320,6)</f>
      </c>
      <c r="L320" s="29">
        <v>0</v>
      </c>
      <c s="24">
        <f>ROUND(ROUND(L320,2)*ROUND(G320,3),2)</f>
      </c>
      <c s="27" t="s">
        <v>56</v>
      </c>
      <c>
        <f>(M320*21)/100</f>
      </c>
      <c t="s">
        <v>27</v>
      </c>
    </row>
    <row r="321" spans="1:5" ht="12.75" customHeight="1">
      <c r="A321" s="30" t="s">
        <v>57</v>
      </c>
      <c r="E321" s="31" t="s">
        <v>5</v>
      </c>
    </row>
    <row r="322" spans="1:5" ht="12.75" customHeight="1">
      <c r="A322" s="30" t="s">
        <v>58</v>
      </c>
      <c r="E322" s="32" t="s">
        <v>3938</v>
      </c>
    </row>
    <row r="323" spans="5:5" ht="89.25" customHeight="1">
      <c r="E323" s="31" t="s">
        <v>3951</v>
      </c>
    </row>
    <row r="324" spans="1:16" ht="12.75" customHeight="1">
      <c r="A324" t="s">
        <v>51</v>
      </c>
      <c s="6" t="s">
        <v>1469</v>
      </c>
      <c s="6" t="s">
        <v>4022</v>
      </c>
      <c t="s">
        <v>5</v>
      </c>
      <c s="26" t="s">
        <v>4023</v>
      </c>
      <c s="27" t="s">
        <v>99</v>
      </c>
      <c s="28">
        <v>4</v>
      </c>
      <c s="27">
        <v>0</v>
      </c>
      <c s="27">
        <f>ROUND(G324*H324,6)</f>
      </c>
      <c r="L324" s="29">
        <v>0</v>
      </c>
      <c s="24">
        <f>ROUND(ROUND(L324,2)*ROUND(G324,3),2)</f>
      </c>
      <c s="27" t="s">
        <v>56</v>
      </c>
      <c>
        <f>(M324*21)/100</f>
      </c>
      <c t="s">
        <v>27</v>
      </c>
    </row>
    <row r="325" spans="1:5" ht="12.75" customHeight="1">
      <c r="A325" s="30" t="s">
        <v>57</v>
      </c>
      <c r="E325" s="31" t="s">
        <v>5</v>
      </c>
    </row>
    <row r="326" spans="1:5" ht="12.75" customHeight="1">
      <c r="A326" s="30" t="s">
        <v>58</v>
      </c>
      <c r="E326" s="32" t="s">
        <v>3938</v>
      </c>
    </row>
    <row r="327" spans="5:5" ht="89.25" customHeight="1">
      <c r="E327" s="31" t="s">
        <v>3951</v>
      </c>
    </row>
    <row r="328" spans="1:16" ht="12.75" customHeight="1">
      <c r="A328" t="s">
        <v>51</v>
      </c>
      <c s="6" t="s">
        <v>1581</v>
      </c>
      <c s="6" t="s">
        <v>4024</v>
      </c>
      <c t="s">
        <v>5</v>
      </c>
      <c s="26" t="s">
        <v>4025</v>
      </c>
      <c s="27" t="s">
        <v>99</v>
      </c>
      <c s="28">
        <v>3</v>
      </c>
      <c s="27">
        <v>0</v>
      </c>
      <c s="27">
        <f>ROUND(G328*H328,6)</f>
      </c>
      <c r="L328" s="29">
        <v>0</v>
      </c>
      <c s="24">
        <f>ROUND(ROUND(L328,2)*ROUND(G328,3),2)</f>
      </c>
      <c s="27" t="s">
        <v>56</v>
      </c>
      <c>
        <f>(M328*21)/100</f>
      </c>
      <c t="s">
        <v>27</v>
      </c>
    </row>
    <row r="329" spans="1:5" ht="12.75" customHeight="1">
      <c r="A329" s="30" t="s">
        <v>57</v>
      </c>
      <c r="E329" s="31" t="s">
        <v>5</v>
      </c>
    </row>
    <row r="330" spans="1:5" ht="12.75" customHeight="1">
      <c r="A330" s="30" t="s">
        <v>58</v>
      </c>
      <c r="E330" s="32" t="s">
        <v>4026</v>
      </c>
    </row>
    <row r="331" spans="5:5" ht="89.25" customHeight="1">
      <c r="E331" s="31" t="s">
        <v>3951</v>
      </c>
    </row>
    <row r="332" spans="1:16" ht="12.75" customHeight="1">
      <c r="A332" t="s">
        <v>51</v>
      </c>
      <c s="6" t="s">
        <v>1431</v>
      </c>
      <c s="6" t="s">
        <v>4027</v>
      </c>
      <c t="s">
        <v>5</v>
      </c>
      <c s="26" t="s">
        <v>4028</v>
      </c>
      <c s="27" t="s">
        <v>99</v>
      </c>
      <c s="28">
        <v>2</v>
      </c>
      <c s="27">
        <v>0</v>
      </c>
      <c s="27">
        <f>ROUND(G332*H332,6)</f>
      </c>
      <c r="L332" s="29">
        <v>0</v>
      </c>
      <c s="24">
        <f>ROUND(ROUND(L332,2)*ROUND(G332,3),2)</f>
      </c>
      <c s="27" t="s">
        <v>56</v>
      </c>
      <c>
        <f>(M332*21)/100</f>
      </c>
      <c t="s">
        <v>27</v>
      </c>
    </row>
    <row r="333" spans="1:5" ht="12.75" customHeight="1">
      <c r="A333" s="30" t="s">
        <v>57</v>
      </c>
      <c r="E333" s="31" t="s">
        <v>5</v>
      </c>
    </row>
    <row r="334" spans="1:5" ht="12.75" customHeight="1">
      <c r="A334" s="30" t="s">
        <v>58</v>
      </c>
      <c r="E334" s="32" t="s">
        <v>4029</v>
      </c>
    </row>
    <row r="335" spans="5:5" ht="89.25" customHeight="1">
      <c r="E335" s="31" t="s">
        <v>3951</v>
      </c>
    </row>
    <row r="336" spans="1:16" ht="12.75" customHeight="1">
      <c r="A336" t="s">
        <v>51</v>
      </c>
      <c s="6" t="s">
        <v>1475</v>
      </c>
      <c s="6" t="s">
        <v>4030</v>
      </c>
      <c t="s">
        <v>5</v>
      </c>
      <c s="26" t="s">
        <v>4031</v>
      </c>
      <c s="27" t="s">
        <v>99</v>
      </c>
      <c s="28">
        <v>8</v>
      </c>
      <c s="27">
        <v>0</v>
      </c>
      <c s="27">
        <f>ROUND(G336*H336,6)</f>
      </c>
      <c r="L336" s="29">
        <v>0</v>
      </c>
      <c s="24">
        <f>ROUND(ROUND(L336,2)*ROUND(G336,3),2)</f>
      </c>
      <c s="27" t="s">
        <v>56</v>
      </c>
      <c>
        <f>(M336*21)/100</f>
      </c>
      <c t="s">
        <v>27</v>
      </c>
    </row>
    <row r="337" spans="1:5" ht="12.75" customHeight="1">
      <c r="A337" s="30" t="s">
        <v>57</v>
      </c>
      <c r="E337" s="31" t="s">
        <v>5</v>
      </c>
    </row>
    <row r="338" spans="1:5" ht="25.5" customHeight="1">
      <c r="A338" s="30" t="s">
        <v>58</v>
      </c>
      <c r="E338" s="32" t="s">
        <v>4032</v>
      </c>
    </row>
    <row r="339" spans="5:5" ht="89.25" customHeight="1">
      <c r="E339" s="31" t="s">
        <v>3951</v>
      </c>
    </row>
    <row r="340" spans="1:16" ht="12.75" customHeight="1">
      <c r="A340" t="s">
        <v>51</v>
      </c>
      <c s="6" t="s">
        <v>1417</v>
      </c>
      <c s="6" t="s">
        <v>4033</v>
      </c>
      <c t="s">
        <v>5</v>
      </c>
      <c s="26" t="s">
        <v>4034</v>
      </c>
      <c s="27" t="s">
        <v>99</v>
      </c>
      <c s="28">
        <v>2</v>
      </c>
      <c s="27">
        <v>0</v>
      </c>
      <c s="27">
        <f>ROUND(G340*H340,6)</f>
      </c>
      <c r="L340" s="29">
        <v>0</v>
      </c>
      <c s="24">
        <f>ROUND(ROUND(L340,2)*ROUND(G340,3),2)</f>
      </c>
      <c s="27" t="s">
        <v>56</v>
      </c>
      <c>
        <f>(M340*21)/100</f>
      </c>
      <c t="s">
        <v>27</v>
      </c>
    </row>
    <row r="341" spans="1:5" ht="12.75" customHeight="1">
      <c r="A341" s="30" t="s">
        <v>57</v>
      </c>
      <c r="E341" s="31" t="s">
        <v>5</v>
      </c>
    </row>
    <row r="342" spans="1:5" ht="25.5" customHeight="1">
      <c r="A342" s="30" t="s">
        <v>58</v>
      </c>
      <c r="E342" s="32" t="s">
        <v>4035</v>
      </c>
    </row>
    <row r="343" spans="5:5" ht="89.25" customHeight="1">
      <c r="E343" s="31" t="s">
        <v>3951</v>
      </c>
    </row>
    <row r="344" spans="1:16" ht="12.75" customHeight="1">
      <c r="A344" t="s">
        <v>51</v>
      </c>
      <c s="6" t="s">
        <v>1584</v>
      </c>
      <c s="6" t="s">
        <v>4036</v>
      </c>
      <c t="s">
        <v>5</v>
      </c>
      <c s="26" t="s">
        <v>4037</v>
      </c>
      <c s="27" t="s">
        <v>99</v>
      </c>
      <c s="28">
        <v>1</v>
      </c>
      <c s="27">
        <v>0</v>
      </c>
      <c s="27">
        <f>ROUND(G344*H344,6)</f>
      </c>
      <c r="L344" s="29">
        <v>0</v>
      </c>
      <c s="24">
        <f>ROUND(ROUND(L344,2)*ROUND(G344,3),2)</f>
      </c>
      <c s="27" t="s">
        <v>56</v>
      </c>
      <c>
        <f>(M344*21)/100</f>
      </c>
      <c t="s">
        <v>27</v>
      </c>
    </row>
    <row r="345" spans="1:5" ht="12.75" customHeight="1">
      <c r="A345" s="30" t="s">
        <v>57</v>
      </c>
      <c r="E345" s="31" t="s">
        <v>5</v>
      </c>
    </row>
    <row r="346" spans="1:5" ht="12.75" customHeight="1">
      <c r="A346" s="30" t="s">
        <v>58</v>
      </c>
      <c r="E346" s="32" t="s">
        <v>3926</v>
      </c>
    </row>
    <row r="347" spans="5:5" ht="89.25" customHeight="1">
      <c r="E347" s="31" t="s">
        <v>3951</v>
      </c>
    </row>
    <row r="348" spans="1:16" ht="12.75" customHeight="1">
      <c r="A348" t="s">
        <v>51</v>
      </c>
      <c s="6" t="s">
        <v>1317</v>
      </c>
      <c s="6" t="s">
        <v>4038</v>
      </c>
      <c t="s">
        <v>5</v>
      </c>
      <c s="26" t="s">
        <v>4039</v>
      </c>
      <c s="27" t="s">
        <v>99</v>
      </c>
      <c s="28">
        <v>8</v>
      </c>
      <c s="27">
        <v>0</v>
      </c>
      <c s="27">
        <f>ROUND(G348*H348,6)</f>
      </c>
      <c r="L348" s="29">
        <v>0</v>
      </c>
      <c s="24">
        <f>ROUND(ROUND(L348,2)*ROUND(G348,3),2)</f>
      </c>
      <c s="27" t="s">
        <v>56</v>
      </c>
      <c>
        <f>(M348*21)/100</f>
      </c>
      <c t="s">
        <v>27</v>
      </c>
    </row>
    <row r="349" spans="1:5" ht="12.75" customHeight="1">
      <c r="A349" s="30" t="s">
        <v>57</v>
      </c>
      <c r="E349" s="31" t="s">
        <v>5</v>
      </c>
    </row>
    <row r="350" spans="1:5" ht="12.75" customHeight="1">
      <c r="A350" s="30" t="s">
        <v>58</v>
      </c>
      <c r="E350" s="32" t="s">
        <v>4040</v>
      </c>
    </row>
    <row r="351" spans="5:5" ht="89.25" customHeight="1">
      <c r="E351" s="31" t="s">
        <v>3951</v>
      </c>
    </row>
    <row r="352" spans="1:16" ht="12.75" customHeight="1">
      <c r="A352" t="s">
        <v>51</v>
      </c>
      <c s="6" t="s">
        <v>1437</v>
      </c>
      <c s="6" t="s">
        <v>4041</v>
      </c>
      <c t="s">
        <v>5</v>
      </c>
      <c s="26" t="s">
        <v>4042</v>
      </c>
      <c s="27" t="s">
        <v>99</v>
      </c>
      <c s="28">
        <v>2</v>
      </c>
      <c s="27">
        <v>0</v>
      </c>
      <c s="27">
        <f>ROUND(G352*H352,6)</f>
      </c>
      <c r="L352" s="29">
        <v>0</v>
      </c>
      <c s="24">
        <f>ROUND(ROUND(L352,2)*ROUND(G352,3),2)</f>
      </c>
      <c s="27" t="s">
        <v>56</v>
      </c>
      <c>
        <f>(M352*21)/100</f>
      </c>
      <c t="s">
        <v>27</v>
      </c>
    </row>
    <row r="353" spans="1:5" ht="12.75" customHeight="1">
      <c r="A353" s="30" t="s">
        <v>57</v>
      </c>
      <c r="E353" s="31" t="s">
        <v>5</v>
      </c>
    </row>
    <row r="354" spans="1:5" ht="12.75" customHeight="1">
      <c r="A354" s="30" t="s">
        <v>58</v>
      </c>
      <c r="E354" s="32" t="s">
        <v>3918</v>
      </c>
    </row>
    <row r="355" spans="5:5" ht="89.25" customHeight="1">
      <c r="E355" s="31" t="s">
        <v>3951</v>
      </c>
    </row>
    <row r="356" spans="1:16" ht="12.75" customHeight="1">
      <c r="A356" t="s">
        <v>51</v>
      </c>
      <c s="6" t="s">
        <v>1423</v>
      </c>
      <c s="6" t="s">
        <v>4043</v>
      </c>
      <c t="s">
        <v>5</v>
      </c>
      <c s="26" t="s">
        <v>4044</v>
      </c>
      <c s="27" t="s">
        <v>99</v>
      </c>
      <c s="28">
        <v>8</v>
      </c>
      <c s="27">
        <v>0</v>
      </c>
      <c s="27">
        <f>ROUND(G356*H356,6)</f>
      </c>
      <c r="L356" s="29">
        <v>0</v>
      </c>
      <c s="24">
        <f>ROUND(ROUND(L356,2)*ROUND(G356,3),2)</f>
      </c>
      <c s="27" t="s">
        <v>56</v>
      </c>
      <c>
        <f>(M356*21)/100</f>
      </c>
      <c t="s">
        <v>27</v>
      </c>
    </row>
    <row r="357" spans="1:5" ht="12.75" customHeight="1">
      <c r="A357" s="30" t="s">
        <v>57</v>
      </c>
      <c r="E357" s="31" t="s">
        <v>5</v>
      </c>
    </row>
    <row r="358" spans="1:5" ht="12.75" customHeight="1">
      <c r="A358" s="30" t="s">
        <v>58</v>
      </c>
      <c r="E358" s="32" t="s">
        <v>3910</v>
      </c>
    </row>
    <row r="359" spans="5:5" ht="89.25" customHeight="1">
      <c r="E359" s="31" t="s">
        <v>3951</v>
      </c>
    </row>
    <row r="360" spans="1:16" ht="12.75" customHeight="1">
      <c r="A360" t="s">
        <v>51</v>
      </c>
      <c s="6" t="s">
        <v>1481</v>
      </c>
      <c s="6" t="s">
        <v>4045</v>
      </c>
      <c t="s">
        <v>5</v>
      </c>
      <c s="26" t="s">
        <v>4046</v>
      </c>
      <c s="27" t="s">
        <v>99</v>
      </c>
      <c s="28">
        <v>13</v>
      </c>
      <c s="27">
        <v>0</v>
      </c>
      <c s="27">
        <f>ROUND(G360*H360,6)</f>
      </c>
      <c r="L360" s="29">
        <v>0</v>
      </c>
      <c s="24">
        <f>ROUND(ROUND(L360,2)*ROUND(G360,3),2)</f>
      </c>
      <c s="27" t="s">
        <v>56</v>
      </c>
      <c>
        <f>(M360*21)/100</f>
      </c>
      <c t="s">
        <v>27</v>
      </c>
    </row>
    <row r="361" spans="1:5" ht="12.75" customHeight="1">
      <c r="A361" s="30" t="s">
        <v>57</v>
      </c>
      <c r="E361" s="31" t="s">
        <v>5</v>
      </c>
    </row>
    <row r="362" spans="1:5" ht="12.75" customHeight="1">
      <c r="A362" s="30" t="s">
        <v>58</v>
      </c>
      <c r="E362" s="32" t="s">
        <v>4047</v>
      </c>
    </row>
    <row r="363" spans="5:5" ht="89.25" customHeight="1">
      <c r="E363" s="31" t="s">
        <v>3951</v>
      </c>
    </row>
    <row r="364" spans="1:16" ht="12.75" customHeight="1">
      <c r="A364" t="s">
        <v>51</v>
      </c>
      <c s="6" t="s">
        <v>2036</v>
      </c>
      <c s="6" t="s">
        <v>4048</v>
      </c>
      <c t="s">
        <v>5</v>
      </c>
      <c s="26" t="s">
        <v>4049</v>
      </c>
      <c s="27" t="s">
        <v>329</v>
      </c>
      <c s="28">
        <v>49</v>
      </c>
      <c s="27">
        <v>0</v>
      </c>
      <c s="27">
        <f>ROUND(G364*H364,6)</f>
      </c>
      <c r="L364" s="29">
        <v>0</v>
      </c>
      <c s="24">
        <f>ROUND(ROUND(L364,2)*ROUND(G364,3),2)</f>
      </c>
      <c s="27" t="s">
        <v>56</v>
      </c>
      <c>
        <f>(M364*21)/100</f>
      </c>
      <c t="s">
        <v>27</v>
      </c>
    </row>
    <row r="365" spans="1:5" ht="12.75" customHeight="1">
      <c r="A365" s="30" t="s">
        <v>57</v>
      </c>
      <c r="E365" s="31" t="s">
        <v>5</v>
      </c>
    </row>
    <row r="366" spans="1:5" ht="12.75" customHeight="1">
      <c r="A366" s="30" t="s">
        <v>58</v>
      </c>
      <c r="E366" s="32" t="s">
        <v>4050</v>
      </c>
    </row>
    <row r="367" spans="5:5" ht="89.25" customHeight="1">
      <c r="E367" s="31" t="s">
        <v>4051</v>
      </c>
    </row>
    <row r="368" spans="1:16" ht="12.75" customHeight="1">
      <c r="A368" t="s">
        <v>51</v>
      </c>
      <c s="6" t="s">
        <v>2041</v>
      </c>
      <c s="6" t="s">
        <v>4052</v>
      </c>
      <c t="s">
        <v>5</v>
      </c>
      <c s="26" t="s">
        <v>4053</v>
      </c>
      <c s="27" t="s">
        <v>99</v>
      </c>
      <c s="28">
        <v>1</v>
      </c>
      <c s="27">
        <v>0</v>
      </c>
      <c s="27">
        <f>ROUND(G368*H368,6)</f>
      </c>
      <c r="L368" s="29">
        <v>0</v>
      </c>
      <c s="24">
        <f>ROUND(ROUND(L368,2)*ROUND(G368,3),2)</f>
      </c>
      <c s="27" t="s">
        <v>56</v>
      </c>
      <c>
        <f>(M368*21)/100</f>
      </c>
      <c t="s">
        <v>27</v>
      </c>
    </row>
    <row r="369" spans="1:5" ht="12.75" customHeight="1">
      <c r="A369" s="30" t="s">
        <v>57</v>
      </c>
      <c r="E369" s="31" t="s">
        <v>5</v>
      </c>
    </row>
    <row r="370" spans="1:5" ht="12.75" customHeight="1">
      <c r="A370" s="30" t="s">
        <v>58</v>
      </c>
      <c r="E370" s="32" t="s">
        <v>4054</v>
      </c>
    </row>
    <row r="371" spans="5:5" ht="89.25" customHeight="1">
      <c r="E371" s="31" t="s">
        <v>3951</v>
      </c>
    </row>
    <row r="372" spans="1:16" ht="12.75" customHeight="1">
      <c r="A372" t="s">
        <v>51</v>
      </c>
      <c s="6" t="s">
        <v>2046</v>
      </c>
      <c s="6" t="s">
        <v>4055</v>
      </c>
      <c t="s">
        <v>5</v>
      </c>
      <c s="26" t="s">
        <v>4056</v>
      </c>
      <c s="27" t="s">
        <v>99</v>
      </c>
      <c s="28">
        <v>1</v>
      </c>
      <c s="27">
        <v>0</v>
      </c>
      <c s="27">
        <f>ROUND(G372*H372,6)</f>
      </c>
      <c r="L372" s="29">
        <v>0</v>
      </c>
      <c s="24">
        <f>ROUND(ROUND(L372,2)*ROUND(G372,3),2)</f>
      </c>
      <c s="27" t="s">
        <v>56</v>
      </c>
      <c>
        <f>(M372*21)/100</f>
      </c>
      <c t="s">
        <v>27</v>
      </c>
    </row>
    <row r="373" spans="1:5" ht="12.75" customHeight="1">
      <c r="A373" s="30" t="s">
        <v>57</v>
      </c>
      <c r="E373" s="31" t="s">
        <v>5</v>
      </c>
    </row>
    <row r="374" spans="1:5" ht="25.5" customHeight="1">
      <c r="A374" s="30" t="s">
        <v>58</v>
      </c>
      <c r="E374" s="32" t="s">
        <v>4057</v>
      </c>
    </row>
    <row r="375" spans="5:5" ht="89.25" customHeight="1">
      <c r="E375" s="31" t="s">
        <v>3951</v>
      </c>
    </row>
    <row r="376" spans="1:16" ht="12.75" customHeight="1">
      <c r="A376" t="s">
        <v>51</v>
      </c>
      <c s="6" t="s">
        <v>2051</v>
      </c>
      <c s="6" t="s">
        <v>4058</v>
      </c>
      <c t="s">
        <v>5</v>
      </c>
      <c s="26" t="s">
        <v>4059</v>
      </c>
      <c s="27" t="s">
        <v>99</v>
      </c>
      <c s="28">
        <v>1</v>
      </c>
      <c s="27">
        <v>0</v>
      </c>
      <c s="27">
        <f>ROUND(G376*H376,6)</f>
      </c>
      <c r="L376" s="29">
        <v>0</v>
      </c>
      <c s="24">
        <f>ROUND(ROUND(L376,2)*ROUND(G376,3),2)</f>
      </c>
      <c s="27" t="s">
        <v>56</v>
      </c>
      <c>
        <f>(M376*21)/100</f>
      </c>
      <c t="s">
        <v>27</v>
      </c>
    </row>
    <row r="377" spans="1:5" ht="12.75" customHeight="1">
      <c r="A377" s="30" t="s">
        <v>57</v>
      </c>
      <c r="E377" s="31" t="s">
        <v>5</v>
      </c>
    </row>
    <row r="378" spans="1:5" ht="12.75" customHeight="1">
      <c r="A378" s="30" t="s">
        <v>58</v>
      </c>
      <c r="E378" s="32" t="s">
        <v>4060</v>
      </c>
    </row>
    <row r="379" spans="5:5" ht="89.25" customHeight="1">
      <c r="E379" s="31" t="s">
        <v>4061</v>
      </c>
    </row>
    <row r="380" spans="1:16" ht="12.75" customHeight="1">
      <c r="A380" t="s">
        <v>51</v>
      </c>
      <c s="6" t="s">
        <v>2056</v>
      </c>
      <c s="6" t="s">
        <v>4062</v>
      </c>
      <c t="s">
        <v>5</v>
      </c>
      <c s="26" t="s">
        <v>4063</v>
      </c>
      <c s="27" t="s">
        <v>99</v>
      </c>
      <c s="28">
        <v>6</v>
      </c>
      <c s="27">
        <v>0</v>
      </c>
      <c s="27">
        <f>ROUND(G380*H380,6)</f>
      </c>
      <c r="L380" s="29">
        <v>0</v>
      </c>
      <c s="24">
        <f>ROUND(ROUND(L380,2)*ROUND(G380,3),2)</f>
      </c>
      <c s="27" t="s">
        <v>56</v>
      </c>
      <c>
        <f>(M380*21)/100</f>
      </c>
      <c t="s">
        <v>27</v>
      </c>
    </row>
    <row r="381" spans="1:5" ht="12.75" customHeight="1">
      <c r="A381" s="30" t="s">
        <v>57</v>
      </c>
      <c r="E381" s="31" t="s">
        <v>5</v>
      </c>
    </row>
    <row r="382" spans="1:5" ht="12.75" customHeight="1">
      <c r="A382" s="30" t="s">
        <v>58</v>
      </c>
      <c r="E382" s="32" t="s">
        <v>4064</v>
      </c>
    </row>
    <row r="383" spans="5:5" ht="89.25" customHeight="1">
      <c r="E383" s="31" t="s">
        <v>4065</v>
      </c>
    </row>
    <row r="384" spans="1:16" ht="12.75" customHeight="1">
      <c r="A384" t="s">
        <v>51</v>
      </c>
      <c s="6" t="s">
        <v>2061</v>
      </c>
      <c s="6" t="s">
        <v>4066</v>
      </c>
      <c t="s">
        <v>5</v>
      </c>
      <c s="26" t="s">
        <v>4067</v>
      </c>
      <c s="27" t="s">
        <v>99</v>
      </c>
      <c s="28">
        <v>6</v>
      </c>
      <c s="27">
        <v>0</v>
      </c>
      <c s="27">
        <f>ROUND(G384*H384,6)</f>
      </c>
      <c r="L384" s="29">
        <v>0</v>
      </c>
      <c s="24">
        <f>ROUND(ROUND(L384,2)*ROUND(G384,3),2)</f>
      </c>
      <c s="27" t="s">
        <v>56</v>
      </c>
      <c>
        <f>(M384*21)/100</f>
      </c>
      <c t="s">
        <v>27</v>
      </c>
    </row>
    <row r="385" spans="1:5" ht="12.75" customHeight="1">
      <c r="A385" s="30" t="s">
        <v>57</v>
      </c>
      <c r="E385" s="31" t="s">
        <v>5</v>
      </c>
    </row>
    <row r="386" spans="1:5" ht="12.75" customHeight="1">
      <c r="A386" s="30" t="s">
        <v>58</v>
      </c>
      <c r="E386" s="32" t="s">
        <v>4064</v>
      </c>
    </row>
    <row r="387" spans="5:5" ht="89.25" customHeight="1">
      <c r="E387" s="31" t="s">
        <v>4065</v>
      </c>
    </row>
    <row r="388" spans="1:16" ht="12.75" customHeight="1">
      <c r="A388" t="s">
        <v>51</v>
      </c>
      <c s="6" t="s">
        <v>2066</v>
      </c>
      <c s="6" t="s">
        <v>4068</v>
      </c>
      <c t="s">
        <v>5</v>
      </c>
      <c s="26" t="s">
        <v>4069</v>
      </c>
      <c s="27" t="s">
        <v>88</v>
      </c>
      <c s="28">
        <v>6</v>
      </c>
      <c s="27">
        <v>0</v>
      </c>
      <c s="27">
        <f>ROUND(G388*H388,6)</f>
      </c>
      <c r="L388" s="29">
        <v>0</v>
      </c>
      <c s="24">
        <f>ROUND(ROUND(L388,2)*ROUND(G388,3),2)</f>
      </c>
      <c s="27" t="s">
        <v>56</v>
      </c>
      <c>
        <f>(M388*21)/100</f>
      </c>
      <c t="s">
        <v>27</v>
      </c>
    </row>
    <row r="389" spans="1:5" ht="12.75" customHeight="1">
      <c r="A389" s="30" t="s">
        <v>57</v>
      </c>
      <c r="E389" s="31" t="s">
        <v>5</v>
      </c>
    </row>
    <row r="390" spans="1:5" ht="12.75" customHeight="1">
      <c r="A390" s="30" t="s">
        <v>58</v>
      </c>
      <c r="E390" s="32" t="s">
        <v>4064</v>
      </c>
    </row>
    <row r="391" spans="5:5" ht="89.25" customHeight="1">
      <c r="E391" s="31" t="s">
        <v>4070</v>
      </c>
    </row>
    <row r="392" spans="1:16" ht="12.75" customHeight="1">
      <c r="A392" t="s">
        <v>51</v>
      </c>
      <c s="6" t="s">
        <v>2068</v>
      </c>
      <c s="6" t="s">
        <v>4071</v>
      </c>
      <c t="s">
        <v>5</v>
      </c>
      <c s="26" t="s">
        <v>4072</v>
      </c>
      <c s="27" t="s">
        <v>99</v>
      </c>
      <c s="28">
        <v>1</v>
      </c>
      <c s="27">
        <v>0</v>
      </c>
      <c s="27">
        <f>ROUND(G392*H392,6)</f>
      </c>
      <c r="L392" s="29">
        <v>0</v>
      </c>
      <c s="24">
        <f>ROUND(ROUND(L392,2)*ROUND(G392,3),2)</f>
      </c>
      <c s="27" t="s">
        <v>56</v>
      </c>
      <c>
        <f>(M392*21)/100</f>
      </c>
      <c t="s">
        <v>27</v>
      </c>
    </row>
    <row r="393" spans="1:5" ht="12.75" customHeight="1">
      <c r="A393" s="30" t="s">
        <v>57</v>
      </c>
      <c r="E393" s="31" t="s">
        <v>5</v>
      </c>
    </row>
    <row r="394" spans="1:5" ht="12.75" customHeight="1">
      <c r="A394" s="30" t="s">
        <v>58</v>
      </c>
      <c r="E394" s="32" t="s">
        <v>4073</v>
      </c>
    </row>
    <row r="395" spans="5:5" ht="76.5" customHeight="1">
      <c r="E395" s="31" t="s">
        <v>4074</v>
      </c>
    </row>
    <row r="396" spans="1:16" ht="12.75" customHeight="1">
      <c r="A396" t="s">
        <v>51</v>
      </c>
      <c s="6" t="s">
        <v>2070</v>
      </c>
      <c s="6" t="s">
        <v>4075</v>
      </c>
      <c t="s">
        <v>5</v>
      </c>
      <c s="26" t="s">
        <v>4076</v>
      </c>
      <c s="27" t="s">
        <v>99</v>
      </c>
      <c s="28">
        <v>4</v>
      </c>
      <c s="27">
        <v>0</v>
      </c>
      <c s="27">
        <f>ROUND(G396*H396,6)</f>
      </c>
      <c r="L396" s="29">
        <v>0</v>
      </c>
      <c s="24">
        <f>ROUND(ROUND(L396,2)*ROUND(G396,3),2)</f>
      </c>
      <c s="27" t="s">
        <v>56</v>
      </c>
      <c>
        <f>(M396*21)/100</f>
      </c>
      <c t="s">
        <v>27</v>
      </c>
    </row>
    <row r="397" spans="1:5" ht="12.75" customHeight="1">
      <c r="A397" s="30" t="s">
        <v>57</v>
      </c>
      <c r="E397" s="31" t="s">
        <v>5</v>
      </c>
    </row>
    <row r="398" spans="1:5" ht="12.75" customHeight="1">
      <c r="A398" s="30" t="s">
        <v>58</v>
      </c>
      <c r="E398" s="32" t="s">
        <v>3938</v>
      </c>
    </row>
    <row r="399" spans="5:5" ht="76.5" customHeight="1">
      <c r="E399" s="31" t="s">
        <v>4074</v>
      </c>
    </row>
    <row r="400" spans="1:16" ht="12.75" customHeight="1">
      <c r="A400" t="s">
        <v>51</v>
      </c>
      <c s="6" t="s">
        <v>2072</v>
      </c>
      <c s="6" t="s">
        <v>4077</v>
      </c>
      <c t="s">
        <v>5</v>
      </c>
      <c s="26" t="s">
        <v>4078</v>
      </c>
      <c s="27" t="s">
        <v>443</v>
      </c>
      <c s="28">
        <v>2</v>
      </c>
      <c s="27">
        <v>0</v>
      </c>
      <c s="27">
        <f>ROUND(G400*H400,6)</f>
      </c>
      <c r="L400" s="29">
        <v>0</v>
      </c>
      <c s="24">
        <f>ROUND(ROUND(L400,2)*ROUND(G400,3),2)</f>
      </c>
      <c s="27" t="s">
        <v>56</v>
      </c>
      <c>
        <f>(M400*21)/100</f>
      </c>
      <c t="s">
        <v>27</v>
      </c>
    </row>
    <row r="401" spans="1:5" ht="12.75" customHeight="1">
      <c r="A401" s="30" t="s">
        <v>57</v>
      </c>
      <c r="E401" s="31" t="s">
        <v>5</v>
      </c>
    </row>
    <row r="402" spans="1:5" ht="12.75" customHeight="1">
      <c r="A402" s="30" t="s">
        <v>58</v>
      </c>
      <c r="E402" s="32" t="s">
        <v>4079</v>
      </c>
    </row>
    <row r="403" spans="5:5" ht="89.25" customHeight="1">
      <c r="E403" s="31" t="s">
        <v>4080</v>
      </c>
    </row>
    <row r="404" spans="1:16" ht="12.75" customHeight="1">
      <c r="A404" t="s">
        <v>51</v>
      </c>
      <c s="6" t="s">
        <v>2077</v>
      </c>
      <c s="6" t="s">
        <v>4081</v>
      </c>
      <c t="s">
        <v>5</v>
      </c>
      <c s="26" t="s">
        <v>4082</v>
      </c>
      <c s="27" t="s">
        <v>443</v>
      </c>
      <c s="28">
        <v>1</v>
      </c>
      <c s="27">
        <v>0</v>
      </c>
      <c s="27">
        <f>ROUND(G404*H404,6)</f>
      </c>
      <c r="L404" s="29">
        <v>0</v>
      </c>
      <c s="24">
        <f>ROUND(ROUND(L404,2)*ROUND(G404,3),2)</f>
      </c>
      <c s="27" t="s">
        <v>56</v>
      </c>
      <c>
        <f>(M404*21)/100</f>
      </c>
      <c t="s">
        <v>27</v>
      </c>
    </row>
    <row r="405" spans="1:5" ht="12.75" customHeight="1">
      <c r="A405" s="30" t="s">
        <v>57</v>
      </c>
      <c r="E405" s="31" t="s">
        <v>5</v>
      </c>
    </row>
    <row r="406" spans="1:5" ht="12.75" customHeight="1">
      <c r="A406" s="30" t="s">
        <v>58</v>
      </c>
      <c r="E406" s="32" t="s">
        <v>4083</v>
      </c>
    </row>
    <row r="407" spans="5:5" ht="89.25" customHeight="1">
      <c r="E407" s="31" t="s">
        <v>4084</v>
      </c>
    </row>
    <row r="408" spans="1:16" ht="12.75" customHeight="1">
      <c r="A408" t="s">
        <v>51</v>
      </c>
      <c s="6" t="s">
        <v>2081</v>
      </c>
      <c s="6" t="s">
        <v>4085</v>
      </c>
      <c t="s">
        <v>5</v>
      </c>
      <c s="26" t="s">
        <v>4086</v>
      </c>
      <c s="27" t="s">
        <v>99</v>
      </c>
      <c s="28">
        <v>1</v>
      </c>
      <c s="27">
        <v>0</v>
      </c>
      <c s="27">
        <f>ROUND(G408*H408,6)</f>
      </c>
      <c r="L408" s="29">
        <v>0</v>
      </c>
      <c s="24">
        <f>ROUND(ROUND(L408,2)*ROUND(G408,3),2)</f>
      </c>
      <c s="27" t="s">
        <v>56</v>
      </c>
      <c>
        <f>(M408*21)/100</f>
      </c>
      <c t="s">
        <v>27</v>
      </c>
    </row>
    <row r="409" spans="1:5" ht="12.75" customHeight="1">
      <c r="A409" s="30" t="s">
        <v>57</v>
      </c>
      <c r="E409" s="31" t="s">
        <v>5</v>
      </c>
    </row>
    <row r="410" spans="1:5" ht="12.75" customHeight="1">
      <c r="A410" s="30" t="s">
        <v>58</v>
      </c>
      <c r="E410" s="32" t="s">
        <v>4083</v>
      </c>
    </row>
    <row r="411" spans="5:5" ht="89.25" customHeight="1">
      <c r="E411" s="31" t="s">
        <v>4087</v>
      </c>
    </row>
    <row r="412" spans="1:16" ht="12.75" customHeight="1">
      <c r="A412" t="s">
        <v>51</v>
      </c>
      <c s="6" t="s">
        <v>2086</v>
      </c>
      <c s="6" t="s">
        <v>4088</v>
      </c>
      <c t="s">
        <v>5</v>
      </c>
      <c s="26" t="s">
        <v>4089</v>
      </c>
      <c s="27" t="s">
        <v>99</v>
      </c>
      <c s="28">
        <v>1</v>
      </c>
      <c s="27">
        <v>0</v>
      </c>
      <c s="27">
        <f>ROUND(G412*H412,6)</f>
      </c>
      <c r="L412" s="29">
        <v>0</v>
      </c>
      <c s="24">
        <f>ROUND(ROUND(L412,2)*ROUND(G412,3),2)</f>
      </c>
      <c s="27" t="s">
        <v>56</v>
      </c>
      <c>
        <f>(M412*21)/100</f>
      </c>
      <c t="s">
        <v>27</v>
      </c>
    </row>
    <row r="413" spans="1:5" ht="12.75" customHeight="1">
      <c r="A413" s="30" t="s">
        <v>57</v>
      </c>
      <c r="E413" s="31" t="s">
        <v>5</v>
      </c>
    </row>
    <row r="414" spans="1:5" ht="12.75" customHeight="1">
      <c r="A414" s="30" t="s">
        <v>58</v>
      </c>
      <c r="E414" s="32" t="s">
        <v>4083</v>
      </c>
    </row>
    <row r="415" spans="5:5" ht="76.5" customHeight="1">
      <c r="E415" s="31" t="s">
        <v>4090</v>
      </c>
    </row>
    <row r="416" spans="1:16" ht="12.75" customHeight="1">
      <c r="A416" t="s">
        <v>51</v>
      </c>
      <c s="6" t="s">
        <v>2090</v>
      </c>
      <c s="6" t="s">
        <v>4091</v>
      </c>
      <c t="s">
        <v>5</v>
      </c>
      <c s="26" t="s">
        <v>4092</v>
      </c>
      <c s="27" t="s">
        <v>99</v>
      </c>
      <c s="28">
        <v>1</v>
      </c>
      <c s="27">
        <v>0</v>
      </c>
      <c s="27">
        <f>ROUND(G416*H416,6)</f>
      </c>
      <c r="L416" s="29">
        <v>0</v>
      </c>
      <c s="24">
        <f>ROUND(ROUND(L416,2)*ROUND(G416,3),2)</f>
      </c>
      <c s="27" t="s">
        <v>56</v>
      </c>
      <c>
        <f>(M416*21)/100</f>
      </c>
      <c t="s">
        <v>27</v>
      </c>
    </row>
    <row r="417" spans="1:5" ht="12.75" customHeight="1">
      <c r="A417" s="30" t="s">
        <v>57</v>
      </c>
      <c r="E417" s="31" t="s">
        <v>5</v>
      </c>
    </row>
    <row r="418" spans="1:5" ht="12.75" customHeight="1">
      <c r="A418" s="30" t="s">
        <v>58</v>
      </c>
      <c r="E418" s="32" t="s">
        <v>4083</v>
      </c>
    </row>
    <row r="419" spans="5:5" ht="76.5" customHeight="1">
      <c r="E419" s="31" t="s">
        <v>4093</v>
      </c>
    </row>
    <row r="420" spans="1:16" ht="12.75" customHeight="1">
      <c r="A420" t="s">
        <v>51</v>
      </c>
      <c s="6" t="s">
        <v>2093</v>
      </c>
      <c s="6" t="s">
        <v>4094</v>
      </c>
      <c t="s">
        <v>5</v>
      </c>
      <c s="26" t="s">
        <v>4095</v>
      </c>
      <c s="27" t="s">
        <v>99</v>
      </c>
      <c s="28">
        <v>1</v>
      </c>
      <c s="27">
        <v>0</v>
      </c>
      <c s="27">
        <f>ROUND(G420*H420,6)</f>
      </c>
      <c r="L420" s="29">
        <v>0</v>
      </c>
      <c s="24">
        <f>ROUND(ROUND(L420,2)*ROUND(G420,3),2)</f>
      </c>
      <c s="27" t="s">
        <v>56</v>
      </c>
      <c>
        <f>(M420*21)/100</f>
      </c>
      <c t="s">
        <v>27</v>
      </c>
    </row>
    <row r="421" spans="1:5" ht="12.75" customHeight="1">
      <c r="A421" s="30" t="s">
        <v>57</v>
      </c>
      <c r="E421" s="31" t="s">
        <v>5</v>
      </c>
    </row>
    <row r="422" spans="1:5" ht="12.75" customHeight="1">
      <c r="A422" s="30" t="s">
        <v>58</v>
      </c>
      <c r="E422" s="32" t="s">
        <v>4083</v>
      </c>
    </row>
    <row r="423" spans="5:5" ht="76.5" customHeight="1">
      <c r="E423" s="31" t="s">
        <v>4096</v>
      </c>
    </row>
    <row r="424" spans="1:16" ht="12.75" customHeight="1">
      <c r="A424" t="s">
        <v>51</v>
      </c>
      <c s="6" t="s">
        <v>2095</v>
      </c>
      <c s="6" t="s">
        <v>4097</v>
      </c>
      <c t="s">
        <v>5</v>
      </c>
      <c s="26" t="s">
        <v>4098</v>
      </c>
      <c s="27" t="s">
        <v>329</v>
      </c>
      <c s="28">
        <v>24</v>
      </c>
      <c s="27">
        <v>0</v>
      </c>
      <c s="27">
        <f>ROUND(G424*H424,6)</f>
      </c>
      <c r="L424" s="29">
        <v>0</v>
      </c>
      <c s="24">
        <f>ROUND(ROUND(L424,2)*ROUND(G424,3),2)</f>
      </c>
      <c s="27" t="s">
        <v>56</v>
      </c>
      <c>
        <f>(M424*21)/100</f>
      </c>
      <c t="s">
        <v>27</v>
      </c>
    </row>
    <row r="425" spans="1:5" ht="12.75" customHeight="1">
      <c r="A425" s="30" t="s">
        <v>57</v>
      </c>
      <c r="E425" s="31" t="s">
        <v>5</v>
      </c>
    </row>
    <row r="426" spans="1:5" ht="12.75" customHeight="1">
      <c r="A426" s="30" t="s">
        <v>58</v>
      </c>
      <c r="E426" s="32" t="s">
        <v>4099</v>
      </c>
    </row>
    <row r="427" spans="5:5" ht="76.5" customHeight="1">
      <c r="E427" s="31" t="s">
        <v>4100</v>
      </c>
    </row>
    <row r="428" spans="1:16" ht="12.75" customHeight="1">
      <c r="A428" t="s">
        <v>51</v>
      </c>
      <c s="6" t="s">
        <v>2099</v>
      </c>
      <c s="6" t="s">
        <v>4101</v>
      </c>
      <c t="s">
        <v>5</v>
      </c>
      <c s="26" t="s">
        <v>4102</v>
      </c>
      <c s="27" t="s">
        <v>76</v>
      </c>
      <c s="28">
        <v>42</v>
      </c>
      <c s="27">
        <v>0</v>
      </c>
      <c s="27">
        <f>ROUND(G428*H428,6)</f>
      </c>
      <c r="L428" s="29">
        <v>0</v>
      </c>
      <c s="24">
        <f>ROUND(ROUND(L428,2)*ROUND(G428,3),2)</f>
      </c>
      <c s="27" t="s">
        <v>56</v>
      </c>
      <c>
        <f>(M428*21)/100</f>
      </c>
      <c t="s">
        <v>27</v>
      </c>
    </row>
    <row r="429" spans="1:5" ht="12.75" customHeight="1">
      <c r="A429" s="30" t="s">
        <v>57</v>
      </c>
      <c r="E429" s="31" t="s">
        <v>5</v>
      </c>
    </row>
    <row r="430" spans="1:5" ht="12.75" customHeight="1">
      <c r="A430" s="30" t="s">
        <v>58</v>
      </c>
      <c r="E430" s="32" t="s">
        <v>4103</v>
      </c>
    </row>
    <row r="431" spans="5:5" ht="102" customHeight="1">
      <c r="E431" s="31" t="s">
        <v>4104</v>
      </c>
    </row>
    <row r="432" spans="1:16" ht="12.75" customHeight="1">
      <c r="A432" t="s">
        <v>51</v>
      </c>
      <c s="6" t="s">
        <v>2103</v>
      </c>
      <c s="6" t="s">
        <v>4105</v>
      </c>
      <c t="s">
        <v>5</v>
      </c>
      <c s="26" t="s">
        <v>4106</v>
      </c>
      <c s="27" t="s">
        <v>99</v>
      </c>
      <c s="28">
        <v>6</v>
      </c>
      <c s="27">
        <v>0</v>
      </c>
      <c s="27">
        <f>ROUND(G432*H432,6)</f>
      </c>
      <c r="L432" s="29">
        <v>0</v>
      </c>
      <c s="24">
        <f>ROUND(ROUND(L432,2)*ROUND(G432,3),2)</f>
      </c>
      <c s="27" t="s">
        <v>56</v>
      </c>
      <c>
        <f>(M432*21)/100</f>
      </c>
      <c t="s">
        <v>27</v>
      </c>
    </row>
    <row r="433" spans="1:5" ht="12.75" customHeight="1">
      <c r="A433" s="30" t="s">
        <v>57</v>
      </c>
      <c r="E433" s="31" t="s">
        <v>5</v>
      </c>
    </row>
    <row r="434" spans="1:5" ht="12.75" customHeight="1">
      <c r="A434" s="30" t="s">
        <v>58</v>
      </c>
      <c r="E434" s="32" t="s">
        <v>4107</v>
      </c>
    </row>
    <row r="435" spans="5:5" ht="89.25" customHeight="1">
      <c r="E435" s="31" t="s">
        <v>4108</v>
      </c>
    </row>
    <row r="436" spans="1:16" ht="12.75" customHeight="1">
      <c r="A436" t="s">
        <v>51</v>
      </c>
      <c s="6" t="s">
        <v>2109</v>
      </c>
      <c s="6" t="s">
        <v>4109</v>
      </c>
      <c t="s">
        <v>5</v>
      </c>
      <c s="26" t="s">
        <v>4110</v>
      </c>
      <c s="27" t="s">
        <v>99</v>
      </c>
      <c s="28">
        <v>4</v>
      </c>
      <c s="27">
        <v>0</v>
      </c>
      <c s="27">
        <f>ROUND(G436*H436,6)</f>
      </c>
      <c r="L436" s="29">
        <v>0</v>
      </c>
      <c s="24">
        <f>ROUND(ROUND(L436,2)*ROUND(G436,3),2)</f>
      </c>
      <c s="27" t="s">
        <v>56</v>
      </c>
      <c>
        <f>(M436*21)/100</f>
      </c>
      <c t="s">
        <v>27</v>
      </c>
    </row>
    <row r="437" spans="1:5" ht="12.75" customHeight="1">
      <c r="A437" s="30" t="s">
        <v>57</v>
      </c>
      <c r="E437" s="31" t="s">
        <v>5</v>
      </c>
    </row>
    <row r="438" spans="1:5" ht="12.75" customHeight="1">
      <c r="A438" s="30" t="s">
        <v>58</v>
      </c>
      <c r="E438" s="32" t="s">
        <v>4111</v>
      </c>
    </row>
    <row r="439" spans="5:5" ht="89.25" customHeight="1">
      <c r="E439" s="31" t="s">
        <v>4108</v>
      </c>
    </row>
    <row r="440" spans="1:16" ht="12.75" customHeight="1">
      <c r="A440" t="s">
        <v>51</v>
      </c>
      <c s="6" t="s">
        <v>2113</v>
      </c>
      <c s="6" t="s">
        <v>4112</v>
      </c>
      <c t="s">
        <v>5</v>
      </c>
      <c s="26" t="s">
        <v>4113</v>
      </c>
      <c s="27" t="s">
        <v>99</v>
      </c>
      <c s="28">
        <v>4</v>
      </c>
      <c s="27">
        <v>0</v>
      </c>
      <c s="27">
        <f>ROUND(G440*H440,6)</f>
      </c>
      <c r="L440" s="29">
        <v>0</v>
      </c>
      <c s="24">
        <f>ROUND(ROUND(L440,2)*ROUND(G440,3),2)</f>
      </c>
      <c s="27" t="s">
        <v>56</v>
      </c>
      <c>
        <f>(M440*21)/100</f>
      </c>
      <c t="s">
        <v>27</v>
      </c>
    </row>
    <row r="441" spans="1:5" ht="12.75" customHeight="1">
      <c r="A441" s="30" t="s">
        <v>57</v>
      </c>
      <c r="E441" s="31" t="s">
        <v>5</v>
      </c>
    </row>
    <row r="442" spans="1:5" ht="12.75" customHeight="1">
      <c r="A442" s="30" t="s">
        <v>58</v>
      </c>
      <c r="E442" s="32" t="s">
        <v>4111</v>
      </c>
    </row>
    <row r="443" spans="5:5" ht="89.25" customHeight="1">
      <c r="E443" s="31" t="s">
        <v>4108</v>
      </c>
    </row>
    <row r="444" spans="1:16" ht="12.75" customHeight="1">
      <c r="A444" t="s">
        <v>51</v>
      </c>
      <c s="6" t="s">
        <v>2117</v>
      </c>
      <c s="6" t="s">
        <v>4114</v>
      </c>
      <c t="s">
        <v>5</v>
      </c>
      <c s="26" t="s">
        <v>4115</v>
      </c>
      <c s="27" t="s">
        <v>99</v>
      </c>
      <c s="28">
        <v>2</v>
      </c>
      <c s="27">
        <v>0</v>
      </c>
      <c s="27">
        <f>ROUND(G444*H444,6)</f>
      </c>
      <c r="L444" s="29">
        <v>0</v>
      </c>
      <c s="24">
        <f>ROUND(ROUND(L444,2)*ROUND(G444,3),2)</f>
      </c>
      <c s="27" t="s">
        <v>56</v>
      </c>
      <c>
        <f>(M444*21)/100</f>
      </c>
      <c t="s">
        <v>27</v>
      </c>
    </row>
    <row r="445" spans="1:5" ht="12.75" customHeight="1">
      <c r="A445" s="30" t="s">
        <v>57</v>
      </c>
      <c r="E445" s="31" t="s">
        <v>5</v>
      </c>
    </row>
    <row r="446" spans="1:5" ht="12.75" customHeight="1">
      <c r="A446" s="30" t="s">
        <v>58</v>
      </c>
      <c r="E446" s="32" t="s">
        <v>4116</v>
      </c>
    </row>
    <row r="447" spans="5:5" ht="89.25" customHeight="1">
      <c r="E447" s="31" t="s">
        <v>4108</v>
      </c>
    </row>
    <row r="448" spans="1:16" ht="12.75" customHeight="1">
      <c r="A448" t="s">
        <v>51</v>
      </c>
      <c s="6" t="s">
        <v>2121</v>
      </c>
      <c s="6" t="s">
        <v>4117</v>
      </c>
      <c t="s">
        <v>5</v>
      </c>
      <c s="26" t="s">
        <v>4118</v>
      </c>
      <c s="27" t="s">
        <v>99</v>
      </c>
      <c s="28">
        <v>6</v>
      </c>
      <c s="27">
        <v>0</v>
      </c>
      <c s="27">
        <f>ROUND(G448*H448,6)</f>
      </c>
      <c r="L448" s="29">
        <v>0</v>
      </c>
      <c s="24">
        <f>ROUND(ROUND(L448,2)*ROUND(G448,3),2)</f>
      </c>
      <c s="27" t="s">
        <v>56</v>
      </c>
      <c>
        <f>(M448*21)/100</f>
      </c>
      <c t="s">
        <v>27</v>
      </c>
    </row>
    <row r="449" spans="1:5" ht="12.75" customHeight="1">
      <c r="A449" s="30" t="s">
        <v>57</v>
      </c>
      <c r="E449" s="31" t="s">
        <v>5</v>
      </c>
    </row>
    <row r="450" spans="1:5" ht="12.75" customHeight="1">
      <c r="A450" s="30" t="s">
        <v>58</v>
      </c>
      <c r="E450" s="32" t="s">
        <v>4107</v>
      </c>
    </row>
    <row r="451" spans="5:5" ht="89.25" customHeight="1">
      <c r="E451" s="31" t="s">
        <v>4119</v>
      </c>
    </row>
    <row r="452" spans="1:16" ht="12.75" customHeight="1">
      <c r="A452" t="s">
        <v>51</v>
      </c>
      <c s="6" t="s">
        <v>2123</v>
      </c>
      <c s="6" t="s">
        <v>4120</v>
      </c>
      <c t="s">
        <v>5</v>
      </c>
      <c s="26" t="s">
        <v>4121</v>
      </c>
      <c s="27" t="s">
        <v>99</v>
      </c>
      <c s="28">
        <v>10</v>
      </c>
      <c s="27">
        <v>0</v>
      </c>
      <c s="27">
        <f>ROUND(G452*H452,6)</f>
      </c>
      <c r="L452" s="29">
        <v>0</v>
      </c>
      <c s="24">
        <f>ROUND(ROUND(L452,2)*ROUND(G452,3),2)</f>
      </c>
      <c s="27" t="s">
        <v>56</v>
      </c>
      <c>
        <f>(M452*21)/100</f>
      </c>
      <c t="s">
        <v>27</v>
      </c>
    </row>
    <row r="453" spans="1:5" ht="12.75" customHeight="1">
      <c r="A453" s="30" t="s">
        <v>57</v>
      </c>
      <c r="E453" s="31" t="s">
        <v>5</v>
      </c>
    </row>
    <row r="454" spans="1:5" ht="12.75" customHeight="1">
      <c r="A454" s="30" t="s">
        <v>58</v>
      </c>
      <c r="E454" s="32" t="s">
        <v>4122</v>
      </c>
    </row>
    <row r="455" spans="5:5" ht="89.25" customHeight="1">
      <c r="E455" s="31" t="s">
        <v>4119</v>
      </c>
    </row>
    <row r="456" spans="1:16" ht="12.75" customHeight="1">
      <c r="A456" t="s">
        <v>51</v>
      </c>
      <c s="6" t="s">
        <v>2759</v>
      </c>
      <c s="6" t="s">
        <v>4123</v>
      </c>
      <c t="s">
        <v>5</v>
      </c>
      <c s="26" t="s">
        <v>4124</v>
      </c>
      <c s="27" t="s">
        <v>99</v>
      </c>
      <c s="28">
        <v>3</v>
      </c>
      <c s="27">
        <v>0</v>
      </c>
      <c s="27">
        <f>ROUND(G456*H456,6)</f>
      </c>
      <c r="L456" s="29">
        <v>0</v>
      </c>
      <c s="24">
        <f>ROUND(ROUND(L456,2)*ROUND(G456,3),2)</f>
      </c>
      <c s="27" t="s">
        <v>56</v>
      </c>
      <c>
        <f>(M456*21)/100</f>
      </c>
      <c t="s">
        <v>27</v>
      </c>
    </row>
    <row r="457" spans="1:5" ht="12.75" customHeight="1">
      <c r="A457" s="30" t="s">
        <v>57</v>
      </c>
      <c r="E457" s="31" t="s">
        <v>5</v>
      </c>
    </row>
    <row r="458" spans="1:5" ht="12.75" customHeight="1">
      <c r="A458" s="30" t="s">
        <v>58</v>
      </c>
      <c r="E458" s="32" t="s">
        <v>4125</v>
      </c>
    </row>
    <row r="459" spans="5:5" ht="89.25" customHeight="1">
      <c r="E459" s="31" t="s">
        <v>4119</v>
      </c>
    </row>
    <row r="460" spans="1:16" ht="12.75" customHeight="1">
      <c r="A460" t="s">
        <v>51</v>
      </c>
      <c s="6" t="s">
        <v>2762</v>
      </c>
      <c s="6" t="s">
        <v>4126</v>
      </c>
      <c t="s">
        <v>5</v>
      </c>
      <c s="26" t="s">
        <v>4127</v>
      </c>
      <c s="27" t="s">
        <v>99</v>
      </c>
      <c s="28">
        <v>2</v>
      </c>
      <c s="27">
        <v>0</v>
      </c>
      <c s="27">
        <f>ROUND(G460*H460,6)</f>
      </c>
      <c r="L460" s="29">
        <v>0</v>
      </c>
      <c s="24">
        <f>ROUND(ROUND(L460,2)*ROUND(G460,3),2)</f>
      </c>
      <c s="27" t="s">
        <v>56</v>
      </c>
      <c>
        <f>(M460*21)/100</f>
      </c>
      <c t="s">
        <v>27</v>
      </c>
    </row>
    <row r="461" spans="1:5" ht="12.75" customHeight="1">
      <c r="A461" s="30" t="s">
        <v>57</v>
      </c>
      <c r="E461" s="31" t="s">
        <v>5</v>
      </c>
    </row>
    <row r="462" spans="1:5" ht="12.75" customHeight="1">
      <c r="A462" s="30" t="s">
        <v>58</v>
      </c>
      <c r="E462" s="32" t="s">
        <v>4116</v>
      </c>
    </row>
    <row r="463" spans="5:5" ht="89.25" customHeight="1">
      <c r="E463" s="31" t="s">
        <v>4119</v>
      </c>
    </row>
    <row r="464" spans="1:16" ht="12.75" customHeight="1">
      <c r="A464" t="s">
        <v>51</v>
      </c>
      <c s="6" t="s">
        <v>2765</v>
      </c>
      <c s="6" t="s">
        <v>4128</v>
      </c>
      <c t="s">
        <v>5</v>
      </c>
      <c s="26" t="s">
        <v>4129</v>
      </c>
      <c s="27" t="s">
        <v>99</v>
      </c>
      <c s="28">
        <v>1</v>
      </c>
      <c s="27">
        <v>0</v>
      </c>
      <c s="27">
        <f>ROUND(G464*H464,6)</f>
      </c>
      <c r="L464" s="29">
        <v>0</v>
      </c>
      <c s="24">
        <f>ROUND(ROUND(L464,2)*ROUND(G464,3),2)</f>
      </c>
      <c s="27" t="s">
        <v>56</v>
      </c>
      <c>
        <f>(M464*21)/100</f>
      </c>
      <c t="s">
        <v>27</v>
      </c>
    </row>
    <row r="465" spans="1:5" ht="12.75" customHeight="1">
      <c r="A465" s="30" t="s">
        <v>57</v>
      </c>
      <c r="E465" s="31" t="s">
        <v>5</v>
      </c>
    </row>
    <row r="466" spans="1:5" ht="12.75" customHeight="1">
      <c r="A466" s="30" t="s">
        <v>58</v>
      </c>
      <c r="E466" s="32" t="s">
        <v>4073</v>
      </c>
    </row>
    <row r="467" spans="5:5" ht="89.25" customHeight="1">
      <c r="E467" s="31" t="s">
        <v>4119</v>
      </c>
    </row>
    <row r="468" spans="1:16" ht="12.75" customHeight="1">
      <c r="A468" t="s">
        <v>51</v>
      </c>
      <c s="6" t="s">
        <v>2768</v>
      </c>
      <c s="6" t="s">
        <v>4130</v>
      </c>
      <c t="s">
        <v>5</v>
      </c>
      <c s="26" t="s">
        <v>4131</v>
      </c>
      <c s="27" t="s">
        <v>99</v>
      </c>
      <c s="28">
        <v>2</v>
      </c>
      <c s="27">
        <v>0</v>
      </c>
      <c s="27">
        <f>ROUND(G468*H468,6)</f>
      </c>
      <c r="L468" s="29">
        <v>0</v>
      </c>
      <c s="24">
        <f>ROUND(ROUND(L468,2)*ROUND(G468,3),2)</f>
      </c>
      <c s="27" t="s">
        <v>56</v>
      </c>
      <c>
        <f>(M468*21)/100</f>
      </c>
      <c t="s">
        <v>27</v>
      </c>
    </row>
    <row r="469" spans="1:5" ht="12.75" customHeight="1">
      <c r="A469" s="30" t="s">
        <v>57</v>
      </c>
      <c r="E469" s="31" t="s">
        <v>5</v>
      </c>
    </row>
    <row r="470" spans="1:5" ht="12.75" customHeight="1">
      <c r="A470" s="30" t="s">
        <v>58</v>
      </c>
      <c r="E470" s="32" t="s">
        <v>4116</v>
      </c>
    </row>
    <row r="471" spans="5:5" ht="89.25" customHeight="1">
      <c r="E471" s="31" t="s">
        <v>4119</v>
      </c>
    </row>
    <row r="472" spans="1:16" ht="12.75" customHeight="1">
      <c r="A472" t="s">
        <v>51</v>
      </c>
      <c s="6" t="s">
        <v>2771</v>
      </c>
      <c s="6" t="s">
        <v>4132</v>
      </c>
      <c t="s">
        <v>5</v>
      </c>
      <c s="26" t="s">
        <v>4133</v>
      </c>
      <c s="27" t="s">
        <v>99</v>
      </c>
      <c s="28">
        <v>3</v>
      </c>
      <c s="27">
        <v>0</v>
      </c>
      <c s="27">
        <f>ROUND(G472*H472,6)</f>
      </c>
      <c r="L472" s="29">
        <v>0</v>
      </c>
      <c s="24">
        <f>ROUND(ROUND(L472,2)*ROUND(G472,3),2)</f>
      </c>
      <c s="27" t="s">
        <v>56</v>
      </c>
      <c>
        <f>(M472*21)/100</f>
      </c>
      <c t="s">
        <v>27</v>
      </c>
    </row>
    <row r="473" spans="1:5" ht="12.75" customHeight="1">
      <c r="A473" s="30" t="s">
        <v>57</v>
      </c>
      <c r="E473" s="31" t="s">
        <v>5</v>
      </c>
    </row>
    <row r="474" spans="1:5" ht="12.75" customHeight="1">
      <c r="A474" s="30" t="s">
        <v>58</v>
      </c>
      <c r="E474" s="32" t="s">
        <v>4125</v>
      </c>
    </row>
    <row r="475" spans="5:5" ht="89.25" customHeight="1">
      <c r="E475" s="31" t="s">
        <v>4119</v>
      </c>
    </row>
    <row r="476" spans="1:16" ht="12.75" customHeight="1">
      <c r="A476" t="s">
        <v>51</v>
      </c>
      <c s="6" t="s">
        <v>2774</v>
      </c>
      <c s="6" t="s">
        <v>4134</v>
      </c>
      <c t="s">
        <v>5</v>
      </c>
      <c s="26" t="s">
        <v>4135</v>
      </c>
      <c s="27" t="s">
        <v>99</v>
      </c>
      <c s="28">
        <v>3</v>
      </c>
      <c s="27">
        <v>0</v>
      </c>
      <c s="27">
        <f>ROUND(G476*H476,6)</f>
      </c>
      <c r="L476" s="29">
        <v>0</v>
      </c>
      <c s="24">
        <f>ROUND(ROUND(L476,2)*ROUND(G476,3),2)</f>
      </c>
      <c s="27" t="s">
        <v>56</v>
      </c>
      <c>
        <f>(M476*21)/100</f>
      </c>
      <c t="s">
        <v>27</v>
      </c>
    </row>
    <row r="477" spans="1:5" ht="12.75" customHeight="1">
      <c r="A477" s="30" t="s">
        <v>57</v>
      </c>
      <c r="E477" s="31" t="s">
        <v>5</v>
      </c>
    </row>
    <row r="478" spans="1:5" ht="12.75" customHeight="1">
      <c r="A478" s="30" t="s">
        <v>58</v>
      </c>
      <c r="E478" s="32" t="s">
        <v>4125</v>
      </c>
    </row>
    <row r="479" spans="5:5" ht="89.25" customHeight="1">
      <c r="E479" s="31" t="s">
        <v>4119</v>
      </c>
    </row>
    <row r="480" spans="1:16" ht="12.75" customHeight="1">
      <c r="A480" t="s">
        <v>51</v>
      </c>
      <c s="6" t="s">
        <v>2778</v>
      </c>
      <c s="6" t="s">
        <v>4136</v>
      </c>
      <c t="s">
        <v>5</v>
      </c>
      <c s="26" t="s">
        <v>4137</v>
      </c>
      <c s="27" t="s">
        <v>99</v>
      </c>
      <c s="28">
        <v>2</v>
      </c>
      <c s="27">
        <v>0</v>
      </c>
      <c s="27">
        <f>ROUND(G480*H480,6)</f>
      </c>
      <c r="L480" s="29">
        <v>0</v>
      </c>
      <c s="24">
        <f>ROUND(ROUND(L480,2)*ROUND(G480,3),2)</f>
      </c>
      <c s="27" t="s">
        <v>56</v>
      </c>
      <c>
        <f>(M480*21)/100</f>
      </c>
      <c t="s">
        <v>27</v>
      </c>
    </row>
    <row r="481" spans="1:5" ht="12.75" customHeight="1">
      <c r="A481" s="30" t="s">
        <v>57</v>
      </c>
      <c r="E481" s="31" t="s">
        <v>5</v>
      </c>
    </row>
    <row r="482" spans="1:5" ht="12.75" customHeight="1">
      <c r="A482" s="30" t="s">
        <v>58</v>
      </c>
      <c r="E482" s="32" t="s">
        <v>4116</v>
      </c>
    </row>
    <row r="483" spans="5:5" ht="89.25" customHeight="1">
      <c r="E483" s="31" t="s">
        <v>4119</v>
      </c>
    </row>
    <row r="484" spans="1:16" ht="12.75" customHeight="1">
      <c r="A484" t="s">
        <v>51</v>
      </c>
      <c s="6" t="s">
        <v>2781</v>
      </c>
      <c s="6" t="s">
        <v>4138</v>
      </c>
      <c t="s">
        <v>5</v>
      </c>
      <c s="26" t="s">
        <v>4139</v>
      </c>
      <c s="27" t="s">
        <v>99</v>
      </c>
      <c s="28">
        <v>1</v>
      </c>
      <c s="27">
        <v>0</v>
      </c>
      <c s="27">
        <f>ROUND(G484*H484,6)</f>
      </c>
      <c r="L484" s="29">
        <v>0</v>
      </c>
      <c s="24">
        <f>ROUND(ROUND(L484,2)*ROUND(G484,3),2)</f>
      </c>
      <c s="27" t="s">
        <v>56</v>
      </c>
      <c>
        <f>(M484*21)/100</f>
      </c>
      <c t="s">
        <v>27</v>
      </c>
    </row>
    <row r="485" spans="1:5" ht="12.75" customHeight="1">
      <c r="A485" s="30" t="s">
        <v>57</v>
      </c>
      <c r="E485" s="31" t="s">
        <v>5</v>
      </c>
    </row>
    <row r="486" spans="1:5" ht="12.75" customHeight="1">
      <c r="A486" s="30" t="s">
        <v>58</v>
      </c>
      <c r="E486" s="32" t="s">
        <v>4073</v>
      </c>
    </row>
    <row r="487" spans="5:5" ht="89.25" customHeight="1">
      <c r="E487" s="31" t="s">
        <v>4119</v>
      </c>
    </row>
    <row r="488" spans="1:16" ht="12.75" customHeight="1">
      <c r="A488" t="s">
        <v>51</v>
      </c>
      <c s="6" t="s">
        <v>2784</v>
      </c>
      <c s="6" t="s">
        <v>4140</v>
      </c>
      <c t="s">
        <v>5</v>
      </c>
      <c s="26" t="s">
        <v>4141</v>
      </c>
      <c s="27" t="s">
        <v>99</v>
      </c>
      <c s="28">
        <v>401</v>
      </c>
      <c s="27">
        <v>0</v>
      </c>
      <c s="27">
        <f>ROUND(G488*H488,6)</f>
      </c>
      <c r="L488" s="29">
        <v>0</v>
      </c>
      <c s="24">
        <f>ROUND(ROUND(L488,2)*ROUND(G488,3),2)</f>
      </c>
      <c s="27" t="s">
        <v>56</v>
      </c>
      <c>
        <f>(M488*21)/100</f>
      </c>
      <c t="s">
        <v>27</v>
      </c>
    </row>
    <row r="489" spans="1:5" ht="12.75" customHeight="1">
      <c r="A489" s="30" t="s">
        <v>57</v>
      </c>
      <c r="E489" s="31" t="s">
        <v>5</v>
      </c>
    </row>
    <row r="490" spans="1:5" ht="12.75" customHeight="1">
      <c r="A490" s="30" t="s">
        <v>58</v>
      </c>
      <c r="E490" s="32" t="s">
        <v>4142</v>
      </c>
    </row>
    <row r="491" spans="5:5" ht="89.25" customHeight="1">
      <c r="E491" s="31" t="s">
        <v>4119</v>
      </c>
    </row>
    <row r="492" spans="1:16" ht="12.75" customHeight="1">
      <c r="A492" t="s">
        <v>51</v>
      </c>
      <c s="6" t="s">
        <v>2787</v>
      </c>
      <c s="6" t="s">
        <v>4143</v>
      </c>
      <c t="s">
        <v>5</v>
      </c>
      <c s="26" t="s">
        <v>4144</v>
      </c>
      <c s="27" t="s">
        <v>99</v>
      </c>
      <c s="28">
        <v>17</v>
      </c>
      <c s="27">
        <v>0</v>
      </c>
      <c s="27">
        <f>ROUND(G492*H492,6)</f>
      </c>
      <c r="L492" s="29">
        <v>0</v>
      </c>
      <c s="24">
        <f>ROUND(ROUND(L492,2)*ROUND(G492,3),2)</f>
      </c>
      <c s="27" t="s">
        <v>56</v>
      </c>
      <c>
        <f>(M492*21)/100</f>
      </c>
      <c t="s">
        <v>27</v>
      </c>
    </row>
    <row r="493" spans="1:5" ht="12.75" customHeight="1">
      <c r="A493" s="30" t="s">
        <v>57</v>
      </c>
      <c r="E493" s="31" t="s">
        <v>5</v>
      </c>
    </row>
    <row r="494" spans="1:5" ht="12.75" customHeight="1">
      <c r="A494" s="30" t="s">
        <v>58</v>
      </c>
      <c r="E494" s="32" t="s">
        <v>4145</v>
      </c>
    </row>
    <row r="495" spans="5:5" ht="89.25" customHeight="1">
      <c r="E495" s="31" t="s">
        <v>4119</v>
      </c>
    </row>
    <row r="496" spans="1:16" ht="12.75" customHeight="1">
      <c r="A496" t="s">
        <v>51</v>
      </c>
      <c s="6" t="s">
        <v>2790</v>
      </c>
      <c s="6" t="s">
        <v>4146</v>
      </c>
      <c t="s">
        <v>5</v>
      </c>
      <c s="26" t="s">
        <v>4147</v>
      </c>
      <c s="27" t="s">
        <v>99</v>
      </c>
      <c s="28">
        <v>15</v>
      </c>
      <c s="27">
        <v>0</v>
      </c>
      <c s="27">
        <f>ROUND(G496*H496,6)</f>
      </c>
      <c r="L496" s="29">
        <v>0</v>
      </c>
      <c s="24">
        <f>ROUND(ROUND(L496,2)*ROUND(G496,3),2)</f>
      </c>
      <c s="27" t="s">
        <v>56</v>
      </c>
      <c>
        <f>(M496*21)/100</f>
      </c>
      <c t="s">
        <v>27</v>
      </c>
    </row>
    <row r="497" spans="1:5" ht="12.75" customHeight="1">
      <c r="A497" s="30" t="s">
        <v>57</v>
      </c>
      <c r="E497" s="31" t="s">
        <v>5</v>
      </c>
    </row>
    <row r="498" spans="1:5" ht="12.75" customHeight="1">
      <c r="A498" s="30" t="s">
        <v>58</v>
      </c>
      <c r="E498" s="32" t="s">
        <v>4148</v>
      </c>
    </row>
    <row r="499" spans="5:5" ht="89.25" customHeight="1">
      <c r="E499" s="31" t="s">
        <v>4119</v>
      </c>
    </row>
    <row r="500" spans="1:16" ht="12.75" customHeight="1">
      <c r="A500" t="s">
        <v>51</v>
      </c>
      <c s="6" t="s">
        <v>2793</v>
      </c>
      <c s="6" t="s">
        <v>4149</v>
      </c>
      <c t="s">
        <v>5</v>
      </c>
      <c s="26" t="s">
        <v>4150</v>
      </c>
      <c s="27" t="s">
        <v>99</v>
      </c>
      <c s="28">
        <v>4</v>
      </c>
      <c s="27">
        <v>0</v>
      </c>
      <c s="27">
        <f>ROUND(G500*H500,6)</f>
      </c>
      <c r="L500" s="29">
        <v>0</v>
      </c>
      <c s="24">
        <f>ROUND(ROUND(L500,2)*ROUND(G500,3),2)</f>
      </c>
      <c s="27" t="s">
        <v>56</v>
      </c>
      <c>
        <f>(M500*21)/100</f>
      </c>
      <c t="s">
        <v>27</v>
      </c>
    </row>
    <row r="501" spans="1:5" ht="12.75" customHeight="1">
      <c r="A501" s="30" t="s">
        <v>57</v>
      </c>
      <c r="E501" s="31" t="s">
        <v>5</v>
      </c>
    </row>
    <row r="502" spans="1:5" ht="12.75" customHeight="1">
      <c r="A502" s="30" t="s">
        <v>58</v>
      </c>
      <c r="E502" s="32" t="s">
        <v>4111</v>
      </c>
    </row>
    <row r="503" spans="5:5" ht="89.25" customHeight="1">
      <c r="E503" s="31" t="s">
        <v>4119</v>
      </c>
    </row>
    <row r="504" spans="1:16" ht="12.75" customHeight="1">
      <c r="A504" t="s">
        <v>51</v>
      </c>
      <c s="6" t="s">
        <v>2796</v>
      </c>
      <c s="6" t="s">
        <v>4151</v>
      </c>
      <c t="s">
        <v>5</v>
      </c>
      <c s="26" t="s">
        <v>4152</v>
      </c>
      <c s="27" t="s">
        <v>99</v>
      </c>
      <c s="28">
        <v>2</v>
      </c>
      <c s="27">
        <v>0</v>
      </c>
      <c s="27">
        <f>ROUND(G504*H504,6)</f>
      </c>
      <c r="L504" s="29">
        <v>0</v>
      </c>
      <c s="24">
        <f>ROUND(ROUND(L504,2)*ROUND(G504,3),2)</f>
      </c>
      <c s="27" t="s">
        <v>56</v>
      </c>
      <c>
        <f>(M504*21)/100</f>
      </c>
      <c t="s">
        <v>27</v>
      </c>
    </row>
    <row r="505" spans="1:5" ht="12.75" customHeight="1">
      <c r="A505" s="30" t="s">
        <v>57</v>
      </c>
      <c r="E505" s="31" t="s">
        <v>5</v>
      </c>
    </row>
    <row r="506" spans="1:5" ht="12.75" customHeight="1">
      <c r="A506" s="30" t="s">
        <v>58</v>
      </c>
      <c r="E506" s="32" t="s">
        <v>4116</v>
      </c>
    </row>
    <row r="507" spans="5:5" ht="89.25" customHeight="1">
      <c r="E507" s="31" t="s">
        <v>4119</v>
      </c>
    </row>
    <row r="508" spans="1:16" ht="12.75" customHeight="1">
      <c r="A508" t="s">
        <v>51</v>
      </c>
      <c s="6" t="s">
        <v>2799</v>
      </c>
      <c s="6" t="s">
        <v>4153</v>
      </c>
      <c t="s">
        <v>5</v>
      </c>
      <c s="26" t="s">
        <v>4154</v>
      </c>
      <c s="27" t="s">
        <v>88</v>
      </c>
      <c s="28">
        <v>454</v>
      </c>
      <c s="27">
        <v>0</v>
      </c>
      <c s="27">
        <f>ROUND(G508*H508,6)</f>
      </c>
      <c r="L508" s="29">
        <v>0</v>
      </c>
      <c s="24">
        <f>ROUND(ROUND(L508,2)*ROUND(G508,3),2)</f>
      </c>
      <c s="27" t="s">
        <v>56</v>
      </c>
      <c>
        <f>(M508*21)/100</f>
      </c>
      <c t="s">
        <v>27</v>
      </c>
    </row>
    <row r="509" spans="1:5" ht="12.75" customHeight="1">
      <c r="A509" s="30" t="s">
        <v>57</v>
      </c>
      <c r="E509" s="31" t="s">
        <v>5</v>
      </c>
    </row>
    <row r="510" spans="1:5" ht="12.75" customHeight="1">
      <c r="A510" s="30" t="s">
        <v>58</v>
      </c>
      <c r="E510" s="32" t="s">
        <v>4155</v>
      </c>
    </row>
    <row r="511" spans="5:5" ht="89.25" customHeight="1">
      <c r="E511" s="31" t="s">
        <v>4156</v>
      </c>
    </row>
    <row r="512" spans="1:16" ht="12.75" customHeight="1">
      <c r="A512" t="s">
        <v>51</v>
      </c>
      <c s="6" t="s">
        <v>2802</v>
      </c>
      <c s="6" t="s">
        <v>4157</v>
      </c>
      <c t="s">
        <v>5</v>
      </c>
      <c s="26" t="s">
        <v>4158</v>
      </c>
      <c s="27" t="s">
        <v>88</v>
      </c>
      <c s="28">
        <v>820</v>
      </c>
      <c s="27">
        <v>0</v>
      </c>
      <c s="27">
        <f>ROUND(G512*H512,6)</f>
      </c>
      <c r="L512" s="29">
        <v>0</v>
      </c>
      <c s="24">
        <f>ROUND(ROUND(L512,2)*ROUND(G512,3),2)</f>
      </c>
      <c s="27" t="s">
        <v>56</v>
      </c>
      <c>
        <f>(M512*21)/100</f>
      </c>
      <c t="s">
        <v>27</v>
      </c>
    </row>
    <row r="513" spans="1:5" ht="12.75" customHeight="1">
      <c r="A513" s="30" t="s">
        <v>57</v>
      </c>
      <c r="E513" s="31" t="s">
        <v>5</v>
      </c>
    </row>
    <row r="514" spans="1:5" ht="12.75" customHeight="1">
      <c r="A514" s="30" t="s">
        <v>58</v>
      </c>
      <c r="E514" s="32" t="s">
        <v>4159</v>
      </c>
    </row>
    <row r="515" spans="5:5" ht="89.25" customHeight="1">
      <c r="E515" s="31" t="s">
        <v>4156</v>
      </c>
    </row>
    <row r="516" spans="1:16" ht="12.75" customHeight="1">
      <c r="A516" t="s">
        <v>51</v>
      </c>
      <c s="6" t="s">
        <v>2805</v>
      </c>
      <c s="6" t="s">
        <v>4160</v>
      </c>
      <c t="s">
        <v>5</v>
      </c>
      <c s="26" t="s">
        <v>4161</v>
      </c>
      <c s="27" t="s">
        <v>464</v>
      </c>
      <c s="28">
        <v>2950</v>
      </c>
      <c s="27">
        <v>0</v>
      </c>
      <c s="27">
        <f>ROUND(G516*H516,6)</f>
      </c>
      <c r="L516" s="29">
        <v>0</v>
      </c>
      <c s="24">
        <f>ROUND(ROUND(L516,2)*ROUND(G516,3),2)</f>
      </c>
      <c s="27" t="s">
        <v>56</v>
      </c>
      <c>
        <f>(M516*21)/100</f>
      </c>
      <c t="s">
        <v>27</v>
      </c>
    </row>
    <row r="517" spans="1:5" ht="12.75" customHeight="1">
      <c r="A517" s="30" t="s">
        <v>57</v>
      </c>
      <c r="E517" s="31" t="s">
        <v>5</v>
      </c>
    </row>
    <row r="518" spans="1:5" ht="12.75" customHeight="1">
      <c r="A518" s="30" t="s">
        <v>58</v>
      </c>
      <c r="E518" s="32" t="s">
        <v>4162</v>
      </c>
    </row>
    <row r="519" spans="5:5" ht="102" customHeight="1">
      <c r="E519" s="31" t="s">
        <v>1548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126</v>
      </c>
      <c s="33">
        <f>Rekapitulace!C52</f>
      </c>
      <c s="15" t="s">
        <v>15</v>
      </c>
      <c t="s">
        <v>23</v>
      </c>
      <c t="s">
        <v>27</v>
      </c>
    </row>
    <row r="4" spans="1:16" ht="15" customHeight="1">
      <c r="A4" s="18" t="s">
        <v>20</v>
      </c>
      <c s="19" t="s">
        <v>28</v>
      </c>
      <c s="20" t="s">
        <v>126</v>
      </c>
      <c r="E4" s="19" t="s">
        <v>4163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4166</v>
      </c>
      <c r="E8" s="23" t="s">
        <v>4167</v>
      </c>
      <c r="J8" s="22">
        <f>0+J9+J14+J19+J32+J37</f>
      </c>
      <c s="22">
        <f>0+K9+K14+K19+K32+K37</f>
      </c>
      <c s="22">
        <f>0+L9+L14+L19+L32+L37</f>
      </c>
      <c s="22">
        <f>0+M9+M14+M19+M32+M37</f>
      </c>
    </row>
    <row r="9" spans="1:13" ht="12.75" customHeight="1">
      <c r="A9" t="s">
        <v>48</v>
      </c>
      <c r="C9" s="7" t="s">
        <v>49</v>
      </c>
      <c r="E9" s="25" t="s">
        <v>2234</v>
      </c>
      <c r="J9" s="24">
        <f>0</f>
      </c>
      <c s="24">
        <f>0</f>
      </c>
      <c s="24">
        <f>0+L10</f>
      </c>
      <c s="24">
        <f>0+M10</f>
      </c>
    </row>
    <row r="10" spans="1:16" ht="12.75" customHeight="1">
      <c r="A10" t="s">
        <v>51</v>
      </c>
      <c s="6" t="s">
        <v>52</v>
      </c>
      <c s="6" t="s">
        <v>2235</v>
      </c>
      <c t="s">
        <v>5</v>
      </c>
      <c s="26" t="s">
        <v>2236</v>
      </c>
      <c s="27" t="s">
        <v>55</v>
      </c>
      <c s="28">
        <v>45.6</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2237</v>
      </c>
    </row>
    <row r="13" spans="5:5" ht="76.5" customHeight="1">
      <c r="E13" s="31" t="s">
        <v>2238</v>
      </c>
    </row>
    <row r="14" spans="1:13" ht="12.75" customHeight="1">
      <c r="A14" t="s">
        <v>48</v>
      </c>
      <c r="C14" s="7" t="s">
        <v>109</v>
      </c>
      <c r="E14" s="25" t="s">
        <v>2239</v>
      </c>
      <c r="J14" s="24">
        <f>0</f>
      </c>
      <c s="24">
        <f>0</f>
      </c>
      <c s="24">
        <f>0+L15</f>
      </c>
      <c s="24">
        <f>0+M15</f>
      </c>
    </row>
    <row r="15" spans="1:16" ht="12.75" customHeight="1">
      <c r="A15" t="s">
        <v>51</v>
      </c>
      <c s="6" t="s">
        <v>80</v>
      </c>
      <c s="6" t="s">
        <v>2240</v>
      </c>
      <c t="s">
        <v>5</v>
      </c>
      <c s="26" t="s">
        <v>2241</v>
      </c>
      <c s="27" t="s">
        <v>76</v>
      </c>
      <c s="28">
        <v>25.2</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2237</v>
      </c>
    </row>
    <row r="18" spans="5:5" ht="255" customHeight="1">
      <c r="E18" s="31" t="s">
        <v>676</v>
      </c>
    </row>
    <row r="19" spans="1:13" ht="12.75" customHeight="1">
      <c r="A19" t="s">
        <v>48</v>
      </c>
      <c r="C19" s="7" t="s">
        <v>27</v>
      </c>
      <c r="E19" s="25" t="s">
        <v>2243</v>
      </c>
      <c r="J19" s="24">
        <f>0</f>
      </c>
      <c s="24">
        <f>0</f>
      </c>
      <c s="24">
        <f>0+L20+L24+L28</f>
      </c>
      <c s="24">
        <f>0+M20+M24+M28</f>
      </c>
    </row>
    <row r="20" spans="1:16" ht="12.75" customHeight="1">
      <c r="A20" t="s">
        <v>51</v>
      </c>
      <c s="6" t="s">
        <v>27</v>
      </c>
      <c s="6" t="s">
        <v>2244</v>
      </c>
      <c t="s">
        <v>5</v>
      </c>
      <c s="26" t="s">
        <v>1741</v>
      </c>
      <c s="27" t="s">
        <v>834</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2237</v>
      </c>
    </row>
    <row r="23" spans="5:5" ht="12.75" customHeight="1">
      <c r="E23" s="31" t="s">
        <v>1736</v>
      </c>
    </row>
    <row r="24" spans="1:16" ht="12.75" customHeight="1">
      <c r="A24" t="s">
        <v>51</v>
      </c>
      <c s="6" t="s">
        <v>26</v>
      </c>
      <c s="6" t="s">
        <v>2245</v>
      </c>
      <c t="s">
        <v>5</v>
      </c>
      <c s="26" t="s">
        <v>2246</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2237</v>
      </c>
    </row>
    <row r="27" spans="5:5" ht="12.75" customHeight="1">
      <c r="E27" s="31" t="s">
        <v>2247</v>
      </c>
    </row>
    <row r="28" spans="1:16" ht="12.75" customHeight="1">
      <c r="A28" t="s">
        <v>51</v>
      </c>
      <c s="6" t="s">
        <v>67</v>
      </c>
      <c s="6" t="s">
        <v>2248</v>
      </c>
      <c t="s">
        <v>5</v>
      </c>
      <c s="26" t="s">
        <v>2249</v>
      </c>
      <c s="27" t="s">
        <v>99</v>
      </c>
      <c s="28">
        <v>50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2237</v>
      </c>
    </row>
    <row r="31" spans="5:5" ht="12.75" customHeight="1">
      <c r="E31" s="31" t="s">
        <v>1736</v>
      </c>
    </row>
    <row r="32" spans="1:13" ht="12.75" customHeight="1">
      <c r="A32" t="s">
        <v>48</v>
      </c>
      <c r="C32" s="7" t="s">
        <v>26</v>
      </c>
      <c r="E32" s="25" t="s">
        <v>2250</v>
      </c>
      <c r="J32" s="24">
        <f>0</f>
      </c>
      <c s="24">
        <f>0</f>
      </c>
      <c s="24">
        <f>0+L33</f>
      </c>
      <c s="24">
        <f>0+M33</f>
      </c>
    </row>
    <row r="33" spans="1:16" ht="12.75" customHeight="1">
      <c r="A33" t="s">
        <v>51</v>
      </c>
      <c s="6" t="s">
        <v>73</v>
      </c>
      <c s="6" t="s">
        <v>2251</v>
      </c>
      <c t="s">
        <v>5</v>
      </c>
      <c s="26" t="s">
        <v>1748</v>
      </c>
      <c s="27" t="s">
        <v>834</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2237</v>
      </c>
    </row>
    <row r="36" spans="5:5" ht="12.75" customHeight="1">
      <c r="E36" s="31" t="s">
        <v>1750</v>
      </c>
    </row>
    <row r="37" spans="1:13" ht="12.75" customHeight="1">
      <c r="A37" t="s">
        <v>48</v>
      </c>
      <c r="C37" s="7" t="s">
        <v>85</v>
      </c>
      <c r="E37" s="25" t="s">
        <v>95</v>
      </c>
      <c r="J37" s="24">
        <f>0</f>
      </c>
      <c s="24">
        <f>0</f>
      </c>
      <c s="24">
        <f>0+L38+L42+L46+L50+L54+L58+L62+L66+L70+L74+L78+L82+L86+L90+L94+L98+L102</f>
      </c>
      <c s="24">
        <f>0+M38+M42+M46+M50+M54+M58+M62+M66+M70+M74+M78+M82+M86+M90+M94+M98+M102</f>
      </c>
    </row>
    <row r="38" spans="1:16" ht="12.75" customHeight="1">
      <c r="A38" t="s">
        <v>51</v>
      </c>
      <c s="6" t="s">
        <v>85</v>
      </c>
      <c s="6" t="s">
        <v>106</v>
      </c>
      <c t="s">
        <v>5</v>
      </c>
      <c s="26" t="s">
        <v>107</v>
      </c>
      <c s="27" t="s">
        <v>88</v>
      </c>
      <c s="28">
        <v>40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2237</v>
      </c>
    </row>
    <row r="41" spans="5:5" ht="102" customHeight="1">
      <c r="E41" s="31" t="s">
        <v>2252</v>
      </c>
    </row>
    <row r="42" spans="1:16" ht="12.75" customHeight="1">
      <c r="A42" t="s">
        <v>51</v>
      </c>
      <c s="6" t="s">
        <v>90</v>
      </c>
      <c s="6" t="s">
        <v>4168</v>
      </c>
      <c t="s">
        <v>5</v>
      </c>
      <c s="26" t="s">
        <v>4169</v>
      </c>
      <c s="27" t="s">
        <v>88</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2237</v>
      </c>
    </row>
    <row r="45" spans="5:5" ht="102" customHeight="1">
      <c r="E45" s="31" t="s">
        <v>4170</v>
      </c>
    </row>
    <row r="46" spans="1:16" ht="12.75" customHeight="1">
      <c r="A46" t="s">
        <v>51</v>
      </c>
      <c s="6" t="s">
        <v>96</v>
      </c>
      <c s="6" t="s">
        <v>4171</v>
      </c>
      <c t="s">
        <v>5</v>
      </c>
      <c s="26" t="s">
        <v>4172</v>
      </c>
      <c s="27" t="s">
        <v>99</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2237</v>
      </c>
    </row>
    <row r="49" spans="5:5" ht="12.75" customHeight="1">
      <c r="E49" s="31" t="s">
        <v>4173</v>
      </c>
    </row>
    <row r="50" spans="1:16" ht="12.75" customHeight="1">
      <c r="A50" t="s">
        <v>51</v>
      </c>
      <c s="6" t="s">
        <v>101</v>
      </c>
      <c s="6" t="s">
        <v>2262</v>
      </c>
      <c t="s">
        <v>5</v>
      </c>
      <c s="26" t="s">
        <v>2263</v>
      </c>
      <c s="27" t="s">
        <v>88</v>
      </c>
      <c s="28">
        <v>240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2237</v>
      </c>
    </row>
    <row r="53" spans="5:5" ht="76.5" customHeight="1">
      <c r="E53" s="31" t="s">
        <v>687</v>
      </c>
    </row>
    <row r="54" spans="1:16" ht="12.75" customHeight="1">
      <c r="A54" t="s">
        <v>51</v>
      </c>
      <c s="6" t="s">
        <v>105</v>
      </c>
      <c s="6" t="s">
        <v>2268</v>
      </c>
      <c t="s">
        <v>5</v>
      </c>
      <c s="26" t="s">
        <v>2269</v>
      </c>
      <c s="27" t="s">
        <v>99</v>
      </c>
      <c s="28">
        <v>28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2237</v>
      </c>
    </row>
    <row r="57" spans="5:5" ht="89.25" customHeight="1">
      <c r="E57" s="31" t="s">
        <v>2270</v>
      </c>
    </row>
    <row r="58" spans="1:16" ht="12.75" customHeight="1">
      <c r="A58" t="s">
        <v>51</v>
      </c>
      <c s="6" t="s">
        <v>109</v>
      </c>
      <c s="6" t="s">
        <v>2275</v>
      </c>
      <c t="s">
        <v>5</v>
      </c>
      <c s="26" t="s">
        <v>2276</v>
      </c>
      <c s="27" t="s">
        <v>88</v>
      </c>
      <c s="28">
        <v>220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2237</v>
      </c>
    </row>
    <row r="61" spans="5:5" ht="76.5" customHeight="1">
      <c r="E61" s="31" t="s">
        <v>2277</v>
      </c>
    </row>
    <row r="62" spans="1:16" ht="12.75" customHeight="1">
      <c r="A62" t="s">
        <v>51</v>
      </c>
      <c s="6" t="s">
        <v>113</v>
      </c>
      <c s="6" t="s">
        <v>4174</v>
      </c>
      <c t="s">
        <v>5</v>
      </c>
      <c s="26" t="s">
        <v>4175</v>
      </c>
      <c s="27" t="s">
        <v>88</v>
      </c>
      <c s="28">
        <v>340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2237</v>
      </c>
    </row>
    <row r="65" spans="5:5" ht="102" customHeight="1">
      <c r="E65" s="31" t="s">
        <v>4176</v>
      </c>
    </row>
    <row r="66" spans="1:16" ht="12.75" customHeight="1">
      <c r="A66" t="s">
        <v>51</v>
      </c>
      <c s="6" t="s">
        <v>117</v>
      </c>
      <c s="6" t="s">
        <v>4177</v>
      </c>
      <c t="s">
        <v>5</v>
      </c>
      <c s="26" t="s">
        <v>4178</v>
      </c>
      <c s="27" t="s">
        <v>99</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2237</v>
      </c>
    </row>
    <row r="69" spans="5:5" ht="89.25" customHeight="1">
      <c r="E69" s="31" t="s">
        <v>4179</v>
      </c>
    </row>
    <row r="70" spans="1:16" ht="12.75" customHeight="1">
      <c r="A70" t="s">
        <v>51</v>
      </c>
      <c s="6" t="s">
        <v>122</v>
      </c>
      <c s="6" t="s">
        <v>4180</v>
      </c>
      <c t="s">
        <v>5</v>
      </c>
      <c s="26" t="s">
        <v>4181</v>
      </c>
      <c s="27" t="s">
        <v>99</v>
      </c>
      <c s="28">
        <v>2</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2237</v>
      </c>
    </row>
    <row r="73" spans="5:5" ht="102" customHeight="1">
      <c r="E73" s="31" t="s">
        <v>4182</v>
      </c>
    </row>
    <row r="74" spans="1:16" ht="12.75" customHeight="1">
      <c r="A74" t="s">
        <v>51</v>
      </c>
      <c s="6" t="s">
        <v>126</v>
      </c>
      <c s="6" t="s">
        <v>4183</v>
      </c>
      <c t="s">
        <v>5</v>
      </c>
      <c s="26" t="s">
        <v>4184</v>
      </c>
      <c s="27" t="s">
        <v>99</v>
      </c>
      <c s="28">
        <v>1</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2237</v>
      </c>
    </row>
    <row r="77" spans="5:5" ht="102" customHeight="1">
      <c r="E77" s="31" t="s">
        <v>4182</v>
      </c>
    </row>
    <row r="78" spans="1:16" ht="12.75" customHeight="1">
      <c r="A78" t="s">
        <v>51</v>
      </c>
      <c s="6" t="s">
        <v>132</v>
      </c>
      <c s="6" t="s">
        <v>2278</v>
      </c>
      <c t="s">
        <v>5</v>
      </c>
      <c s="26" t="s">
        <v>2279</v>
      </c>
      <c s="27" t="s">
        <v>99</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2237</v>
      </c>
    </row>
    <row r="81" spans="5:5" ht="76.5" customHeight="1">
      <c r="E81" s="31" t="s">
        <v>2280</v>
      </c>
    </row>
    <row r="82" spans="1:16" ht="12.75" customHeight="1">
      <c r="A82" t="s">
        <v>51</v>
      </c>
      <c s="6" t="s">
        <v>136</v>
      </c>
      <c s="6" t="s">
        <v>823</v>
      </c>
      <c t="s">
        <v>5</v>
      </c>
      <c s="26" t="s">
        <v>824</v>
      </c>
      <c s="27" t="s">
        <v>99</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2237</v>
      </c>
    </row>
    <row r="85" spans="5:5" ht="76.5" customHeight="1">
      <c r="E85" s="31" t="s">
        <v>825</v>
      </c>
    </row>
    <row r="86" spans="1:16" ht="12.75" customHeight="1">
      <c r="A86" t="s">
        <v>51</v>
      </c>
      <c s="6" t="s">
        <v>140</v>
      </c>
      <c s="6" t="s">
        <v>3137</v>
      </c>
      <c t="s">
        <v>5</v>
      </c>
      <c s="26" t="s">
        <v>4185</v>
      </c>
      <c s="27" t="s">
        <v>329</v>
      </c>
      <c s="28">
        <v>20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2237</v>
      </c>
    </row>
    <row r="89" spans="5:5" ht="76.5" customHeight="1">
      <c r="E89" s="31" t="s">
        <v>3139</v>
      </c>
    </row>
    <row r="90" spans="1:16" ht="12.75" customHeight="1">
      <c r="A90" t="s">
        <v>51</v>
      </c>
      <c s="6" t="s">
        <v>144</v>
      </c>
      <c s="6" t="s">
        <v>4186</v>
      </c>
      <c t="s">
        <v>5</v>
      </c>
      <c s="26" t="s">
        <v>4187</v>
      </c>
      <c s="27" t="s">
        <v>329</v>
      </c>
      <c s="28">
        <v>20</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2237</v>
      </c>
    </row>
    <row r="93" spans="5:5" ht="76.5" customHeight="1">
      <c r="E93" s="31" t="s">
        <v>4188</v>
      </c>
    </row>
    <row r="94" spans="1:16" ht="12.75" customHeight="1">
      <c r="A94" t="s">
        <v>51</v>
      </c>
      <c s="6" t="s">
        <v>148</v>
      </c>
      <c s="6" t="s">
        <v>4189</v>
      </c>
      <c t="s">
        <v>5</v>
      </c>
      <c s="26" t="s">
        <v>4190</v>
      </c>
      <c s="27" t="s">
        <v>329</v>
      </c>
      <c s="28">
        <v>30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2237</v>
      </c>
    </row>
    <row r="97" spans="5:5" ht="76.5" customHeight="1">
      <c r="E97" s="31" t="s">
        <v>4191</v>
      </c>
    </row>
    <row r="98" spans="1:16" ht="12.75" customHeight="1">
      <c r="A98" t="s">
        <v>51</v>
      </c>
      <c s="6" t="s">
        <v>152</v>
      </c>
      <c s="6" t="s">
        <v>2281</v>
      </c>
      <c t="s">
        <v>5</v>
      </c>
      <c s="26" t="s">
        <v>2282</v>
      </c>
      <c s="27" t="s">
        <v>329</v>
      </c>
      <c s="28">
        <v>20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2237</v>
      </c>
    </row>
    <row r="101" spans="5:5" ht="76.5" customHeight="1">
      <c r="E101" s="31" t="s">
        <v>2283</v>
      </c>
    </row>
    <row r="102" spans="1:16" ht="12.75" customHeight="1">
      <c r="A102" t="s">
        <v>51</v>
      </c>
      <c s="6" t="s">
        <v>156</v>
      </c>
      <c s="6" t="s">
        <v>2284</v>
      </c>
      <c t="s">
        <v>5</v>
      </c>
      <c s="26" t="s">
        <v>2285</v>
      </c>
      <c s="27" t="s">
        <v>464</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2237</v>
      </c>
    </row>
    <row r="105" spans="5:5" ht="102" customHeight="1">
      <c r="E105" s="31" t="s">
        <v>1548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COUNTIFS(L8:L114,"=0",A8:A114,"P")+COUNTIFS(L8:L114,"",A8:A114,"P")+SUM(Q8:Q114)</f>
      </c>
    </row>
    <row r="8" spans="1:13" ht="12.75" customHeight="1">
      <c r="A8" t="s">
        <v>45</v>
      </c>
      <c r="C8" s="21" t="s">
        <v>4195</v>
      </c>
      <c r="E8" s="23" t="s">
        <v>4196</v>
      </c>
      <c r="J8" s="22">
        <f>0+J9+J14+J19+J32+J37</f>
      </c>
      <c s="22">
        <f>0+K9+K14+K19+K32+K37</f>
      </c>
      <c s="22">
        <f>0+L9+L14+L19+L32+L37</f>
      </c>
      <c s="22">
        <f>0+M9+M14+M19+M32+M37</f>
      </c>
    </row>
    <row r="9" spans="1:13" ht="12.75" customHeight="1">
      <c r="A9" t="s">
        <v>48</v>
      </c>
      <c r="C9" s="7" t="s">
        <v>49</v>
      </c>
      <c r="E9" s="25" t="s">
        <v>2234</v>
      </c>
      <c r="J9" s="24">
        <f>0</f>
      </c>
      <c s="24">
        <f>0</f>
      </c>
      <c s="24">
        <f>0+L10</f>
      </c>
      <c s="24">
        <f>0+M10</f>
      </c>
    </row>
    <row r="10" spans="1:16" ht="12.75" customHeight="1">
      <c r="A10" t="s">
        <v>51</v>
      </c>
      <c s="6" t="s">
        <v>52</v>
      </c>
      <c s="6" t="s">
        <v>2235</v>
      </c>
      <c t="s">
        <v>5</v>
      </c>
      <c s="26" t="s">
        <v>2236</v>
      </c>
      <c s="27" t="s">
        <v>55</v>
      </c>
      <c s="28">
        <v>25.2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2237</v>
      </c>
    </row>
    <row r="13" spans="5:5" ht="76.5" customHeight="1">
      <c r="E13" s="31" t="s">
        <v>2238</v>
      </c>
    </row>
    <row r="14" spans="1:13" ht="12.75" customHeight="1">
      <c r="A14" t="s">
        <v>48</v>
      </c>
      <c r="C14" s="7" t="s">
        <v>109</v>
      </c>
      <c r="E14" s="25" t="s">
        <v>2239</v>
      </c>
      <c r="J14" s="24">
        <f>0</f>
      </c>
      <c s="24">
        <f>0</f>
      </c>
      <c s="24">
        <f>0+L15</f>
      </c>
      <c s="24">
        <f>0+M15</f>
      </c>
    </row>
    <row r="15" spans="1:16" ht="12.75" customHeight="1">
      <c r="A15" t="s">
        <v>51</v>
      </c>
      <c s="6" t="s">
        <v>80</v>
      </c>
      <c s="6" t="s">
        <v>2240</v>
      </c>
      <c t="s">
        <v>5</v>
      </c>
      <c s="26" t="s">
        <v>2241</v>
      </c>
      <c s="27" t="s">
        <v>76</v>
      </c>
      <c s="28">
        <v>15.75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2237</v>
      </c>
    </row>
    <row r="18" spans="5:5" ht="255" customHeight="1">
      <c r="E18" s="31" t="s">
        <v>676</v>
      </c>
    </row>
    <row r="19" spans="1:13" ht="12.75" customHeight="1">
      <c r="A19" t="s">
        <v>48</v>
      </c>
      <c r="C19" s="7" t="s">
        <v>27</v>
      </c>
      <c r="E19" s="25" t="s">
        <v>2243</v>
      </c>
      <c r="J19" s="24">
        <f>0</f>
      </c>
      <c s="24">
        <f>0</f>
      </c>
      <c s="24">
        <f>0+L20+L24+L28</f>
      </c>
      <c s="24">
        <f>0+M20+M24+M28</f>
      </c>
    </row>
    <row r="20" spans="1:16" ht="12.75" customHeight="1">
      <c r="A20" t="s">
        <v>51</v>
      </c>
      <c s="6" t="s">
        <v>27</v>
      </c>
      <c s="6" t="s">
        <v>2244</v>
      </c>
      <c t="s">
        <v>5</v>
      </c>
      <c s="26" t="s">
        <v>1741</v>
      </c>
      <c s="27" t="s">
        <v>834</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2237</v>
      </c>
    </row>
    <row r="23" spans="5:5" ht="12.75" customHeight="1">
      <c r="E23" s="31" t="s">
        <v>1736</v>
      </c>
    </row>
    <row r="24" spans="1:16" ht="12.75" customHeight="1">
      <c r="A24" t="s">
        <v>51</v>
      </c>
      <c s="6" t="s">
        <v>26</v>
      </c>
      <c s="6" t="s">
        <v>2245</v>
      </c>
      <c t="s">
        <v>5</v>
      </c>
      <c s="26" t="s">
        <v>2246</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2237</v>
      </c>
    </row>
    <row r="27" spans="5:5" ht="12.75" customHeight="1">
      <c r="E27" s="31" t="s">
        <v>2247</v>
      </c>
    </row>
    <row r="28" spans="1:16" ht="12.75" customHeight="1">
      <c r="A28" t="s">
        <v>51</v>
      </c>
      <c s="6" t="s">
        <v>67</v>
      </c>
      <c s="6" t="s">
        <v>2248</v>
      </c>
      <c t="s">
        <v>5</v>
      </c>
      <c s="26" t="s">
        <v>2249</v>
      </c>
      <c s="27" t="s">
        <v>99</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2237</v>
      </c>
    </row>
    <row r="31" spans="5:5" ht="12.75" customHeight="1">
      <c r="E31" s="31" t="s">
        <v>1736</v>
      </c>
    </row>
    <row r="32" spans="1:13" ht="12.75" customHeight="1">
      <c r="A32" t="s">
        <v>48</v>
      </c>
      <c r="C32" s="7" t="s">
        <v>26</v>
      </c>
      <c r="E32" s="25" t="s">
        <v>2250</v>
      </c>
      <c r="J32" s="24">
        <f>0</f>
      </c>
      <c s="24">
        <f>0</f>
      </c>
      <c s="24">
        <f>0+L33</f>
      </c>
      <c s="24">
        <f>0+M33</f>
      </c>
    </row>
    <row r="33" spans="1:16" ht="12.75" customHeight="1">
      <c r="A33" t="s">
        <v>51</v>
      </c>
      <c s="6" t="s">
        <v>73</v>
      </c>
      <c s="6" t="s">
        <v>2251</v>
      </c>
      <c t="s">
        <v>5</v>
      </c>
      <c s="26" t="s">
        <v>1748</v>
      </c>
      <c s="27" t="s">
        <v>834</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2237</v>
      </c>
    </row>
    <row r="36" spans="5:5" ht="12.75" customHeight="1">
      <c r="E36" s="31" t="s">
        <v>1750</v>
      </c>
    </row>
    <row r="37" spans="1:13" ht="12.75" customHeight="1">
      <c r="A37" t="s">
        <v>48</v>
      </c>
      <c r="C37" s="7" t="s">
        <v>85</v>
      </c>
      <c r="E37" s="25" t="s">
        <v>95</v>
      </c>
      <c r="J37" s="24">
        <f>0</f>
      </c>
      <c s="24">
        <f>0</f>
      </c>
      <c s="24">
        <f>0+L38+L42+L46+L50+L54+L58+L62+L66+L70+L74+L78+L82+L86+L90+L94+L98+L102+L106+L110+L114</f>
      </c>
      <c s="24">
        <f>0+M38+M42+M46+M50+M54+M58+M62+M66+M70+M74+M78+M82+M86+M90+M94+M98+M102+M106+M110+M114</f>
      </c>
    </row>
    <row r="38" spans="1:16" ht="12.75" customHeight="1">
      <c r="A38" t="s">
        <v>51</v>
      </c>
      <c s="6" t="s">
        <v>85</v>
      </c>
      <c s="6" t="s">
        <v>682</v>
      </c>
      <c t="s">
        <v>5</v>
      </c>
      <c s="26" t="s">
        <v>683</v>
      </c>
      <c s="27" t="s">
        <v>88</v>
      </c>
      <c s="28">
        <v>60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2237</v>
      </c>
    </row>
    <row r="41" spans="5:5" ht="76.5" customHeight="1">
      <c r="E41" s="31" t="s">
        <v>681</v>
      </c>
    </row>
    <row r="42" spans="1:16" ht="12.75" customHeight="1">
      <c r="A42" t="s">
        <v>51</v>
      </c>
      <c s="6" t="s">
        <v>90</v>
      </c>
      <c s="6" t="s">
        <v>4197</v>
      </c>
      <c t="s">
        <v>5</v>
      </c>
      <c s="26" t="s">
        <v>4198</v>
      </c>
      <c s="27" t="s">
        <v>99</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2237</v>
      </c>
    </row>
    <row r="45" spans="5:5" ht="89.25" customHeight="1">
      <c r="E45" s="31" t="s">
        <v>4199</v>
      </c>
    </row>
    <row r="46" spans="1:16" ht="12.75" customHeight="1">
      <c r="A46" t="s">
        <v>51</v>
      </c>
      <c s="6" t="s">
        <v>96</v>
      </c>
      <c s="6" t="s">
        <v>4200</v>
      </c>
      <c t="s">
        <v>5</v>
      </c>
      <c s="26" t="s">
        <v>4201</v>
      </c>
      <c s="27" t="s">
        <v>388</v>
      </c>
      <c s="28">
        <v>16</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2237</v>
      </c>
    </row>
    <row r="49" spans="5:5" ht="102" customHeight="1">
      <c r="E49" s="31" t="s">
        <v>2255</v>
      </c>
    </row>
    <row r="50" spans="1:16" ht="12.75" customHeight="1">
      <c r="A50" t="s">
        <v>51</v>
      </c>
      <c s="6" t="s">
        <v>101</v>
      </c>
      <c s="6" t="s">
        <v>2253</v>
      </c>
      <c t="s">
        <v>5</v>
      </c>
      <c s="26" t="s">
        <v>2254</v>
      </c>
      <c s="27" t="s">
        <v>388</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2237</v>
      </c>
    </row>
    <row r="53" spans="5:5" ht="102" customHeight="1">
      <c r="E53" s="31" t="s">
        <v>2255</v>
      </c>
    </row>
    <row r="54" spans="1:16" ht="12.75" customHeight="1">
      <c r="A54" t="s">
        <v>51</v>
      </c>
      <c s="6" t="s">
        <v>105</v>
      </c>
      <c s="6" t="s">
        <v>4202</v>
      </c>
      <c t="s">
        <v>5</v>
      </c>
      <c s="26" t="s">
        <v>4203</v>
      </c>
      <c s="27" t="s">
        <v>99</v>
      </c>
      <c s="28">
        <v>3</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2237</v>
      </c>
    </row>
    <row r="57" spans="5:5" ht="89.25" customHeight="1">
      <c r="E57" s="31" t="s">
        <v>3078</v>
      </c>
    </row>
    <row r="58" spans="1:16" ht="12.75" customHeight="1">
      <c r="A58" t="s">
        <v>51</v>
      </c>
      <c s="6" t="s">
        <v>109</v>
      </c>
      <c s="6" t="s">
        <v>4204</v>
      </c>
      <c t="s">
        <v>5</v>
      </c>
      <c s="26" t="s">
        <v>4205</v>
      </c>
      <c s="27" t="s">
        <v>88</v>
      </c>
      <c s="28">
        <v>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2237</v>
      </c>
    </row>
    <row r="61" spans="5:5" ht="76.5" customHeight="1">
      <c r="E61" s="31" t="s">
        <v>4206</v>
      </c>
    </row>
    <row r="62" spans="1:16" ht="12.75" customHeight="1">
      <c r="A62" t="s">
        <v>51</v>
      </c>
      <c s="6" t="s">
        <v>113</v>
      </c>
      <c s="6" t="s">
        <v>4207</v>
      </c>
      <c t="s">
        <v>5</v>
      </c>
      <c s="26" t="s">
        <v>4208</v>
      </c>
      <c s="27" t="s">
        <v>99</v>
      </c>
      <c s="28">
        <v>3</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2237</v>
      </c>
    </row>
    <row r="65" spans="5:5" ht="76.5" customHeight="1">
      <c r="E65" s="31" t="s">
        <v>4209</v>
      </c>
    </row>
    <row r="66" spans="1:16" ht="12.75" customHeight="1">
      <c r="A66" t="s">
        <v>51</v>
      </c>
      <c s="6" t="s">
        <v>117</v>
      </c>
      <c s="6" t="s">
        <v>4210</v>
      </c>
      <c t="s">
        <v>5</v>
      </c>
      <c s="26" t="s">
        <v>4211</v>
      </c>
      <c s="27" t="s">
        <v>99</v>
      </c>
      <c s="28">
        <v>3</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2237</v>
      </c>
    </row>
    <row r="69" spans="5:5" ht="102" customHeight="1">
      <c r="E69" s="31" t="s">
        <v>4212</v>
      </c>
    </row>
    <row r="70" spans="1:16" ht="12.75" customHeight="1">
      <c r="A70" t="s">
        <v>51</v>
      </c>
      <c s="6" t="s">
        <v>122</v>
      </c>
      <c s="6" t="s">
        <v>551</v>
      </c>
      <c t="s">
        <v>5</v>
      </c>
      <c s="26" t="s">
        <v>552</v>
      </c>
      <c s="27" t="s">
        <v>88</v>
      </c>
      <c s="28">
        <v>490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2237</v>
      </c>
    </row>
    <row r="73" spans="5:5" ht="76.5" customHeight="1">
      <c r="E73" s="31" t="s">
        <v>687</v>
      </c>
    </row>
    <row r="74" spans="1:16" ht="12.75" customHeight="1">
      <c r="A74" t="s">
        <v>51</v>
      </c>
      <c s="6" t="s">
        <v>126</v>
      </c>
      <c s="6" t="s">
        <v>2262</v>
      </c>
      <c t="s">
        <v>5</v>
      </c>
      <c s="26" t="s">
        <v>2263</v>
      </c>
      <c s="27" t="s">
        <v>88</v>
      </c>
      <c s="28">
        <v>250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2237</v>
      </c>
    </row>
    <row r="77" spans="5:5" ht="76.5" customHeight="1">
      <c r="E77" s="31" t="s">
        <v>687</v>
      </c>
    </row>
    <row r="78" spans="1:16" ht="12.75" customHeight="1">
      <c r="A78" t="s">
        <v>51</v>
      </c>
      <c s="6" t="s">
        <v>132</v>
      </c>
      <c s="6" t="s">
        <v>4213</v>
      </c>
      <c t="s">
        <v>5</v>
      </c>
      <c s="26" t="s">
        <v>4214</v>
      </c>
      <c s="27" t="s">
        <v>88</v>
      </c>
      <c s="28">
        <v>100</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2237</v>
      </c>
    </row>
    <row r="81" spans="5:5" ht="76.5" customHeight="1">
      <c r="E81" s="31" t="s">
        <v>687</v>
      </c>
    </row>
    <row r="82" spans="1:16" ht="12.75" customHeight="1">
      <c r="A82" t="s">
        <v>51</v>
      </c>
      <c s="6" t="s">
        <v>136</v>
      </c>
      <c s="6" t="s">
        <v>4215</v>
      </c>
      <c t="s">
        <v>5</v>
      </c>
      <c s="26" t="s">
        <v>3130</v>
      </c>
      <c s="27" t="s">
        <v>99</v>
      </c>
      <c s="28">
        <v>40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2237</v>
      </c>
    </row>
    <row r="85" spans="5:5" ht="89.25" customHeight="1">
      <c r="E85" s="31" t="s">
        <v>2270</v>
      </c>
    </row>
    <row r="86" spans="1:16" ht="12.75" customHeight="1">
      <c r="A86" t="s">
        <v>51</v>
      </c>
      <c s="6" t="s">
        <v>140</v>
      </c>
      <c s="6" t="s">
        <v>4216</v>
      </c>
      <c t="s">
        <v>5</v>
      </c>
      <c s="26" t="s">
        <v>3133</v>
      </c>
      <c s="27" t="s">
        <v>99</v>
      </c>
      <c s="28">
        <v>10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2237</v>
      </c>
    </row>
    <row r="89" spans="5:5" ht="89.25" customHeight="1">
      <c r="E89" s="31" t="s">
        <v>2270</v>
      </c>
    </row>
    <row r="90" spans="1:16" ht="12.75" customHeight="1">
      <c r="A90" t="s">
        <v>51</v>
      </c>
      <c s="6" t="s">
        <v>144</v>
      </c>
      <c s="6" t="s">
        <v>4217</v>
      </c>
      <c t="s">
        <v>5</v>
      </c>
      <c s="26" t="s">
        <v>4218</v>
      </c>
      <c s="27" t="s">
        <v>99</v>
      </c>
      <c s="28">
        <v>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2237</v>
      </c>
    </row>
    <row r="93" spans="5:5" ht="89.25" customHeight="1">
      <c r="E93" s="31" t="s">
        <v>2270</v>
      </c>
    </row>
    <row r="94" spans="1:16" ht="12.75" customHeight="1">
      <c r="A94" t="s">
        <v>51</v>
      </c>
      <c s="6" t="s">
        <v>148</v>
      </c>
      <c s="6" t="s">
        <v>4219</v>
      </c>
      <c t="s">
        <v>5</v>
      </c>
      <c s="26" t="s">
        <v>4220</v>
      </c>
      <c s="27" t="s">
        <v>99</v>
      </c>
      <c s="28">
        <v>100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2237</v>
      </c>
    </row>
    <row r="97" spans="5:5" ht="89.25" customHeight="1">
      <c r="E97" s="31" t="s">
        <v>4221</v>
      </c>
    </row>
    <row r="98" spans="1:16" ht="12.75" customHeight="1">
      <c r="A98" t="s">
        <v>51</v>
      </c>
      <c s="6" t="s">
        <v>152</v>
      </c>
      <c s="6" t="s">
        <v>2260</v>
      </c>
      <c t="s">
        <v>5</v>
      </c>
      <c s="26" t="s">
        <v>2261</v>
      </c>
      <c s="27" t="s">
        <v>88</v>
      </c>
      <c s="28">
        <v>180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2237</v>
      </c>
    </row>
    <row r="101" spans="5:5" ht="102" customHeight="1">
      <c r="E101" s="31" t="s">
        <v>4176</v>
      </c>
    </row>
    <row r="102" spans="1:16" ht="12.75" customHeight="1">
      <c r="A102" t="s">
        <v>51</v>
      </c>
      <c s="6" t="s">
        <v>156</v>
      </c>
      <c s="6" t="s">
        <v>2278</v>
      </c>
      <c t="s">
        <v>5</v>
      </c>
      <c s="26" t="s">
        <v>2279</v>
      </c>
      <c s="27" t="s">
        <v>99</v>
      </c>
      <c s="28">
        <v>1</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2237</v>
      </c>
    </row>
    <row r="105" spans="5:5" ht="76.5" customHeight="1">
      <c r="E105" s="31" t="s">
        <v>2280</v>
      </c>
    </row>
    <row r="106" spans="1:16" ht="12.75" customHeight="1">
      <c r="A106" t="s">
        <v>51</v>
      </c>
      <c s="6" t="s">
        <v>160</v>
      </c>
      <c s="6" t="s">
        <v>823</v>
      </c>
      <c t="s">
        <v>5</v>
      </c>
      <c s="26" t="s">
        <v>824</v>
      </c>
      <c s="27" t="s">
        <v>99</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2237</v>
      </c>
    </row>
    <row r="109" spans="5:5" ht="76.5" customHeight="1">
      <c r="E109" s="31" t="s">
        <v>825</v>
      </c>
    </row>
    <row r="110" spans="1:16" ht="12.75" customHeight="1">
      <c r="A110" t="s">
        <v>51</v>
      </c>
      <c s="6" t="s">
        <v>164</v>
      </c>
      <c s="6" t="s">
        <v>2284</v>
      </c>
      <c t="s">
        <v>5</v>
      </c>
      <c s="26" t="s">
        <v>2285</v>
      </c>
      <c s="27" t="s">
        <v>464</v>
      </c>
      <c s="28">
        <v>80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2237</v>
      </c>
    </row>
    <row r="113" spans="5:5" ht="102" customHeight="1">
      <c r="E113" s="31" t="s">
        <v>1548</v>
      </c>
    </row>
    <row r="114" spans="1:16" ht="12.75" customHeight="1">
      <c r="A114" t="s">
        <v>51</v>
      </c>
      <c s="6" t="s">
        <v>168</v>
      </c>
      <c s="6" t="s">
        <v>4222</v>
      </c>
      <c t="s">
        <v>5</v>
      </c>
      <c s="26" t="s">
        <v>4223</v>
      </c>
      <c s="27" t="s">
        <v>99</v>
      </c>
      <c s="28">
        <v>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2237</v>
      </c>
    </row>
    <row r="117" spans="5:5" ht="114.75" customHeight="1">
      <c r="E117" s="31" t="s">
        <v>4224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359</v>
      </c>
      <c s="33">
        <f>Rekapitulace!C12</f>
      </c>
      <c s="15" t="s">
        <v>15</v>
      </c>
      <c t="s">
        <v>23</v>
      </c>
      <c t="s">
        <v>27</v>
      </c>
    </row>
    <row r="4" spans="1:16" ht="15" customHeight="1">
      <c r="A4" s="18" t="s">
        <v>20</v>
      </c>
      <c s="19" t="s">
        <v>28</v>
      </c>
      <c s="20" t="s">
        <v>359</v>
      </c>
      <c r="E4" s="19" t="s">
        <v>360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COUNTIFS(L8:L152,"=0",A8:A152,"P")+COUNTIFS(L8:L152,"",A8:A152,"P")+SUM(Q8:Q152)</f>
      </c>
    </row>
    <row r="8" spans="1:13" ht="12.75" customHeight="1">
      <c r="A8" t="s">
        <v>45</v>
      </c>
      <c r="C8" s="21" t="s">
        <v>363</v>
      </c>
      <c r="E8" s="23" t="s">
        <v>364</v>
      </c>
      <c r="J8" s="22">
        <f>0+J9+J22+J143</f>
      </c>
      <c s="22">
        <f>0+K9+K22+K143</f>
      </c>
      <c s="22">
        <f>0+L9+L22+L143</f>
      </c>
      <c s="22">
        <f>0+M9+M22+M143</f>
      </c>
    </row>
    <row r="9" spans="1:13" ht="12.75" customHeight="1">
      <c r="A9" t="s">
        <v>48</v>
      </c>
      <c r="C9" s="7" t="s">
        <v>52</v>
      </c>
      <c r="E9" s="25" t="s">
        <v>72</v>
      </c>
      <c r="J9" s="24">
        <f>0</f>
      </c>
      <c s="24">
        <f>0</f>
      </c>
      <c s="24">
        <f>0+L10+L14+L18</f>
      </c>
      <c s="24">
        <f>0+M10+M14+M18</f>
      </c>
    </row>
    <row r="10" spans="1:16" ht="12.75" customHeight="1">
      <c r="A10" t="s">
        <v>51</v>
      </c>
      <c s="6" t="s">
        <v>52</v>
      </c>
      <c s="6" t="s">
        <v>365</v>
      </c>
      <c t="s">
        <v>5</v>
      </c>
      <c s="26" t="s">
        <v>366</v>
      </c>
      <c s="27" t="s">
        <v>76</v>
      </c>
      <c s="28">
        <v>9.52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367</v>
      </c>
    </row>
    <row r="14" spans="1:16" ht="12.75" customHeight="1">
      <c r="A14" t="s">
        <v>51</v>
      </c>
      <c s="6" t="s">
        <v>27</v>
      </c>
      <c s="6" t="s">
        <v>368</v>
      </c>
      <c t="s">
        <v>5</v>
      </c>
      <c s="26" t="s">
        <v>369</v>
      </c>
      <c s="27" t="s">
        <v>76</v>
      </c>
      <c s="28">
        <v>69.6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370</v>
      </c>
    </row>
    <row r="18" spans="1:16" ht="12.75" customHeight="1">
      <c r="A18" t="s">
        <v>51</v>
      </c>
      <c s="6" t="s">
        <v>26</v>
      </c>
      <c s="6" t="s">
        <v>91</v>
      </c>
      <c t="s">
        <v>5</v>
      </c>
      <c s="26" t="s">
        <v>92</v>
      </c>
      <c s="27" t="s">
        <v>76</v>
      </c>
      <c s="28">
        <v>69.6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371</v>
      </c>
    </row>
    <row r="22" spans="1:13" ht="12.75" customHeight="1">
      <c r="A22" t="s">
        <v>48</v>
      </c>
      <c r="C22" s="7" t="s">
        <v>85</v>
      </c>
      <c r="E22" s="25" t="s">
        <v>95</v>
      </c>
      <c r="J22" s="24">
        <f>0</f>
      </c>
      <c s="24">
        <f>0</f>
      </c>
      <c s="24">
        <f>0+L23+L27+L31+L35+L39+L43+L47+L51+L55+L59+L63+L67+L71+L75+L79+L83+L87+L91+L95+L99+L103+L107+L111+L115+L119+L123+L127+L131+L135+L139</f>
      </c>
      <c s="24">
        <f>0+M23+M27+M31+M35+M39+M43+M47+M51+M55+M59+M63+M67+M71+M75+M79+M83+M87+M91+M95+M99+M103+M107+M111+M115+M119+M123+M127+M131+M135+M139</f>
      </c>
    </row>
    <row r="23" spans="1:16" ht="12.75" customHeight="1">
      <c r="A23" t="s">
        <v>51</v>
      </c>
      <c s="6" t="s">
        <v>67</v>
      </c>
      <c s="6" t="s">
        <v>102</v>
      </c>
      <c t="s">
        <v>5</v>
      </c>
      <c s="26" t="s">
        <v>103</v>
      </c>
      <c s="27" t="s">
        <v>88</v>
      </c>
      <c s="28">
        <v>261</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02" customHeight="1">
      <c r="E26" s="31" t="s">
        <v>372</v>
      </c>
    </row>
    <row r="27" spans="1:16" ht="12.75" customHeight="1">
      <c r="A27" t="s">
        <v>51</v>
      </c>
      <c s="6" t="s">
        <v>73</v>
      </c>
      <c s="6" t="s">
        <v>373</v>
      </c>
      <c t="s">
        <v>5</v>
      </c>
      <c s="26" t="s">
        <v>374</v>
      </c>
      <c s="27" t="s">
        <v>88</v>
      </c>
      <c s="28">
        <v>188</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5</v>
      </c>
    </row>
    <row r="30" spans="5:5" ht="76.5" customHeight="1">
      <c r="E30" s="31" t="s">
        <v>375</v>
      </c>
    </row>
    <row r="31" spans="1:16" ht="12.75" customHeight="1">
      <c r="A31" t="s">
        <v>51</v>
      </c>
      <c s="6" t="s">
        <v>80</v>
      </c>
      <c s="6" t="s">
        <v>110</v>
      </c>
      <c t="s">
        <v>5</v>
      </c>
      <c s="26" t="s">
        <v>111</v>
      </c>
      <c s="27" t="s">
        <v>88</v>
      </c>
      <c s="28">
        <v>261</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5</v>
      </c>
    </row>
    <row r="34" spans="5:5" ht="114.75" customHeight="1">
      <c r="E34" s="31" t="s">
        <v>376</v>
      </c>
    </row>
    <row r="35" spans="1:16" ht="12.75" customHeight="1">
      <c r="A35" t="s">
        <v>51</v>
      </c>
      <c s="6" t="s">
        <v>85</v>
      </c>
      <c s="6" t="s">
        <v>377</v>
      </c>
      <c t="s">
        <v>5</v>
      </c>
      <c s="26" t="s">
        <v>378</v>
      </c>
      <c s="27" t="s">
        <v>88</v>
      </c>
      <c s="28">
        <v>261</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76.5" customHeight="1">
      <c r="E38" s="31" t="s">
        <v>379</v>
      </c>
    </row>
    <row r="39" spans="1:16" ht="12.75" customHeight="1">
      <c r="A39" t="s">
        <v>51</v>
      </c>
      <c s="6" t="s">
        <v>90</v>
      </c>
      <c s="6" t="s">
        <v>380</v>
      </c>
      <c t="s">
        <v>5</v>
      </c>
      <c s="26" t="s">
        <v>381</v>
      </c>
      <c s="27" t="s">
        <v>88</v>
      </c>
      <c s="28">
        <v>174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5</v>
      </c>
    </row>
    <row r="42" spans="5:5" ht="114.75" customHeight="1">
      <c r="E42" s="31" t="s">
        <v>382</v>
      </c>
    </row>
    <row r="43" spans="1:16" ht="12.75" customHeight="1">
      <c r="A43" t="s">
        <v>51</v>
      </c>
      <c s="6" t="s">
        <v>96</v>
      </c>
      <c s="6" t="s">
        <v>383</v>
      </c>
      <c t="s">
        <v>5</v>
      </c>
      <c s="26" t="s">
        <v>384</v>
      </c>
      <c s="27" t="s">
        <v>99</v>
      </c>
      <c s="28">
        <v>11</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5</v>
      </c>
    </row>
    <row r="46" spans="5:5" ht="12.75" customHeight="1">
      <c r="E46" s="31" t="s">
        <v>385</v>
      </c>
    </row>
    <row r="47" spans="1:16" ht="12.75" customHeight="1">
      <c r="A47" t="s">
        <v>51</v>
      </c>
      <c s="6" t="s">
        <v>101</v>
      </c>
      <c s="6" t="s">
        <v>386</v>
      </c>
      <c t="s">
        <v>5</v>
      </c>
      <c s="26" t="s">
        <v>387</v>
      </c>
      <c s="27" t="s">
        <v>388</v>
      </c>
      <c s="28">
        <v>500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5</v>
      </c>
    </row>
    <row r="50" spans="5:5" ht="102" customHeight="1">
      <c r="E50" s="31" t="s">
        <v>389</v>
      </c>
    </row>
    <row r="51" spans="1:16" ht="12.75" customHeight="1">
      <c r="A51" t="s">
        <v>51</v>
      </c>
      <c s="6" t="s">
        <v>105</v>
      </c>
      <c s="6" t="s">
        <v>390</v>
      </c>
      <c t="s">
        <v>5</v>
      </c>
      <c s="26" t="s">
        <v>391</v>
      </c>
      <c s="27" t="s">
        <v>88</v>
      </c>
      <c s="28">
        <v>261</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5</v>
      </c>
    </row>
    <row r="54" spans="5:5" ht="76.5" customHeight="1">
      <c r="E54" s="31" t="s">
        <v>375</v>
      </c>
    </row>
    <row r="55" spans="1:16" ht="12.75" customHeight="1">
      <c r="A55" t="s">
        <v>51</v>
      </c>
      <c s="6" t="s">
        <v>117</v>
      </c>
      <c s="6" t="s">
        <v>392</v>
      </c>
      <c t="s">
        <v>5</v>
      </c>
      <c s="26" t="s">
        <v>393</v>
      </c>
      <c s="27" t="s">
        <v>88</v>
      </c>
      <c s="28">
        <v>261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5</v>
      </c>
    </row>
    <row r="58" spans="5:5" ht="89.25" customHeight="1">
      <c r="E58" s="31" t="s">
        <v>394</v>
      </c>
    </row>
    <row r="59" spans="1:16" ht="12.75" customHeight="1">
      <c r="A59" t="s">
        <v>51</v>
      </c>
      <c s="6" t="s">
        <v>122</v>
      </c>
      <c s="6" t="s">
        <v>395</v>
      </c>
      <c t="s">
        <v>5</v>
      </c>
      <c s="26" t="s">
        <v>396</v>
      </c>
      <c s="27" t="s">
        <v>88</v>
      </c>
      <c s="28">
        <v>261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5</v>
      </c>
    </row>
    <row r="62" spans="5:5" ht="102" customHeight="1">
      <c r="E62" s="31" t="s">
        <v>397</v>
      </c>
    </row>
    <row r="63" spans="1:16" ht="12.75" customHeight="1">
      <c r="A63" t="s">
        <v>51</v>
      </c>
      <c s="6" t="s">
        <v>126</v>
      </c>
      <c s="6" t="s">
        <v>398</v>
      </c>
      <c t="s">
        <v>5</v>
      </c>
      <c s="26" t="s">
        <v>399</v>
      </c>
      <c s="27" t="s">
        <v>88</v>
      </c>
      <c s="28">
        <v>348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5</v>
      </c>
    </row>
    <row r="66" spans="5:5" ht="89.25" customHeight="1">
      <c r="E66" s="31" t="s">
        <v>394</v>
      </c>
    </row>
    <row r="67" spans="1:16" ht="12.75" customHeight="1">
      <c r="A67" t="s">
        <v>51</v>
      </c>
      <c s="6" t="s">
        <v>132</v>
      </c>
      <c s="6" t="s">
        <v>400</v>
      </c>
      <c t="s">
        <v>5</v>
      </c>
      <c s="26" t="s">
        <v>401</v>
      </c>
      <c s="27" t="s">
        <v>88</v>
      </c>
      <c s="28">
        <v>188</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5</v>
      </c>
    </row>
    <row r="70" spans="5:5" ht="114.75" customHeight="1">
      <c r="E70" s="31" t="s">
        <v>402</v>
      </c>
    </row>
    <row r="71" spans="1:16" ht="12.75" customHeight="1">
      <c r="A71" t="s">
        <v>51</v>
      </c>
      <c s="6" t="s">
        <v>136</v>
      </c>
      <c s="6" t="s">
        <v>403</v>
      </c>
      <c t="s">
        <v>5</v>
      </c>
      <c s="26" t="s">
        <v>404</v>
      </c>
      <c s="27" t="s">
        <v>88</v>
      </c>
      <c s="28">
        <v>536</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5</v>
      </c>
    </row>
    <row r="74" spans="5:5" ht="89.25" customHeight="1">
      <c r="E74" s="31" t="s">
        <v>394</v>
      </c>
    </row>
    <row r="75" spans="1:16" ht="12.75" customHeight="1">
      <c r="A75" t="s">
        <v>51</v>
      </c>
      <c s="6" t="s">
        <v>140</v>
      </c>
      <c s="6" t="s">
        <v>405</v>
      </c>
      <c t="s">
        <v>5</v>
      </c>
      <c s="26" t="s">
        <v>406</v>
      </c>
      <c s="27" t="s">
        <v>88</v>
      </c>
      <c s="28">
        <v>348</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5</v>
      </c>
    </row>
    <row r="78" spans="5:5" ht="114.75" customHeight="1">
      <c r="E78" s="31" t="s">
        <v>402</v>
      </c>
    </row>
    <row r="79" spans="1:16" ht="12.75" customHeight="1">
      <c r="A79" t="s">
        <v>51</v>
      </c>
      <c s="6" t="s">
        <v>144</v>
      </c>
      <c s="6" t="s">
        <v>407</v>
      </c>
      <c t="s">
        <v>5</v>
      </c>
      <c s="26" t="s">
        <v>408</v>
      </c>
      <c s="27" t="s">
        <v>88</v>
      </c>
      <c s="28">
        <v>174</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5</v>
      </c>
    </row>
    <row r="82" spans="5:5" ht="102" customHeight="1">
      <c r="E82" s="31" t="s">
        <v>397</v>
      </c>
    </row>
    <row r="83" spans="1:16" ht="12.75" customHeight="1">
      <c r="A83" t="s">
        <v>51</v>
      </c>
      <c s="6" t="s">
        <v>148</v>
      </c>
      <c s="6" t="s">
        <v>409</v>
      </c>
      <c t="s">
        <v>5</v>
      </c>
      <c s="26" t="s">
        <v>410</v>
      </c>
      <c s="27" t="s">
        <v>88</v>
      </c>
      <c s="28">
        <v>174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5</v>
      </c>
    </row>
    <row r="86" spans="5:5" ht="114.75" customHeight="1">
      <c r="E86" s="31" t="s">
        <v>402</v>
      </c>
    </row>
    <row r="87" spans="1:16" ht="12.75" customHeight="1">
      <c r="A87" t="s">
        <v>51</v>
      </c>
      <c s="6" t="s">
        <v>152</v>
      </c>
      <c s="6" t="s">
        <v>411</v>
      </c>
      <c t="s">
        <v>5</v>
      </c>
      <c s="26" t="s">
        <v>412</v>
      </c>
      <c s="27" t="s">
        <v>88</v>
      </c>
      <c s="28">
        <v>174</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5</v>
      </c>
    </row>
    <row r="90" spans="5:5" ht="89.25" customHeight="1">
      <c r="E90" s="31" t="s">
        <v>394</v>
      </c>
    </row>
    <row r="91" spans="1:16" ht="12.75" customHeight="1">
      <c r="A91" t="s">
        <v>51</v>
      </c>
      <c s="6" t="s">
        <v>156</v>
      </c>
      <c s="6" t="s">
        <v>413</v>
      </c>
      <c t="s">
        <v>5</v>
      </c>
      <c s="26" t="s">
        <v>414</v>
      </c>
      <c s="27" t="s">
        <v>415</v>
      </c>
      <c s="28">
        <v>8</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5</v>
      </c>
    </row>
    <row r="94" spans="5:5" ht="89.25" customHeight="1">
      <c r="E94" s="31" t="s">
        <v>416</v>
      </c>
    </row>
    <row r="95" spans="1:16" ht="12.75" customHeight="1">
      <c r="A95" t="s">
        <v>51</v>
      </c>
      <c s="6" t="s">
        <v>160</v>
      </c>
      <c s="6" t="s">
        <v>417</v>
      </c>
      <c t="s">
        <v>5</v>
      </c>
      <c s="26" t="s">
        <v>418</v>
      </c>
      <c s="27" t="s">
        <v>88</v>
      </c>
      <c s="28">
        <v>348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5</v>
      </c>
    </row>
    <row r="98" spans="5:5" ht="89.25" customHeight="1">
      <c r="E98" s="31" t="s">
        <v>419</v>
      </c>
    </row>
    <row r="99" spans="1:16" ht="12.75" customHeight="1">
      <c r="A99" t="s">
        <v>51</v>
      </c>
      <c s="6" t="s">
        <v>164</v>
      </c>
      <c s="6" t="s">
        <v>420</v>
      </c>
      <c t="s">
        <v>5</v>
      </c>
      <c s="26" t="s">
        <v>421</v>
      </c>
      <c s="27" t="s">
        <v>99</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127.5" customHeight="1">
      <c r="E102" s="31" t="s">
        <v>422</v>
      </c>
    </row>
    <row r="103" spans="1:16" ht="12.75" customHeight="1">
      <c r="A103" t="s">
        <v>51</v>
      </c>
      <c s="6" t="s">
        <v>168</v>
      </c>
      <c s="6" t="s">
        <v>423</v>
      </c>
      <c t="s">
        <v>5</v>
      </c>
      <c s="26" t="s">
        <v>424</v>
      </c>
      <c s="27" t="s">
        <v>99</v>
      </c>
      <c s="28">
        <v>4</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27.5" customHeight="1">
      <c r="E106" s="31" t="s">
        <v>422</v>
      </c>
    </row>
    <row r="107" spans="1:16" ht="12.75" customHeight="1">
      <c r="A107" t="s">
        <v>51</v>
      </c>
      <c s="6" t="s">
        <v>172</v>
      </c>
      <c s="6" t="s">
        <v>425</v>
      </c>
      <c t="s">
        <v>5</v>
      </c>
      <c s="26" t="s">
        <v>426</v>
      </c>
      <c s="27" t="s">
        <v>99</v>
      </c>
      <c s="28">
        <v>2</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27.5" customHeight="1">
      <c r="E110" s="31" t="s">
        <v>422</v>
      </c>
    </row>
    <row r="111" spans="1:16" ht="12.75" customHeight="1">
      <c r="A111" t="s">
        <v>51</v>
      </c>
      <c s="6" t="s">
        <v>176</v>
      </c>
      <c s="6" t="s">
        <v>427</v>
      </c>
      <c t="s">
        <v>5</v>
      </c>
      <c s="26" t="s">
        <v>428</v>
      </c>
      <c s="27" t="s">
        <v>99</v>
      </c>
      <c s="28">
        <v>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89.25" customHeight="1">
      <c r="E114" s="31" t="s">
        <v>429</v>
      </c>
    </row>
    <row r="115" spans="1:16" ht="12.75" customHeight="1">
      <c r="A115" t="s">
        <v>51</v>
      </c>
      <c s="6" t="s">
        <v>181</v>
      </c>
      <c s="6" t="s">
        <v>430</v>
      </c>
      <c t="s">
        <v>5</v>
      </c>
      <c s="26" t="s">
        <v>431</v>
      </c>
      <c s="27" t="s">
        <v>99</v>
      </c>
      <c s="28">
        <v>84</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5</v>
      </c>
    </row>
    <row r="118" spans="5:5" ht="89.25" customHeight="1">
      <c r="E118" s="31" t="s">
        <v>432</v>
      </c>
    </row>
    <row r="119" spans="1:16" ht="12.75" customHeight="1">
      <c r="A119" t="s">
        <v>51</v>
      </c>
      <c s="6" t="s">
        <v>185</v>
      </c>
      <c s="6" t="s">
        <v>433</v>
      </c>
      <c t="s">
        <v>5</v>
      </c>
      <c s="26" t="s">
        <v>434</v>
      </c>
      <c s="27" t="s">
        <v>435</v>
      </c>
      <c s="28">
        <v>84</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5</v>
      </c>
    </row>
    <row r="122" spans="5:5" ht="89.25" customHeight="1">
      <c r="E122" s="31" t="s">
        <v>436</v>
      </c>
    </row>
    <row r="123" spans="1:16" ht="12.75" customHeight="1">
      <c r="A123" t="s">
        <v>51</v>
      </c>
      <c s="6" t="s">
        <v>190</v>
      </c>
      <c s="6" t="s">
        <v>437</v>
      </c>
      <c t="s">
        <v>5</v>
      </c>
      <c s="26" t="s">
        <v>438</v>
      </c>
      <c s="27" t="s">
        <v>439</v>
      </c>
      <c s="28">
        <v>72</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5</v>
      </c>
    </row>
    <row r="126" spans="5:5" ht="102" customHeight="1">
      <c r="E126" s="31" t="s">
        <v>440</v>
      </c>
    </row>
    <row r="127" spans="1:16" ht="12.75" customHeight="1">
      <c r="A127" t="s">
        <v>51</v>
      </c>
      <c s="6" t="s">
        <v>194</v>
      </c>
      <c s="6" t="s">
        <v>441</v>
      </c>
      <c t="s">
        <v>5</v>
      </c>
      <c s="26" t="s">
        <v>442</v>
      </c>
      <c s="27" t="s">
        <v>443</v>
      </c>
      <c s="28">
        <v>0.161</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5</v>
      </c>
    </row>
    <row r="130" spans="5:5" ht="76.5" customHeight="1">
      <c r="E130" s="31" t="s">
        <v>444</v>
      </c>
    </row>
    <row r="131" spans="1:16" ht="12.75" customHeight="1">
      <c r="A131" t="s">
        <v>51</v>
      </c>
      <c s="6" t="s">
        <v>198</v>
      </c>
      <c s="6" t="s">
        <v>445</v>
      </c>
      <c t="s">
        <v>5</v>
      </c>
      <c s="26" t="s">
        <v>446</v>
      </c>
      <c s="27" t="s">
        <v>443</v>
      </c>
      <c s="28">
        <v>0.161</v>
      </c>
      <c s="27">
        <v>0</v>
      </c>
      <c s="27">
        <f>ROUND(G131*H131,6)</f>
      </c>
      <c r="L131" s="29">
        <v>0</v>
      </c>
      <c s="24">
        <f>ROUND(ROUND(L131,2)*ROUND(G131,3),2)</f>
      </c>
      <c s="27" t="s">
        <v>56</v>
      </c>
      <c>
        <f>(M131*21)/100</f>
      </c>
      <c t="s">
        <v>27</v>
      </c>
    </row>
    <row r="132" spans="1:5" ht="12.75" customHeight="1">
      <c r="A132" s="30" t="s">
        <v>57</v>
      </c>
      <c r="E132" s="31" t="s">
        <v>5</v>
      </c>
    </row>
    <row r="133" spans="1:5" ht="12.75" customHeight="1">
      <c r="A133" s="30" t="s">
        <v>58</v>
      </c>
      <c r="E133" s="32" t="s">
        <v>5</v>
      </c>
    </row>
    <row r="134" spans="5:5" ht="76.5" customHeight="1">
      <c r="E134" s="31" t="s">
        <v>447</v>
      </c>
    </row>
    <row r="135" spans="1:16" ht="12.75" customHeight="1">
      <c r="A135" t="s">
        <v>51</v>
      </c>
      <c s="6" t="s">
        <v>202</v>
      </c>
      <c s="6" t="s">
        <v>448</v>
      </c>
      <c t="s">
        <v>5</v>
      </c>
      <c s="26" t="s">
        <v>449</v>
      </c>
      <c s="27" t="s">
        <v>443</v>
      </c>
      <c s="28">
        <v>0.161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5</v>
      </c>
    </row>
    <row r="138" spans="5:5" ht="63.75" customHeight="1">
      <c r="E138" s="31" t="s">
        <v>450</v>
      </c>
    </row>
    <row r="139" spans="1:16" ht="12.75" customHeight="1">
      <c r="A139" t="s">
        <v>51</v>
      </c>
      <c s="6" t="s">
        <v>206</v>
      </c>
      <c s="6" t="s">
        <v>451</v>
      </c>
      <c t="s">
        <v>5</v>
      </c>
      <c s="26" t="s">
        <v>452</v>
      </c>
      <c s="27" t="s">
        <v>329</v>
      </c>
      <c s="28">
        <v>32</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5</v>
      </c>
    </row>
    <row r="142" spans="5:5" ht="12.75" customHeight="1">
      <c r="E142" s="31" t="s">
        <v>453</v>
      </c>
    </row>
    <row r="143" spans="1:13" ht="12.75" customHeight="1">
      <c r="A143" t="s">
        <v>48</v>
      </c>
      <c r="C143" s="7" t="s">
        <v>96</v>
      </c>
      <c r="E143" s="25" t="s">
        <v>454</v>
      </c>
      <c r="J143" s="24">
        <f>0</f>
      </c>
      <c s="24">
        <f>0</f>
      </c>
      <c s="24">
        <f>0+L144+L148+L152</f>
      </c>
      <c s="24">
        <f>0+M144+M148+M152</f>
      </c>
    </row>
    <row r="144" spans="1:16" ht="12.75" customHeight="1">
      <c r="A144" t="s">
        <v>51</v>
      </c>
      <c s="6" t="s">
        <v>210</v>
      </c>
      <c s="6" t="s">
        <v>455</v>
      </c>
      <c t="s">
        <v>5</v>
      </c>
      <c s="26" t="s">
        <v>456</v>
      </c>
      <c s="27" t="s">
        <v>88</v>
      </c>
      <c s="28">
        <v>54</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14.75" customHeight="1">
      <c r="E147" s="31" t="s">
        <v>457</v>
      </c>
    </row>
    <row r="148" spans="1:16" ht="12.75" customHeight="1">
      <c r="A148" t="s">
        <v>51</v>
      </c>
      <c s="6" t="s">
        <v>214</v>
      </c>
      <c s="6" t="s">
        <v>458</v>
      </c>
      <c t="s">
        <v>5</v>
      </c>
      <c s="26" t="s">
        <v>459</v>
      </c>
      <c s="27" t="s">
        <v>460</v>
      </c>
      <c s="28">
        <v>54</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461</v>
      </c>
    </row>
    <row r="152" spans="1:16" ht="12.75" customHeight="1">
      <c r="A152" t="s">
        <v>51</v>
      </c>
      <c s="6" t="s">
        <v>222</v>
      </c>
      <c s="6" t="s">
        <v>462</v>
      </c>
      <c t="s">
        <v>5</v>
      </c>
      <c s="26" t="s">
        <v>463</v>
      </c>
      <c s="27" t="s">
        <v>464</v>
      </c>
      <c s="28">
        <v>135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102" customHeight="1">
      <c r="E155" s="31" t="s">
        <v>465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COUNTIFS(L8:L119,"=0",A8:A119,"P")+COUNTIFS(L8:L119,"",A8:A119,"P")+SUM(Q8:Q119)</f>
      </c>
    </row>
    <row r="8" spans="1:13" ht="12.75" customHeight="1">
      <c r="A8" t="s">
        <v>45</v>
      </c>
      <c r="C8" s="21" t="s">
        <v>4227</v>
      </c>
      <c r="E8" s="23" t="s">
        <v>4228</v>
      </c>
      <c r="J8" s="22">
        <f>0+J9+J14</f>
      </c>
      <c s="22">
        <f>0+K9+K14</f>
      </c>
      <c s="22">
        <f>0+L9+L14</f>
      </c>
      <c s="22">
        <f>0+M9+M14</f>
      </c>
    </row>
    <row r="9" spans="1:13" ht="12.75" customHeight="1">
      <c r="A9" t="s">
        <v>48</v>
      </c>
      <c r="C9" s="7" t="s">
        <v>49</v>
      </c>
      <c r="E9" s="25" t="s">
        <v>2234</v>
      </c>
      <c r="J9" s="24">
        <f>0</f>
      </c>
      <c s="24">
        <f>0</f>
      </c>
      <c s="24">
        <f>0+L10</f>
      </c>
      <c s="24">
        <f>0+M10</f>
      </c>
    </row>
    <row r="10" spans="1:16" ht="12.75" customHeight="1">
      <c r="A10" t="s">
        <v>51</v>
      </c>
      <c s="6" t="s">
        <v>52</v>
      </c>
      <c s="6" t="s">
        <v>2235</v>
      </c>
      <c t="s">
        <v>5</v>
      </c>
      <c s="26" t="s">
        <v>2236</v>
      </c>
      <c s="27" t="s">
        <v>55</v>
      </c>
      <c s="28">
        <v>15.12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2237</v>
      </c>
    </row>
    <row r="13" spans="5:5" ht="76.5" customHeight="1">
      <c r="E13" s="31" t="s">
        <v>2238</v>
      </c>
    </row>
    <row r="14" spans="1:13" ht="12.75" customHeight="1">
      <c r="A14" t="s">
        <v>48</v>
      </c>
      <c r="C14" s="7" t="s">
        <v>27</v>
      </c>
      <c r="E14" s="25" t="s">
        <v>2243</v>
      </c>
      <c r="J14" s="24">
        <f>0</f>
      </c>
      <c s="24">
        <f>0</f>
      </c>
      <c s="24">
        <f>0+L15+L19+L23+L27+L31+L35+L39+L43+L47+L51+L55+L59+L63+L67+L71+L75+L79+L83+L87+L91+L95+L99+L103+L107+L111+L115+L119</f>
      </c>
      <c s="24">
        <f>0+M15+M19+M23+M27+M31+M35+M39+M43+M47+M51+M55+M59+M63+M67+M71+M75+M79+M83+M87+M91+M95+M99+M103+M107+M111+M115+M119</f>
      </c>
    </row>
    <row r="15" spans="1:16" ht="12.75" customHeight="1">
      <c r="A15" t="s">
        <v>51</v>
      </c>
      <c s="6" t="s">
        <v>27</v>
      </c>
      <c s="6" t="s">
        <v>2244</v>
      </c>
      <c t="s">
        <v>5</v>
      </c>
      <c s="26" t="s">
        <v>1741</v>
      </c>
      <c s="27" t="s">
        <v>834</v>
      </c>
      <c s="28">
        <v>1</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2237</v>
      </c>
    </row>
    <row r="18" spans="5:5" ht="12.75" customHeight="1">
      <c r="E18" s="31" t="s">
        <v>1736</v>
      </c>
    </row>
    <row r="19" spans="1:16" ht="12.75" customHeight="1">
      <c r="A19" t="s">
        <v>51</v>
      </c>
      <c s="6" t="s">
        <v>26</v>
      </c>
      <c s="6" t="s">
        <v>2245</v>
      </c>
      <c t="s">
        <v>5</v>
      </c>
      <c s="26" t="s">
        <v>2246</v>
      </c>
      <c s="27" t="s">
        <v>834</v>
      </c>
      <c s="28">
        <v>1</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2237</v>
      </c>
    </row>
    <row r="22" spans="5:5" ht="12.75" customHeight="1">
      <c r="E22" s="31" t="s">
        <v>2247</v>
      </c>
    </row>
    <row r="23" spans="1:16" ht="12.75" customHeight="1">
      <c r="A23" t="s">
        <v>51</v>
      </c>
      <c s="6" t="s">
        <v>67</v>
      </c>
      <c s="6" t="s">
        <v>2248</v>
      </c>
      <c t="s">
        <v>5</v>
      </c>
      <c s="26" t="s">
        <v>2249</v>
      </c>
      <c s="27" t="s">
        <v>99</v>
      </c>
      <c s="28">
        <v>20</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2237</v>
      </c>
    </row>
    <row r="26" spans="5:5" ht="12.75" customHeight="1">
      <c r="E26" s="31" t="s">
        <v>1736</v>
      </c>
    </row>
    <row r="27" spans="1:16" ht="12.75" customHeight="1">
      <c r="A27" t="s">
        <v>51</v>
      </c>
      <c s="6" t="s">
        <v>73</v>
      </c>
      <c s="6" t="s">
        <v>2251</v>
      </c>
      <c t="s">
        <v>5</v>
      </c>
      <c s="26" t="s">
        <v>1748</v>
      </c>
      <c s="27" t="s">
        <v>834</v>
      </c>
      <c s="28">
        <v>1</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2237</v>
      </c>
    </row>
    <row r="30" spans="5:5" ht="12.75" customHeight="1">
      <c r="E30" s="31" t="s">
        <v>1750</v>
      </c>
    </row>
    <row r="31" spans="1:16" ht="12.75" customHeight="1">
      <c r="A31" t="s">
        <v>51</v>
      </c>
      <c s="6" t="s">
        <v>80</v>
      </c>
      <c s="6" t="s">
        <v>2240</v>
      </c>
      <c t="s">
        <v>5</v>
      </c>
      <c s="26" t="s">
        <v>2241</v>
      </c>
      <c s="27" t="s">
        <v>76</v>
      </c>
      <c s="28">
        <v>9.45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2237</v>
      </c>
    </row>
    <row r="34" spans="5:5" ht="255" customHeight="1">
      <c r="E34" s="31" t="s">
        <v>676</v>
      </c>
    </row>
    <row r="35" spans="1:16" ht="12.75" customHeight="1">
      <c r="A35" t="s">
        <v>51</v>
      </c>
      <c s="6" t="s">
        <v>85</v>
      </c>
      <c s="6" t="s">
        <v>4229</v>
      </c>
      <c t="s">
        <v>5</v>
      </c>
      <c s="26" t="s">
        <v>4230</v>
      </c>
      <c s="27" t="s">
        <v>99</v>
      </c>
      <c s="28">
        <v>30</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2237</v>
      </c>
    </row>
    <row r="38" spans="5:5" ht="76.5" customHeight="1">
      <c r="E38" s="31" t="s">
        <v>4231</v>
      </c>
    </row>
    <row r="39" spans="1:16" ht="12.75" customHeight="1">
      <c r="A39" t="s">
        <v>51</v>
      </c>
      <c s="6" t="s">
        <v>90</v>
      </c>
      <c s="6" t="s">
        <v>682</v>
      </c>
      <c t="s">
        <v>5</v>
      </c>
      <c s="26" t="s">
        <v>683</v>
      </c>
      <c s="27" t="s">
        <v>88</v>
      </c>
      <c s="28">
        <v>200</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2237</v>
      </c>
    </row>
    <row r="42" spans="5:5" ht="76.5" customHeight="1">
      <c r="E42" s="31" t="s">
        <v>681</v>
      </c>
    </row>
    <row r="43" spans="1:16" ht="12.75" customHeight="1">
      <c r="A43" t="s">
        <v>51</v>
      </c>
      <c s="6" t="s">
        <v>96</v>
      </c>
      <c s="6" t="s">
        <v>2253</v>
      </c>
      <c t="s">
        <v>5</v>
      </c>
      <c s="26" t="s">
        <v>2254</v>
      </c>
      <c s="27" t="s">
        <v>388</v>
      </c>
      <c s="28">
        <v>75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2237</v>
      </c>
    </row>
    <row r="46" spans="5:5" ht="102" customHeight="1">
      <c r="E46" s="31" t="s">
        <v>2255</v>
      </c>
    </row>
    <row r="47" spans="1:16" ht="12.75" customHeight="1">
      <c r="A47" t="s">
        <v>51</v>
      </c>
      <c s="6" t="s">
        <v>101</v>
      </c>
      <c s="6" t="s">
        <v>390</v>
      </c>
      <c t="s">
        <v>5</v>
      </c>
      <c s="26" t="s">
        <v>391</v>
      </c>
      <c s="27" t="s">
        <v>88</v>
      </c>
      <c s="28">
        <v>60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2237</v>
      </c>
    </row>
    <row r="50" spans="5:5" ht="76.5" customHeight="1">
      <c r="E50" s="31" t="s">
        <v>681</v>
      </c>
    </row>
    <row r="51" spans="1:16" ht="12.75" customHeight="1">
      <c r="A51" t="s">
        <v>51</v>
      </c>
      <c s="6" t="s">
        <v>105</v>
      </c>
      <c s="6" t="s">
        <v>4232</v>
      </c>
      <c t="s">
        <v>5</v>
      </c>
      <c s="26" t="s">
        <v>4233</v>
      </c>
      <c s="27" t="s">
        <v>99</v>
      </c>
      <c s="28">
        <v>38</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2237</v>
      </c>
    </row>
    <row r="54" spans="5:5" ht="76.5" customHeight="1">
      <c r="E54" s="31" t="s">
        <v>3095</v>
      </c>
    </row>
    <row r="55" spans="1:16" ht="12.75" customHeight="1">
      <c r="A55" t="s">
        <v>51</v>
      </c>
      <c s="6" t="s">
        <v>109</v>
      </c>
      <c s="6" t="s">
        <v>4234</v>
      </c>
      <c t="s">
        <v>5</v>
      </c>
      <c s="26" t="s">
        <v>4235</v>
      </c>
      <c s="27" t="s">
        <v>99</v>
      </c>
      <c s="28">
        <v>10</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2237</v>
      </c>
    </row>
    <row r="58" spans="5:5" ht="89.25" customHeight="1">
      <c r="E58" s="31" t="s">
        <v>4236</v>
      </c>
    </row>
    <row r="59" spans="1:16" ht="12.75" customHeight="1">
      <c r="A59" t="s">
        <v>51</v>
      </c>
      <c s="6" t="s">
        <v>113</v>
      </c>
      <c s="6" t="s">
        <v>4237</v>
      </c>
      <c t="s">
        <v>5</v>
      </c>
      <c s="26" t="s">
        <v>4238</v>
      </c>
      <c s="27" t="s">
        <v>99</v>
      </c>
      <c s="28">
        <v>4</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2237</v>
      </c>
    </row>
    <row r="62" spans="5:5" ht="76.5" customHeight="1">
      <c r="E62" s="31" t="s">
        <v>3095</v>
      </c>
    </row>
    <row r="63" spans="1:16" ht="12.75" customHeight="1">
      <c r="A63" t="s">
        <v>51</v>
      </c>
      <c s="6" t="s">
        <v>117</v>
      </c>
      <c s="6" t="s">
        <v>4207</v>
      </c>
      <c t="s">
        <v>5</v>
      </c>
      <c s="26" t="s">
        <v>4208</v>
      </c>
      <c s="27" t="s">
        <v>99</v>
      </c>
      <c s="28">
        <v>6</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2237</v>
      </c>
    </row>
    <row r="66" spans="5:5" ht="76.5" customHeight="1">
      <c r="E66" s="31" t="s">
        <v>4209</v>
      </c>
    </row>
    <row r="67" spans="1:16" ht="12.75" customHeight="1">
      <c r="A67" t="s">
        <v>51</v>
      </c>
      <c s="6" t="s">
        <v>122</v>
      </c>
      <c s="6" t="s">
        <v>4210</v>
      </c>
      <c t="s">
        <v>5</v>
      </c>
      <c s="26" t="s">
        <v>4211</v>
      </c>
      <c s="27" t="s">
        <v>99</v>
      </c>
      <c s="28">
        <v>6</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2237</v>
      </c>
    </row>
    <row r="70" spans="5:5" ht="102" customHeight="1">
      <c r="E70" s="31" t="s">
        <v>4212</v>
      </c>
    </row>
    <row r="71" spans="1:16" ht="12.75" customHeight="1">
      <c r="A71" t="s">
        <v>51</v>
      </c>
      <c s="6" t="s">
        <v>126</v>
      </c>
      <c s="6" t="s">
        <v>4239</v>
      </c>
      <c t="s">
        <v>5</v>
      </c>
      <c s="26" t="s">
        <v>4240</v>
      </c>
      <c s="27" t="s">
        <v>99</v>
      </c>
      <c s="28">
        <v>4</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2237</v>
      </c>
    </row>
    <row r="74" spans="5:5" ht="102" customHeight="1">
      <c r="E74" s="31" t="s">
        <v>4182</v>
      </c>
    </row>
    <row r="75" spans="1:16" ht="12.75" customHeight="1">
      <c r="A75" t="s">
        <v>51</v>
      </c>
      <c s="6" t="s">
        <v>132</v>
      </c>
      <c s="6" t="s">
        <v>4241</v>
      </c>
      <c t="s">
        <v>5</v>
      </c>
      <c s="26" t="s">
        <v>4242</v>
      </c>
      <c s="27" t="s">
        <v>88</v>
      </c>
      <c s="28">
        <v>430</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2237</v>
      </c>
    </row>
    <row r="78" spans="5:5" ht="76.5" customHeight="1">
      <c r="E78" s="31" t="s">
        <v>687</v>
      </c>
    </row>
    <row r="79" spans="1:16" ht="12.75" customHeight="1">
      <c r="A79" t="s">
        <v>51</v>
      </c>
      <c s="6" t="s">
        <v>136</v>
      </c>
      <c s="6" t="s">
        <v>2262</v>
      </c>
      <c t="s">
        <v>5</v>
      </c>
      <c s="26" t="s">
        <v>2263</v>
      </c>
      <c s="27" t="s">
        <v>88</v>
      </c>
      <c s="28">
        <v>90</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2237</v>
      </c>
    </row>
    <row r="82" spans="5:5" ht="76.5" customHeight="1">
      <c r="E82" s="31" t="s">
        <v>687</v>
      </c>
    </row>
    <row r="83" spans="1:16" ht="12.75" customHeight="1">
      <c r="A83" t="s">
        <v>51</v>
      </c>
      <c s="6" t="s">
        <v>140</v>
      </c>
      <c s="6" t="s">
        <v>4215</v>
      </c>
      <c t="s">
        <v>5</v>
      </c>
      <c s="26" t="s">
        <v>3130</v>
      </c>
      <c s="27" t="s">
        <v>99</v>
      </c>
      <c s="28">
        <v>84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2237</v>
      </c>
    </row>
    <row r="86" spans="5:5" ht="89.25" customHeight="1">
      <c r="E86" s="31" t="s">
        <v>2270</v>
      </c>
    </row>
    <row r="87" spans="1:16" ht="12.75" customHeight="1">
      <c r="A87" t="s">
        <v>51</v>
      </c>
      <c s="6" t="s">
        <v>144</v>
      </c>
      <c s="6" t="s">
        <v>4216</v>
      </c>
      <c t="s">
        <v>5</v>
      </c>
      <c s="26" t="s">
        <v>3133</v>
      </c>
      <c s="27" t="s">
        <v>99</v>
      </c>
      <c s="28">
        <v>12</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2237</v>
      </c>
    </row>
    <row r="90" spans="5:5" ht="89.25" customHeight="1">
      <c r="E90" s="31" t="s">
        <v>2270</v>
      </c>
    </row>
    <row r="91" spans="1:16" ht="12.75" customHeight="1">
      <c r="A91" t="s">
        <v>51</v>
      </c>
      <c s="6" t="s">
        <v>148</v>
      </c>
      <c s="6" t="s">
        <v>4219</v>
      </c>
      <c t="s">
        <v>5</v>
      </c>
      <c s="26" t="s">
        <v>4220</v>
      </c>
      <c s="27" t="s">
        <v>99</v>
      </c>
      <c s="28">
        <v>100</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2237</v>
      </c>
    </row>
    <row r="94" spans="5:5" ht="89.25" customHeight="1">
      <c r="E94" s="31" t="s">
        <v>4221</v>
      </c>
    </row>
    <row r="95" spans="1:16" ht="12.75" customHeight="1">
      <c r="A95" t="s">
        <v>51</v>
      </c>
      <c s="6" t="s">
        <v>152</v>
      </c>
      <c s="6" t="s">
        <v>2260</v>
      </c>
      <c t="s">
        <v>5</v>
      </c>
      <c s="26" t="s">
        <v>2261</v>
      </c>
      <c s="27" t="s">
        <v>88</v>
      </c>
      <c s="28">
        <v>160</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2237</v>
      </c>
    </row>
    <row r="98" spans="5:5" ht="102" customHeight="1">
      <c r="E98" s="31" t="s">
        <v>4176</v>
      </c>
    </row>
    <row r="99" spans="1:16" ht="12.75" customHeight="1">
      <c r="A99" t="s">
        <v>51</v>
      </c>
      <c s="6" t="s">
        <v>156</v>
      </c>
      <c s="6" t="s">
        <v>4243</v>
      </c>
      <c t="s">
        <v>5</v>
      </c>
      <c s="26" t="s">
        <v>4244</v>
      </c>
      <c s="27" t="s">
        <v>99</v>
      </c>
      <c s="28">
        <v>4</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2237</v>
      </c>
    </row>
    <row r="102" spans="5:5" ht="102" customHeight="1">
      <c r="E102" s="31" t="s">
        <v>4182</v>
      </c>
    </row>
    <row r="103" spans="1:16" ht="12.75" customHeight="1">
      <c r="A103" t="s">
        <v>51</v>
      </c>
      <c s="6" t="s">
        <v>160</v>
      </c>
      <c s="6" t="s">
        <v>2278</v>
      </c>
      <c t="s">
        <v>5</v>
      </c>
      <c s="26" t="s">
        <v>2279</v>
      </c>
      <c s="27" t="s">
        <v>99</v>
      </c>
      <c s="28">
        <v>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2237</v>
      </c>
    </row>
    <row r="106" spans="5:5" ht="76.5" customHeight="1">
      <c r="E106" s="31" t="s">
        <v>2280</v>
      </c>
    </row>
    <row r="107" spans="1:16" ht="12.75" customHeight="1">
      <c r="A107" t="s">
        <v>51</v>
      </c>
      <c s="6" t="s">
        <v>164</v>
      </c>
      <c s="6" t="s">
        <v>4245</v>
      </c>
      <c t="s">
        <v>5</v>
      </c>
      <c s="26" t="s">
        <v>4246</v>
      </c>
      <c s="27" t="s">
        <v>99</v>
      </c>
      <c s="28">
        <v>1</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2237</v>
      </c>
    </row>
    <row r="110" spans="5:5" ht="25.5" customHeight="1">
      <c r="E110" s="31" t="s">
        <v>4247</v>
      </c>
    </row>
    <row r="111" spans="1:16" ht="12.75" customHeight="1">
      <c r="A111" t="s">
        <v>51</v>
      </c>
      <c s="6" t="s">
        <v>168</v>
      </c>
      <c s="6" t="s">
        <v>823</v>
      </c>
      <c t="s">
        <v>5</v>
      </c>
      <c s="26" t="s">
        <v>824</v>
      </c>
      <c s="27" t="s">
        <v>99</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2237</v>
      </c>
    </row>
    <row r="114" spans="5:5" ht="76.5" customHeight="1">
      <c r="E114" s="31" t="s">
        <v>825</v>
      </c>
    </row>
    <row r="115" spans="1:16" ht="12.75" customHeight="1">
      <c r="A115" t="s">
        <v>51</v>
      </c>
      <c s="6" t="s">
        <v>172</v>
      </c>
      <c s="6" t="s">
        <v>4248</v>
      </c>
      <c t="s">
        <v>5</v>
      </c>
      <c s="26" t="s">
        <v>4249</v>
      </c>
      <c s="27" t="s">
        <v>99</v>
      </c>
      <c s="28">
        <v>1</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2237</v>
      </c>
    </row>
    <row r="118" spans="5:5" ht="76.5" customHeight="1">
      <c r="E118" s="31" t="s">
        <v>4250</v>
      </c>
    </row>
    <row r="119" spans="1:16" ht="12.75" customHeight="1">
      <c r="A119" t="s">
        <v>51</v>
      </c>
      <c s="6" t="s">
        <v>176</v>
      </c>
      <c s="6" t="s">
        <v>2284</v>
      </c>
      <c t="s">
        <v>5</v>
      </c>
      <c s="26" t="s">
        <v>2285</v>
      </c>
      <c s="27" t="s">
        <v>464</v>
      </c>
      <c s="28">
        <v>60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2237</v>
      </c>
    </row>
    <row r="122" spans="5:5" ht="102" customHeight="1">
      <c r="E122" s="31" t="s">
        <v>1548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COUNTIFS(L8:L194,"=0",A8:A194,"P")+COUNTIFS(L8:L194,"",A8:A194,"P")+SUM(Q8:Q194)</f>
      </c>
    </row>
    <row r="8" spans="1:13" ht="12.75" customHeight="1">
      <c r="A8" t="s">
        <v>45</v>
      </c>
      <c r="C8" s="21" t="s">
        <v>4253</v>
      </c>
      <c r="E8" s="23" t="s">
        <v>4254</v>
      </c>
      <c r="J8" s="22">
        <f>0+J9+J18+J27+J40+J49</f>
      </c>
      <c s="22">
        <f>0+K9+K18+K27+K40+K49</f>
      </c>
      <c s="22">
        <f>0+L9+L18+L27+L40+L49</f>
      </c>
      <c s="22">
        <f>0+M9+M18+M27+M40+M49</f>
      </c>
    </row>
    <row r="9" spans="1:13" ht="12.75" customHeight="1">
      <c r="A9" t="s">
        <v>48</v>
      </c>
      <c r="C9" s="7" t="s">
        <v>49</v>
      </c>
      <c r="E9" s="25" t="s">
        <v>2234</v>
      </c>
      <c r="J9" s="24">
        <f>0</f>
      </c>
      <c s="24">
        <f>0</f>
      </c>
      <c s="24">
        <f>0+L10+L14</f>
      </c>
      <c s="24">
        <f>0+M10+M14</f>
      </c>
    </row>
    <row r="10" spans="1:16" ht="12.75" customHeight="1">
      <c r="A10" t="s">
        <v>51</v>
      </c>
      <c s="6" t="s">
        <v>52</v>
      </c>
      <c s="6" t="s">
        <v>2235</v>
      </c>
      <c t="s">
        <v>5</v>
      </c>
      <c s="26" t="s">
        <v>2236</v>
      </c>
      <c s="27" t="s">
        <v>55</v>
      </c>
      <c s="28">
        <v>55.44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2237</v>
      </c>
    </row>
    <row r="13" spans="5:5" ht="76.5" customHeight="1">
      <c r="E13" s="31" t="s">
        <v>2238</v>
      </c>
    </row>
    <row r="14" spans="1:16" ht="12.75" customHeight="1">
      <c r="A14" t="s">
        <v>51</v>
      </c>
      <c s="6" t="s">
        <v>27</v>
      </c>
      <c s="6" t="s">
        <v>4255</v>
      </c>
      <c t="s">
        <v>5</v>
      </c>
      <c s="26" t="s">
        <v>4256</v>
      </c>
      <c s="27" t="s">
        <v>55</v>
      </c>
      <c s="28">
        <v>0.574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2237</v>
      </c>
    </row>
    <row r="17" spans="5:5" ht="76.5" customHeight="1">
      <c r="E17" s="31" t="s">
        <v>2238</v>
      </c>
    </row>
    <row r="18" spans="1:13" ht="12.75" customHeight="1">
      <c r="A18" t="s">
        <v>48</v>
      </c>
      <c r="C18" s="7" t="s">
        <v>109</v>
      </c>
      <c r="E18" s="25" t="s">
        <v>2239</v>
      </c>
      <c r="J18" s="24">
        <f>0</f>
      </c>
      <c s="24">
        <f>0</f>
      </c>
      <c s="24">
        <f>0+L19+L23</f>
      </c>
      <c s="24">
        <f>0+M19+M23</f>
      </c>
    </row>
    <row r="19" spans="1:16" ht="12.75" customHeight="1">
      <c r="A19" t="s">
        <v>51</v>
      </c>
      <c s="6" t="s">
        <v>90</v>
      </c>
      <c s="6" t="s">
        <v>2240</v>
      </c>
      <c t="s">
        <v>5</v>
      </c>
      <c s="26" t="s">
        <v>2241</v>
      </c>
      <c s="27" t="s">
        <v>76</v>
      </c>
      <c s="28">
        <v>34.65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2237</v>
      </c>
    </row>
    <row r="22" spans="5:5" ht="255" customHeight="1">
      <c r="E22" s="31" t="s">
        <v>2242</v>
      </c>
    </row>
    <row r="23" spans="1:16" ht="12.75" customHeight="1">
      <c r="A23" t="s">
        <v>51</v>
      </c>
      <c s="6" t="s">
        <v>96</v>
      </c>
      <c s="6" t="s">
        <v>4257</v>
      </c>
      <c t="s">
        <v>5</v>
      </c>
      <c s="26" t="s">
        <v>4258</v>
      </c>
      <c s="27" t="s">
        <v>76</v>
      </c>
      <c s="28">
        <v>4.75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2237</v>
      </c>
    </row>
    <row r="26" spans="5:5" ht="153" customHeight="1">
      <c r="E26" s="31" t="s">
        <v>1373</v>
      </c>
    </row>
    <row r="27" spans="1:13" ht="12.75" customHeight="1">
      <c r="A27" t="s">
        <v>48</v>
      </c>
      <c r="C27" s="7" t="s">
        <v>27</v>
      </c>
      <c r="E27" s="25" t="s">
        <v>2243</v>
      </c>
      <c r="J27" s="24">
        <f>0</f>
      </c>
      <c s="24">
        <f>0</f>
      </c>
      <c s="24">
        <f>0+L28+L32+L36</f>
      </c>
      <c s="24">
        <f>0+M28+M32+M36</f>
      </c>
    </row>
    <row r="28" spans="1:16" ht="12.75" customHeight="1">
      <c r="A28" t="s">
        <v>51</v>
      </c>
      <c s="6" t="s">
        <v>26</v>
      </c>
      <c s="6" t="s">
        <v>2244</v>
      </c>
      <c t="s">
        <v>5</v>
      </c>
      <c s="26" t="s">
        <v>1741</v>
      </c>
      <c s="27" t="s">
        <v>834</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2237</v>
      </c>
    </row>
    <row r="31" spans="5:5" ht="12.75" customHeight="1">
      <c r="E31" s="31" t="s">
        <v>1736</v>
      </c>
    </row>
    <row r="32" spans="1:16" ht="12.75" customHeight="1">
      <c r="A32" t="s">
        <v>51</v>
      </c>
      <c s="6" t="s">
        <v>67</v>
      </c>
      <c s="6" t="s">
        <v>2245</v>
      </c>
      <c t="s">
        <v>5</v>
      </c>
      <c s="26" t="s">
        <v>2246</v>
      </c>
      <c s="27" t="s">
        <v>834</v>
      </c>
      <c s="28">
        <v>1</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2237</v>
      </c>
    </row>
    <row r="35" spans="5:5" ht="12.75" customHeight="1">
      <c r="E35" s="31" t="s">
        <v>2247</v>
      </c>
    </row>
    <row r="36" spans="1:16" ht="12.75" customHeight="1">
      <c r="A36" t="s">
        <v>51</v>
      </c>
      <c s="6" t="s">
        <v>73</v>
      </c>
      <c s="6" t="s">
        <v>2248</v>
      </c>
      <c t="s">
        <v>5</v>
      </c>
      <c s="26" t="s">
        <v>2249</v>
      </c>
      <c s="27" t="s">
        <v>99</v>
      </c>
      <c s="28">
        <v>250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2237</v>
      </c>
    </row>
    <row r="39" spans="5:5" ht="12.75" customHeight="1">
      <c r="E39" s="31" t="s">
        <v>1736</v>
      </c>
    </row>
    <row r="40" spans="1:13" ht="12.75" customHeight="1">
      <c r="A40" t="s">
        <v>48</v>
      </c>
      <c r="C40" s="7" t="s">
        <v>26</v>
      </c>
      <c r="E40" s="25" t="s">
        <v>2250</v>
      </c>
      <c r="J40" s="24">
        <f>0</f>
      </c>
      <c s="24">
        <f>0</f>
      </c>
      <c s="24">
        <f>0+L41+L45</f>
      </c>
      <c s="24">
        <f>0+M41+M45</f>
      </c>
    </row>
    <row r="41" spans="1:16" ht="12.75" customHeight="1">
      <c r="A41" t="s">
        <v>51</v>
      </c>
      <c s="6" t="s">
        <v>80</v>
      </c>
      <c s="6" t="s">
        <v>2251</v>
      </c>
      <c t="s">
        <v>5</v>
      </c>
      <c s="26" t="s">
        <v>1748</v>
      </c>
      <c s="27" t="s">
        <v>834</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2237</v>
      </c>
    </row>
    <row r="44" spans="5:5" ht="12.75" customHeight="1">
      <c r="E44" s="31" t="s">
        <v>1750</v>
      </c>
    </row>
    <row r="45" spans="1:16" ht="12.75" customHeight="1">
      <c r="A45" t="s">
        <v>51</v>
      </c>
      <c s="6" t="s">
        <v>85</v>
      </c>
      <c s="6" t="s">
        <v>4259</v>
      </c>
      <c t="s">
        <v>5</v>
      </c>
      <c s="26" t="s">
        <v>4260</v>
      </c>
      <c s="27" t="s">
        <v>834</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2237</v>
      </c>
    </row>
    <row r="48" spans="5:5" ht="12.75" customHeight="1">
      <c r="E48" s="31" t="s">
        <v>4261</v>
      </c>
    </row>
    <row r="49" spans="1:13" ht="12.75" customHeight="1">
      <c r="A49" t="s">
        <v>48</v>
      </c>
      <c r="C49" s="7" t="s">
        <v>85</v>
      </c>
      <c r="E49" s="25" t="s">
        <v>95</v>
      </c>
      <c r="J49" s="24">
        <f>0</f>
      </c>
      <c s="24">
        <f>0</f>
      </c>
      <c s="24">
        <f>0+L50+L54+L58+L62+L66+L70+L74+L78+L82+L86+L90+L94+L98+L102+L106+L110+L114+L118+L122+L126+L130+L134+L138+L142+L146+L150+L154+L158+L162+L166+L170+L174+L178+L182+L186+L190+L194</f>
      </c>
      <c s="24">
        <f>0+M50+M54+M58+M62+M66+M70+M74+M78+M82+M86+M90+M94+M98+M102+M106+M110+M114+M118+M122+M126+M130+M134+M138+M142+M146+M150+M154+M158+M162+M166+M170+M174+M178+M182+M186+M190+M194</f>
      </c>
    </row>
    <row r="50" spans="1:16" ht="12.75" customHeight="1">
      <c r="A50" t="s">
        <v>51</v>
      </c>
      <c s="6" t="s">
        <v>101</v>
      </c>
      <c s="6" t="s">
        <v>1225</v>
      </c>
      <c t="s">
        <v>5</v>
      </c>
      <c s="26" t="s">
        <v>1226</v>
      </c>
      <c s="27" t="s">
        <v>88</v>
      </c>
      <c s="28">
        <v>480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2237</v>
      </c>
    </row>
    <row r="53" spans="5:5" ht="102" customHeight="1">
      <c r="E53" s="31" t="s">
        <v>2252</v>
      </c>
    </row>
    <row r="54" spans="1:16" ht="12.75" customHeight="1">
      <c r="A54" t="s">
        <v>51</v>
      </c>
      <c s="6" t="s">
        <v>105</v>
      </c>
      <c s="6" t="s">
        <v>4262</v>
      </c>
      <c t="s">
        <v>5</v>
      </c>
      <c s="26" t="s">
        <v>4263</v>
      </c>
      <c s="27" t="s">
        <v>88</v>
      </c>
      <c s="28">
        <v>365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2237</v>
      </c>
    </row>
    <row r="57" spans="5:5" ht="102" customHeight="1">
      <c r="E57" s="31" t="s">
        <v>4264</v>
      </c>
    </row>
    <row r="58" spans="1:16" ht="12.75" customHeight="1">
      <c r="A58" t="s">
        <v>51</v>
      </c>
      <c s="6" t="s">
        <v>109</v>
      </c>
      <c s="6" t="s">
        <v>4265</v>
      </c>
      <c t="s">
        <v>5</v>
      </c>
      <c s="26" t="s">
        <v>4266</v>
      </c>
      <c s="27" t="s">
        <v>88</v>
      </c>
      <c s="28">
        <v>432</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2237</v>
      </c>
    </row>
    <row r="61" spans="5:5" ht="76.5" customHeight="1">
      <c r="E61" s="31" t="s">
        <v>681</v>
      </c>
    </row>
    <row r="62" spans="1:16" ht="12.75" customHeight="1">
      <c r="A62" t="s">
        <v>51</v>
      </c>
      <c s="6" t="s">
        <v>113</v>
      </c>
      <c s="6" t="s">
        <v>682</v>
      </c>
      <c t="s">
        <v>5</v>
      </c>
      <c s="26" t="s">
        <v>683</v>
      </c>
      <c s="27" t="s">
        <v>88</v>
      </c>
      <c s="28">
        <v>60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2237</v>
      </c>
    </row>
    <row r="65" spans="5:5" ht="76.5" customHeight="1">
      <c r="E65" s="31" t="s">
        <v>681</v>
      </c>
    </row>
    <row r="66" spans="1:16" ht="12.75" customHeight="1">
      <c r="A66" t="s">
        <v>51</v>
      </c>
      <c s="6" t="s">
        <v>117</v>
      </c>
      <c s="6" t="s">
        <v>4267</v>
      </c>
      <c t="s">
        <v>5</v>
      </c>
      <c s="26" t="s">
        <v>4268</v>
      </c>
      <c s="27" t="s">
        <v>99</v>
      </c>
      <c s="28">
        <v>288</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2237</v>
      </c>
    </row>
    <row r="69" spans="5:5" ht="76.5" customHeight="1">
      <c r="E69" s="31" t="s">
        <v>4269</v>
      </c>
    </row>
    <row r="70" spans="1:16" ht="12.75" customHeight="1">
      <c r="A70" t="s">
        <v>51</v>
      </c>
      <c s="6" t="s">
        <v>122</v>
      </c>
      <c s="6" t="s">
        <v>2253</v>
      </c>
      <c t="s">
        <v>5</v>
      </c>
      <c s="26" t="s">
        <v>2254</v>
      </c>
      <c s="27" t="s">
        <v>388</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2237</v>
      </c>
    </row>
    <row r="73" spans="5:5" ht="102" customHeight="1">
      <c r="E73" s="31" t="s">
        <v>2255</v>
      </c>
    </row>
    <row r="74" spans="1:16" ht="12.75" customHeight="1">
      <c r="A74" t="s">
        <v>51</v>
      </c>
      <c s="6" t="s">
        <v>126</v>
      </c>
      <c s="6" t="s">
        <v>390</v>
      </c>
      <c t="s">
        <v>5</v>
      </c>
      <c s="26" t="s">
        <v>391</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2237</v>
      </c>
    </row>
    <row r="77" spans="5:5" ht="76.5" customHeight="1">
      <c r="E77" s="31" t="s">
        <v>681</v>
      </c>
    </row>
    <row r="78" spans="1:16" ht="12.75" customHeight="1">
      <c r="A78" t="s">
        <v>51</v>
      </c>
      <c s="6" t="s">
        <v>132</v>
      </c>
      <c s="6" t="s">
        <v>4270</v>
      </c>
      <c t="s">
        <v>5</v>
      </c>
      <c s="26" t="s">
        <v>4271</v>
      </c>
      <c s="27" t="s">
        <v>99</v>
      </c>
      <c s="28">
        <v>81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2237</v>
      </c>
    </row>
    <row r="81" spans="5:5" ht="89.25" customHeight="1">
      <c r="E81" s="31" t="s">
        <v>3078</v>
      </c>
    </row>
    <row r="82" spans="1:16" ht="12.75" customHeight="1">
      <c r="A82" t="s">
        <v>51</v>
      </c>
      <c s="6" t="s">
        <v>136</v>
      </c>
      <c s="6" t="s">
        <v>4202</v>
      </c>
      <c t="s">
        <v>5</v>
      </c>
      <c s="26" t="s">
        <v>4203</v>
      </c>
      <c s="27" t="s">
        <v>99</v>
      </c>
      <c s="28">
        <v>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2237</v>
      </c>
    </row>
    <row r="85" spans="5:5" ht="89.25" customHeight="1">
      <c r="E85" s="31" t="s">
        <v>3078</v>
      </c>
    </row>
    <row r="86" spans="1:16" ht="12.75" customHeight="1">
      <c r="A86" t="s">
        <v>51</v>
      </c>
      <c s="6" t="s">
        <v>140</v>
      </c>
      <c s="6" t="s">
        <v>4272</v>
      </c>
      <c t="s">
        <v>5</v>
      </c>
      <c s="26" t="s">
        <v>4273</v>
      </c>
      <c s="27" t="s">
        <v>99</v>
      </c>
      <c s="28">
        <v>81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2237</v>
      </c>
    </row>
    <row r="89" spans="5:5" ht="76.5" customHeight="1">
      <c r="E89" s="31" t="s">
        <v>3095</v>
      </c>
    </row>
    <row r="90" spans="1:16" ht="12.75" customHeight="1">
      <c r="A90" t="s">
        <v>51</v>
      </c>
      <c s="6" t="s">
        <v>144</v>
      </c>
      <c s="6" t="s">
        <v>3103</v>
      </c>
      <c t="s">
        <v>5</v>
      </c>
      <c s="26" t="s">
        <v>4274</v>
      </c>
      <c s="27" t="s">
        <v>99</v>
      </c>
      <c s="28">
        <v>81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2237</v>
      </c>
    </row>
    <row r="93" spans="5:5" ht="76.5" customHeight="1">
      <c r="E93" s="31" t="s">
        <v>3105</v>
      </c>
    </row>
    <row r="94" spans="1:16" ht="12.75" customHeight="1">
      <c r="A94" t="s">
        <v>51</v>
      </c>
      <c s="6" t="s">
        <v>148</v>
      </c>
      <c s="6" t="s">
        <v>4275</v>
      </c>
      <c t="s">
        <v>5</v>
      </c>
      <c s="26" t="s">
        <v>4276</v>
      </c>
      <c s="27" t="s">
        <v>99</v>
      </c>
      <c s="28">
        <v>32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2237</v>
      </c>
    </row>
    <row r="97" spans="5:5" ht="89.25" customHeight="1">
      <c r="E97" s="31" t="s">
        <v>4236</v>
      </c>
    </row>
    <row r="98" spans="1:16" ht="12.75" customHeight="1">
      <c r="A98" t="s">
        <v>51</v>
      </c>
      <c s="6" t="s">
        <v>152</v>
      </c>
      <c s="6" t="s">
        <v>4204</v>
      </c>
      <c t="s">
        <v>5</v>
      </c>
      <c s="26" t="s">
        <v>4205</v>
      </c>
      <c s="27" t="s">
        <v>88</v>
      </c>
      <c s="28">
        <v>680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2237</v>
      </c>
    </row>
    <row r="101" spans="5:5" ht="76.5" customHeight="1">
      <c r="E101" s="31" t="s">
        <v>4206</v>
      </c>
    </row>
    <row r="102" spans="1:16" ht="12.75" customHeight="1">
      <c r="A102" t="s">
        <v>51</v>
      </c>
      <c s="6" t="s">
        <v>156</v>
      </c>
      <c s="6" t="s">
        <v>4207</v>
      </c>
      <c t="s">
        <v>5</v>
      </c>
      <c s="26" t="s">
        <v>4208</v>
      </c>
      <c s="27" t="s">
        <v>99</v>
      </c>
      <c s="28">
        <v>40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2237</v>
      </c>
    </row>
    <row r="105" spans="5:5" ht="76.5" customHeight="1">
      <c r="E105" s="31" t="s">
        <v>4209</v>
      </c>
    </row>
    <row r="106" spans="1:16" ht="12.75" customHeight="1">
      <c r="A106" t="s">
        <v>51</v>
      </c>
      <c s="6" t="s">
        <v>160</v>
      </c>
      <c s="6" t="s">
        <v>4210</v>
      </c>
      <c t="s">
        <v>5</v>
      </c>
      <c s="26" t="s">
        <v>4211</v>
      </c>
      <c s="27" t="s">
        <v>99</v>
      </c>
      <c s="28">
        <v>20</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2237</v>
      </c>
    </row>
    <row r="109" spans="5:5" ht="102" customHeight="1">
      <c r="E109" s="31" t="s">
        <v>4212</v>
      </c>
    </row>
    <row r="110" spans="1:16" ht="12.75" customHeight="1">
      <c r="A110" t="s">
        <v>51</v>
      </c>
      <c s="6" t="s">
        <v>164</v>
      </c>
      <c s="6" t="s">
        <v>551</v>
      </c>
      <c t="s">
        <v>5</v>
      </c>
      <c s="26" t="s">
        <v>552</v>
      </c>
      <c s="27" t="s">
        <v>88</v>
      </c>
      <c s="28">
        <v>110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2237</v>
      </c>
    </row>
    <row r="113" spans="5:5" ht="76.5" customHeight="1">
      <c r="E113" s="31" t="s">
        <v>687</v>
      </c>
    </row>
    <row r="114" spans="1:16" ht="12.75" customHeight="1">
      <c r="A114" t="s">
        <v>51</v>
      </c>
      <c s="6" t="s">
        <v>168</v>
      </c>
      <c s="6" t="s">
        <v>2262</v>
      </c>
      <c t="s">
        <v>5</v>
      </c>
      <c s="26" t="s">
        <v>2263</v>
      </c>
      <c s="27" t="s">
        <v>88</v>
      </c>
      <c s="28">
        <v>280</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2237</v>
      </c>
    </row>
    <row r="117" spans="5:5" ht="76.5" customHeight="1">
      <c r="E117" s="31" t="s">
        <v>687</v>
      </c>
    </row>
    <row r="118" spans="1:16" ht="12.75" customHeight="1">
      <c r="A118" t="s">
        <v>51</v>
      </c>
      <c s="6" t="s">
        <v>172</v>
      </c>
      <c s="6" t="s">
        <v>2262</v>
      </c>
      <c t="s">
        <v>52</v>
      </c>
      <c s="26" t="s">
        <v>4242</v>
      </c>
      <c s="27" t="s">
        <v>88</v>
      </c>
      <c s="28">
        <v>1340</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2237</v>
      </c>
    </row>
    <row r="121" spans="5:5" ht="76.5" customHeight="1">
      <c r="E121" s="31" t="s">
        <v>687</v>
      </c>
    </row>
    <row r="122" spans="1:16" ht="12.75" customHeight="1">
      <c r="A122" t="s">
        <v>51</v>
      </c>
      <c s="6" t="s">
        <v>176</v>
      </c>
      <c s="6" t="s">
        <v>4215</v>
      </c>
      <c t="s">
        <v>5</v>
      </c>
      <c s="26" t="s">
        <v>3130</v>
      </c>
      <c s="27" t="s">
        <v>99</v>
      </c>
      <c s="28">
        <v>178</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2237</v>
      </c>
    </row>
    <row r="125" spans="5:5" ht="89.25" customHeight="1">
      <c r="E125" s="31" t="s">
        <v>2270</v>
      </c>
    </row>
    <row r="126" spans="1:16" ht="12.75" customHeight="1">
      <c r="A126" t="s">
        <v>51</v>
      </c>
      <c s="6" t="s">
        <v>181</v>
      </c>
      <c s="6" t="s">
        <v>4216</v>
      </c>
      <c t="s">
        <v>5</v>
      </c>
      <c s="26" t="s">
        <v>3133</v>
      </c>
      <c s="27" t="s">
        <v>99</v>
      </c>
      <c s="28">
        <v>60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2237</v>
      </c>
    </row>
    <row r="129" spans="5:5" ht="89.25" customHeight="1">
      <c r="E129" s="31" t="s">
        <v>2270</v>
      </c>
    </row>
    <row r="130" spans="1:16" ht="12.75" customHeight="1">
      <c r="A130" t="s">
        <v>51</v>
      </c>
      <c s="6" t="s">
        <v>185</v>
      </c>
      <c s="6" t="s">
        <v>2275</v>
      </c>
      <c t="s">
        <v>5</v>
      </c>
      <c s="26" t="s">
        <v>2276</v>
      </c>
      <c s="27" t="s">
        <v>88</v>
      </c>
      <c s="28">
        <v>680</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2237</v>
      </c>
    </row>
    <row r="133" spans="5:5" ht="76.5" customHeight="1">
      <c r="E133" s="31" t="s">
        <v>2277</v>
      </c>
    </row>
    <row r="134" spans="1:16" ht="12.75" customHeight="1">
      <c r="A134" t="s">
        <v>51</v>
      </c>
      <c s="6" t="s">
        <v>190</v>
      </c>
      <c s="6" t="s">
        <v>4219</v>
      </c>
      <c t="s">
        <v>5</v>
      </c>
      <c s="26" t="s">
        <v>4220</v>
      </c>
      <c s="27" t="s">
        <v>99</v>
      </c>
      <c s="28">
        <v>338</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2237</v>
      </c>
    </row>
    <row r="137" spans="5:5" ht="89.25" customHeight="1">
      <c r="E137" s="31" t="s">
        <v>4221</v>
      </c>
    </row>
    <row r="138" spans="1:16" ht="12.75" customHeight="1">
      <c r="A138" t="s">
        <v>51</v>
      </c>
      <c s="6" t="s">
        <v>194</v>
      </c>
      <c s="6" t="s">
        <v>2260</v>
      </c>
      <c t="s">
        <v>5</v>
      </c>
      <c s="26" t="s">
        <v>2261</v>
      </c>
      <c s="27" t="s">
        <v>88</v>
      </c>
      <c s="28">
        <v>120</v>
      </c>
      <c s="27">
        <v>0</v>
      </c>
      <c s="27">
        <f>ROUND(G138*H138,6)</f>
      </c>
      <c r="L138" s="29">
        <v>0</v>
      </c>
      <c s="24">
        <f>ROUND(ROUND(L138,2)*ROUND(G138,3),2)</f>
      </c>
      <c s="27" t="s">
        <v>56</v>
      </c>
      <c>
        <f>(M138*21)/100</f>
      </c>
      <c t="s">
        <v>27</v>
      </c>
    </row>
    <row r="139" spans="1:5" ht="12.75" customHeight="1">
      <c r="A139" s="30" t="s">
        <v>57</v>
      </c>
      <c r="E139" s="31" t="s">
        <v>5</v>
      </c>
    </row>
    <row r="140" spans="1:5" ht="12.75" customHeight="1">
      <c r="A140" s="30" t="s">
        <v>58</v>
      </c>
      <c r="E140" s="32" t="s">
        <v>2237</v>
      </c>
    </row>
    <row r="141" spans="5:5" ht="102" customHeight="1">
      <c r="E141" s="31" t="s">
        <v>4176</v>
      </c>
    </row>
    <row r="142" spans="1:16" ht="12.75" customHeight="1">
      <c r="A142" t="s">
        <v>51</v>
      </c>
      <c s="6" t="s">
        <v>198</v>
      </c>
      <c s="6" t="s">
        <v>4277</v>
      </c>
      <c t="s">
        <v>5</v>
      </c>
      <c s="26" t="s">
        <v>4278</v>
      </c>
      <c s="27" t="s">
        <v>99</v>
      </c>
      <c s="28">
        <v>17</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2237</v>
      </c>
    </row>
    <row r="145" spans="5:5" ht="102" customHeight="1">
      <c r="E145" s="31" t="s">
        <v>4279</v>
      </c>
    </row>
    <row r="146" spans="1:16" ht="12.75" customHeight="1">
      <c r="A146" t="s">
        <v>51</v>
      </c>
      <c s="6" t="s">
        <v>202</v>
      </c>
      <c s="6" t="s">
        <v>4280</v>
      </c>
      <c t="s">
        <v>5</v>
      </c>
      <c s="26" t="s">
        <v>4281</v>
      </c>
      <c s="27" t="s">
        <v>99</v>
      </c>
      <c s="28">
        <v>17</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2237</v>
      </c>
    </row>
    <row r="149" spans="5:5" ht="89.25" customHeight="1">
      <c r="E149" s="31" t="s">
        <v>4282</v>
      </c>
    </row>
    <row r="150" spans="1:16" ht="12.75" customHeight="1">
      <c r="A150" t="s">
        <v>51</v>
      </c>
      <c s="6" t="s">
        <v>206</v>
      </c>
      <c s="6" t="s">
        <v>4283</v>
      </c>
      <c t="s">
        <v>5</v>
      </c>
      <c s="26" t="s">
        <v>4284</v>
      </c>
      <c s="27" t="s">
        <v>99</v>
      </c>
      <c s="28">
        <v>21</v>
      </c>
      <c s="27">
        <v>0</v>
      </c>
      <c s="27">
        <f>ROUND(G150*H150,6)</f>
      </c>
      <c r="L150" s="29">
        <v>0</v>
      </c>
      <c s="24">
        <f>ROUND(ROUND(L150,2)*ROUND(G150,3),2)</f>
      </c>
      <c s="27" t="s">
        <v>56</v>
      </c>
      <c>
        <f>(M150*21)/100</f>
      </c>
      <c t="s">
        <v>27</v>
      </c>
    </row>
    <row r="151" spans="1:5" ht="12.75" customHeight="1">
      <c r="A151" s="30" t="s">
        <v>57</v>
      </c>
      <c r="E151" s="31" t="s">
        <v>5</v>
      </c>
    </row>
    <row r="152" spans="1:5" ht="12.75" customHeight="1">
      <c r="A152" s="30" t="s">
        <v>58</v>
      </c>
      <c r="E152" s="32" t="s">
        <v>2237</v>
      </c>
    </row>
    <row r="153" spans="5:5" ht="89.25" customHeight="1">
      <c r="E153" s="31" t="s">
        <v>4285</v>
      </c>
    </row>
    <row r="154" spans="1:16" ht="12.75" customHeight="1">
      <c r="A154" t="s">
        <v>51</v>
      </c>
      <c s="6" t="s">
        <v>210</v>
      </c>
      <c s="6" t="s">
        <v>4286</v>
      </c>
      <c t="s">
        <v>5</v>
      </c>
      <c s="26" t="s">
        <v>4287</v>
      </c>
      <c s="27" t="s">
        <v>99</v>
      </c>
      <c s="28">
        <v>21</v>
      </c>
      <c s="27">
        <v>0</v>
      </c>
      <c s="27">
        <f>ROUND(G154*H154,6)</f>
      </c>
      <c r="L154" s="29">
        <v>0</v>
      </c>
      <c s="24">
        <f>ROUND(ROUND(L154,2)*ROUND(G154,3),2)</f>
      </c>
      <c s="27" t="s">
        <v>56</v>
      </c>
      <c>
        <f>(M154*21)/100</f>
      </c>
      <c t="s">
        <v>27</v>
      </c>
    </row>
    <row r="155" spans="1:5" ht="12.75" customHeight="1">
      <c r="A155" s="30" t="s">
        <v>57</v>
      </c>
      <c r="E155" s="31" t="s">
        <v>5</v>
      </c>
    </row>
    <row r="156" spans="1:5" ht="12.75" customHeight="1">
      <c r="A156" s="30" t="s">
        <v>58</v>
      </c>
      <c r="E156" s="32" t="s">
        <v>2237</v>
      </c>
    </row>
    <row r="157" spans="5:5" ht="89.25" customHeight="1">
      <c r="E157" s="31" t="s">
        <v>4288</v>
      </c>
    </row>
    <row r="158" spans="1:16" ht="12.75" customHeight="1">
      <c r="A158" t="s">
        <v>51</v>
      </c>
      <c s="6" t="s">
        <v>214</v>
      </c>
      <c s="6" t="s">
        <v>4289</v>
      </c>
      <c t="s">
        <v>5</v>
      </c>
      <c s="26" t="s">
        <v>4290</v>
      </c>
      <c s="27" t="s">
        <v>99</v>
      </c>
      <c s="28">
        <v>4</v>
      </c>
      <c s="27">
        <v>0</v>
      </c>
      <c s="27">
        <f>ROUND(G158*H158,6)</f>
      </c>
      <c r="L158" s="29">
        <v>0</v>
      </c>
      <c s="24">
        <f>ROUND(ROUND(L158,2)*ROUND(G158,3),2)</f>
      </c>
      <c s="27" t="s">
        <v>56</v>
      </c>
      <c>
        <f>(M158*21)/100</f>
      </c>
      <c t="s">
        <v>27</v>
      </c>
    </row>
    <row r="159" spans="1:5" ht="12.75" customHeight="1">
      <c r="A159" s="30" t="s">
        <v>57</v>
      </c>
      <c r="E159" s="31" t="s">
        <v>5</v>
      </c>
    </row>
    <row r="160" spans="1:5" ht="12.75" customHeight="1">
      <c r="A160" s="30" t="s">
        <v>58</v>
      </c>
      <c r="E160" s="32" t="s">
        <v>2237</v>
      </c>
    </row>
    <row r="161" spans="5:5" ht="25.5" customHeight="1">
      <c r="E161" s="31" t="s">
        <v>4291</v>
      </c>
    </row>
    <row r="162" spans="1:16" ht="12.75" customHeight="1">
      <c r="A162" t="s">
        <v>51</v>
      </c>
      <c s="6" t="s">
        <v>218</v>
      </c>
      <c s="6" t="s">
        <v>4292</v>
      </c>
      <c t="s">
        <v>5</v>
      </c>
      <c s="26" t="s">
        <v>4293</v>
      </c>
      <c s="27" t="s">
        <v>99</v>
      </c>
      <c s="28">
        <v>7</v>
      </c>
      <c s="27">
        <v>0</v>
      </c>
      <c s="27">
        <f>ROUND(G162*H162,6)</f>
      </c>
      <c r="L162" s="29">
        <v>0</v>
      </c>
      <c s="24">
        <f>ROUND(ROUND(L162,2)*ROUND(G162,3),2)</f>
      </c>
      <c s="27" t="s">
        <v>56</v>
      </c>
      <c>
        <f>(M162*21)/100</f>
      </c>
      <c t="s">
        <v>27</v>
      </c>
    </row>
    <row r="163" spans="1:5" ht="12.75" customHeight="1">
      <c r="A163" s="30" t="s">
        <v>57</v>
      </c>
      <c r="E163" s="31" t="s">
        <v>5</v>
      </c>
    </row>
    <row r="164" spans="1:5" ht="12.75" customHeight="1">
      <c r="A164" s="30" t="s">
        <v>58</v>
      </c>
      <c r="E164" s="32" t="s">
        <v>2237</v>
      </c>
    </row>
    <row r="165" spans="5:5" ht="102" customHeight="1">
      <c r="E165" s="31" t="s">
        <v>4182</v>
      </c>
    </row>
    <row r="166" spans="1:16" ht="12.75" customHeight="1">
      <c r="A166" t="s">
        <v>51</v>
      </c>
      <c s="6" t="s">
        <v>222</v>
      </c>
      <c s="6" t="s">
        <v>4294</v>
      </c>
      <c t="s">
        <v>5</v>
      </c>
      <c s="26" t="s">
        <v>4295</v>
      </c>
      <c s="27" t="s">
        <v>99</v>
      </c>
      <c s="28">
        <v>7</v>
      </c>
      <c s="27">
        <v>0</v>
      </c>
      <c s="27">
        <f>ROUND(G166*H166,6)</f>
      </c>
      <c r="L166" s="29">
        <v>0</v>
      </c>
      <c s="24">
        <f>ROUND(ROUND(L166,2)*ROUND(G166,3),2)</f>
      </c>
      <c s="27" t="s">
        <v>56</v>
      </c>
      <c>
        <f>(M166*21)/100</f>
      </c>
      <c t="s">
        <v>27</v>
      </c>
    </row>
    <row r="167" spans="1:5" ht="12.75" customHeight="1">
      <c r="A167" s="30" t="s">
        <v>57</v>
      </c>
      <c r="E167" s="31" t="s">
        <v>5</v>
      </c>
    </row>
    <row r="168" spans="1:5" ht="12.75" customHeight="1">
      <c r="A168" s="30" t="s">
        <v>58</v>
      </c>
      <c r="E168" s="32" t="s">
        <v>2237</v>
      </c>
    </row>
    <row r="169" spans="5:5" ht="102" customHeight="1">
      <c r="E169" s="31" t="s">
        <v>4182</v>
      </c>
    </row>
    <row r="170" spans="1:16" ht="12.75" customHeight="1">
      <c r="A170" t="s">
        <v>51</v>
      </c>
      <c s="6" t="s">
        <v>226</v>
      </c>
      <c s="6" t="s">
        <v>4243</v>
      </c>
      <c t="s">
        <v>5</v>
      </c>
      <c s="26" t="s">
        <v>4244</v>
      </c>
      <c s="27" t="s">
        <v>99</v>
      </c>
      <c s="28">
        <v>28</v>
      </c>
      <c s="27">
        <v>0</v>
      </c>
      <c s="27">
        <f>ROUND(G170*H170,6)</f>
      </c>
      <c r="L170" s="29">
        <v>0</v>
      </c>
      <c s="24">
        <f>ROUND(ROUND(L170,2)*ROUND(G170,3),2)</f>
      </c>
      <c s="27" t="s">
        <v>56</v>
      </c>
      <c>
        <f>(M170*21)/100</f>
      </c>
      <c t="s">
        <v>27</v>
      </c>
    </row>
    <row r="171" spans="1:5" ht="12.75" customHeight="1">
      <c r="A171" s="30" t="s">
        <v>57</v>
      </c>
      <c r="E171" s="31" t="s">
        <v>5</v>
      </c>
    </row>
    <row r="172" spans="1:5" ht="12.75" customHeight="1">
      <c r="A172" s="30" t="s">
        <v>58</v>
      </c>
      <c r="E172" s="32" t="s">
        <v>2237</v>
      </c>
    </row>
    <row r="173" spans="5:5" ht="102" customHeight="1">
      <c r="E173" s="31" t="s">
        <v>4182</v>
      </c>
    </row>
    <row r="174" spans="1:16" ht="12.75" customHeight="1">
      <c r="A174" t="s">
        <v>51</v>
      </c>
      <c s="6" t="s">
        <v>230</v>
      </c>
      <c s="6" t="s">
        <v>4296</v>
      </c>
      <c t="s">
        <v>5</v>
      </c>
      <c s="26" t="s">
        <v>4297</v>
      </c>
      <c s="27" t="s">
        <v>99</v>
      </c>
      <c s="28">
        <v>7</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2237</v>
      </c>
    </row>
    <row r="177" spans="5:5" ht="102" customHeight="1">
      <c r="E177" s="31" t="s">
        <v>4182</v>
      </c>
    </row>
    <row r="178" spans="1:16" ht="12.75" customHeight="1">
      <c r="A178" t="s">
        <v>51</v>
      </c>
      <c s="6" t="s">
        <v>234</v>
      </c>
      <c s="6" t="s">
        <v>2278</v>
      </c>
      <c t="s">
        <v>5</v>
      </c>
      <c s="26" t="s">
        <v>2279</v>
      </c>
      <c s="27" t="s">
        <v>99</v>
      </c>
      <c s="28">
        <v>1</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2237</v>
      </c>
    </row>
    <row r="181" spans="5:5" ht="76.5" customHeight="1">
      <c r="E181" s="31" t="s">
        <v>2280</v>
      </c>
    </row>
    <row r="182" spans="1:16" ht="12.75" customHeight="1">
      <c r="A182" t="s">
        <v>51</v>
      </c>
      <c s="6" t="s">
        <v>238</v>
      </c>
      <c s="6" t="s">
        <v>4245</v>
      </c>
      <c t="s">
        <v>5</v>
      </c>
      <c s="26" t="s">
        <v>4246</v>
      </c>
      <c s="27" t="s">
        <v>99</v>
      </c>
      <c s="28">
        <v>4</v>
      </c>
      <c s="27">
        <v>0</v>
      </c>
      <c s="27">
        <f>ROUND(G182*H182,6)</f>
      </c>
      <c r="L182" s="29">
        <v>0</v>
      </c>
      <c s="24">
        <f>ROUND(ROUND(L182,2)*ROUND(G182,3),2)</f>
      </c>
      <c s="27" t="s">
        <v>56</v>
      </c>
      <c>
        <f>(M182*21)/100</f>
      </c>
      <c t="s">
        <v>27</v>
      </c>
    </row>
    <row r="183" spans="1:5" ht="12.75" customHeight="1">
      <c r="A183" s="30" t="s">
        <v>57</v>
      </c>
      <c r="E183" s="31" t="s">
        <v>5</v>
      </c>
    </row>
    <row r="184" spans="1:5" ht="12.75" customHeight="1">
      <c r="A184" s="30" t="s">
        <v>58</v>
      </c>
      <c r="E184" s="32" t="s">
        <v>2237</v>
      </c>
    </row>
    <row r="185" spans="5:5" ht="25.5" customHeight="1">
      <c r="E185" s="31" t="s">
        <v>4247</v>
      </c>
    </row>
    <row r="186" spans="1:16" ht="12.75" customHeight="1">
      <c r="A186" t="s">
        <v>51</v>
      </c>
      <c s="6" t="s">
        <v>242</v>
      </c>
      <c s="6" t="s">
        <v>823</v>
      </c>
      <c t="s">
        <v>5</v>
      </c>
      <c s="26" t="s">
        <v>824</v>
      </c>
      <c s="27" t="s">
        <v>99</v>
      </c>
      <c s="28">
        <v>1</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2237</v>
      </c>
    </row>
    <row r="189" spans="5:5" ht="76.5" customHeight="1">
      <c r="E189" s="31" t="s">
        <v>825</v>
      </c>
    </row>
    <row r="190" spans="1:16" ht="12.75" customHeight="1">
      <c r="A190" t="s">
        <v>51</v>
      </c>
      <c s="6" t="s">
        <v>246</v>
      </c>
      <c s="6" t="s">
        <v>4248</v>
      </c>
      <c t="s">
        <v>5</v>
      </c>
      <c s="26" t="s">
        <v>4249</v>
      </c>
      <c s="27" t="s">
        <v>99</v>
      </c>
      <c s="28">
        <v>3</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2237</v>
      </c>
    </row>
    <row r="193" spans="5:5" ht="76.5" customHeight="1">
      <c r="E193" s="31" t="s">
        <v>4250</v>
      </c>
    </row>
    <row r="194" spans="1:16" ht="12.75" customHeight="1">
      <c r="A194" t="s">
        <v>51</v>
      </c>
      <c s="6" t="s">
        <v>250</v>
      </c>
      <c s="6" t="s">
        <v>2284</v>
      </c>
      <c t="s">
        <v>5</v>
      </c>
      <c s="26" t="s">
        <v>2285</v>
      </c>
      <c s="27" t="s">
        <v>464</v>
      </c>
      <c s="28">
        <v>150</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2237</v>
      </c>
    </row>
    <row r="197" spans="5:5" ht="102" customHeight="1">
      <c r="E197" s="31" t="s">
        <v>1548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4300</v>
      </c>
      <c r="E8" s="23" t="s">
        <v>4301</v>
      </c>
      <c r="J8" s="22">
        <f>0+J9+J14+J23+J36+J45</f>
      </c>
      <c s="22">
        <f>0+K9+K14+K23+K36+K45</f>
      </c>
      <c s="22">
        <f>0+L9+L14+L23+L36+L45</f>
      </c>
      <c s="22">
        <f>0+M9+M14+M23+M36+M45</f>
      </c>
    </row>
    <row r="9" spans="1:13" ht="12.75" customHeight="1">
      <c r="A9" t="s">
        <v>48</v>
      </c>
      <c r="C9" s="7" t="s">
        <v>49</v>
      </c>
      <c r="E9" s="25" t="s">
        <v>2234</v>
      </c>
      <c r="J9" s="24">
        <f>0</f>
      </c>
      <c s="24">
        <f>0</f>
      </c>
      <c s="24">
        <f>0+L10</f>
      </c>
      <c s="24">
        <f>0+M10</f>
      </c>
    </row>
    <row r="10" spans="1:16" ht="12.75" customHeight="1">
      <c r="A10" t="s">
        <v>51</v>
      </c>
      <c s="6" t="s">
        <v>52</v>
      </c>
      <c s="6" t="s">
        <v>2235</v>
      </c>
      <c t="s">
        <v>5</v>
      </c>
      <c s="26" t="s">
        <v>2236</v>
      </c>
      <c s="27" t="s">
        <v>55</v>
      </c>
      <c s="28">
        <v>27.72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2237</v>
      </c>
    </row>
    <row r="13" spans="5:5" ht="76.5" customHeight="1">
      <c r="E13" s="31" t="s">
        <v>2238</v>
      </c>
    </row>
    <row r="14" spans="1:13" ht="12.75" customHeight="1">
      <c r="A14" t="s">
        <v>48</v>
      </c>
      <c r="C14" s="7" t="s">
        <v>109</v>
      </c>
      <c r="E14" s="25" t="s">
        <v>2239</v>
      </c>
      <c r="J14" s="24">
        <f>0</f>
      </c>
      <c s="24">
        <f>0</f>
      </c>
      <c s="24">
        <f>0+L15+L19</f>
      </c>
      <c s="24">
        <f>0+M15+M19</f>
      </c>
    </row>
    <row r="15" spans="1:16" ht="12.75" customHeight="1">
      <c r="A15" t="s">
        <v>51</v>
      </c>
      <c s="6" t="s">
        <v>85</v>
      </c>
      <c s="6" t="s">
        <v>2240</v>
      </c>
      <c t="s">
        <v>5</v>
      </c>
      <c s="26" t="s">
        <v>2241</v>
      </c>
      <c s="27" t="s">
        <v>76</v>
      </c>
      <c s="28">
        <v>17.325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2237</v>
      </c>
    </row>
    <row r="18" spans="5:5" ht="255" customHeight="1">
      <c r="E18" s="31" t="s">
        <v>2242</v>
      </c>
    </row>
    <row r="19" spans="1:16" ht="12.75" customHeight="1">
      <c r="A19" t="s">
        <v>51</v>
      </c>
      <c s="6" t="s">
        <v>90</v>
      </c>
      <c s="6" t="s">
        <v>4257</v>
      </c>
      <c t="s">
        <v>5</v>
      </c>
      <c s="26" t="s">
        <v>4258</v>
      </c>
      <c s="27" t="s">
        <v>76</v>
      </c>
      <c s="28">
        <v>0.75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2237</v>
      </c>
    </row>
    <row r="22" spans="5:5" ht="153" customHeight="1">
      <c r="E22" s="31" t="s">
        <v>1373</v>
      </c>
    </row>
    <row r="23" spans="1:13" ht="12.75" customHeight="1">
      <c r="A23" t="s">
        <v>48</v>
      </c>
      <c r="C23" s="7" t="s">
        <v>27</v>
      </c>
      <c r="E23" s="25" t="s">
        <v>2243</v>
      </c>
      <c r="J23" s="24">
        <f>0</f>
      </c>
      <c s="24">
        <f>0</f>
      </c>
      <c s="24">
        <f>0+L24+L28+L32</f>
      </c>
      <c s="24">
        <f>0+M24+M28+M32</f>
      </c>
    </row>
    <row r="24" spans="1:16" ht="12.75" customHeight="1">
      <c r="A24" t="s">
        <v>51</v>
      </c>
      <c s="6" t="s">
        <v>27</v>
      </c>
      <c s="6" t="s">
        <v>2244</v>
      </c>
      <c t="s">
        <v>5</v>
      </c>
      <c s="26" t="s">
        <v>1741</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2237</v>
      </c>
    </row>
    <row r="27" spans="5:5" ht="12.75" customHeight="1">
      <c r="E27" s="31" t="s">
        <v>1736</v>
      </c>
    </row>
    <row r="28" spans="1:16" ht="12.75" customHeight="1">
      <c r="A28" t="s">
        <v>51</v>
      </c>
      <c s="6" t="s">
        <v>26</v>
      </c>
      <c s="6" t="s">
        <v>2245</v>
      </c>
      <c t="s">
        <v>5</v>
      </c>
      <c s="26" t="s">
        <v>2246</v>
      </c>
      <c s="27" t="s">
        <v>834</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2237</v>
      </c>
    </row>
    <row r="31" spans="5:5" ht="12.75" customHeight="1">
      <c r="E31" s="31" t="s">
        <v>2247</v>
      </c>
    </row>
    <row r="32" spans="1:16" ht="12.75" customHeight="1">
      <c r="A32" t="s">
        <v>51</v>
      </c>
      <c s="6" t="s">
        <v>67</v>
      </c>
      <c s="6" t="s">
        <v>2248</v>
      </c>
      <c t="s">
        <v>5</v>
      </c>
      <c s="26" t="s">
        <v>2249</v>
      </c>
      <c s="27" t="s">
        <v>99</v>
      </c>
      <c s="28">
        <v>18</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2237</v>
      </c>
    </row>
    <row r="35" spans="5:5" ht="12.75" customHeight="1">
      <c r="E35" s="31" t="s">
        <v>1736</v>
      </c>
    </row>
    <row r="36" spans="1:13" ht="12.75" customHeight="1">
      <c r="A36" t="s">
        <v>48</v>
      </c>
      <c r="C36" s="7" t="s">
        <v>26</v>
      </c>
      <c r="E36" s="25" t="s">
        <v>2250</v>
      </c>
      <c r="J36" s="24">
        <f>0</f>
      </c>
      <c s="24">
        <f>0</f>
      </c>
      <c s="24">
        <f>0+L37+L41</f>
      </c>
      <c s="24">
        <f>0+M37+M41</f>
      </c>
    </row>
    <row r="37" spans="1:16" ht="12.75" customHeight="1">
      <c r="A37" t="s">
        <v>51</v>
      </c>
      <c s="6" t="s">
        <v>73</v>
      </c>
      <c s="6" t="s">
        <v>2251</v>
      </c>
      <c t="s">
        <v>5</v>
      </c>
      <c s="26" t="s">
        <v>1748</v>
      </c>
      <c s="27" t="s">
        <v>834</v>
      </c>
      <c s="28">
        <v>1</v>
      </c>
      <c s="27">
        <v>0</v>
      </c>
      <c s="27">
        <f>ROUND(G37*H37,6)</f>
      </c>
      <c r="L37" s="29">
        <v>0</v>
      </c>
      <c s="24">
        <f>ROUND(ROUND(L37,2)*ROUND(G37,3),2)</f>
      </c>
      <c s="27" t="s">
        <v>56</v>
      </c>
      <c>
        <f>(M37*21)/100</f>
      </c>
      <c t="s">
        <v>27</v>
      </c>
    </row>
    <row r="38" spans="1:5" ht="12.75" customHeight="1">
      <c r="A38" s="30" t="s">
        <v>57</v>
      </c>
      <c r="E38" s="31" t="s">
        <v>5</v>
      </c>
    </row>
    <row r="39" spans="1:5" ht="12.75" customHeight="1">
      <c r="A39" s="30" t="s">
        <v>58</v>
      </c>
      <c r="E39" s="32" t="s">
        <v>2237</v>
      </c>
    </row>
    <row r="40" spans="5:5" ht="12.75" customHeight="1">
      <c r="E40" s="31" t="s">
        <v>1750</v>
      </c>
    </row>
    <row r="41" spans="1:16" ht="12.75" customHeight="1">
      <c r="A41" t="s">
        <v>51</v>
      </c>
      <c s="6" t="s">
        <v>80</v>
      </c>
      <c s="6" t="s">
        <v>4259</v>
      </c>
      <c t="s">
        <v>5</v>
      </c>
      <c s="26" t="s">
        <v>4260</v>
      </c>
      <c s="27" t="s">
        <v>834</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2237</v>
      </c>
    </row>
    <row r="44" spans="5:5" ht="12.75" customHeight="1">
      <c r="E44" s="31" t="s">
        <v>4261</v>
      </c>
    </row>
    <row r="45" spans="1:13" ht="12.75" customHeight="1">
      <c r="A45" t="s">
        <v>48</v>
      </c>
      <c r="C45" s="7" t="s">
        <v>85</v>
      </c>
      <c r="E45" s="25" t="s">
        <v>95</v>
      </c>
      <c r="J45" s="24">
        <f>0</f>
      </c>
      <c s="24">
        <f>0</f>
      </c>
      <c s="24">
        <f>0+L46+L50+L54+L58+L62+L66+L70+L74+L78+L82+L86+L90+L94+L98+L102+L106+L110+L114+L118+L122</f>
      </c>
      <c s="24">
        <f>0+M46+M50+M54+M58+M62+M66+M70+M74+M78+M82+M86+M90+M94+M98+M102+M106+M110+M114+M118+M122</f>
      </c>
    </row>
    <row r="46" spans="1:16" ht="12.75" customHeight="1">
      <c r="A46" t="s">
        <v>51</v>
      </c>
      <c s="6" t="s">
        <v>96</v>
      </c>
      <c s="6" t="s">
        <v>1225</v>
      </c>
      <c t="s">
        <v>5</v>
      </c>
      <c s="26" t="s">
        <v>1226</v>
      </c>
      <c s="27" t="s">
        <v>88</v>
      </c>
      <c s="28">
        <v>60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2237</v>
      </c>
    </row>
    <row r="49" spans="5:5" ht="102" customHeight="1">
      <c r="E49" s="31" t="s">
        <v>2252</v>
      </c>
    </row>
    <row r="50" spans="1:16" ht="12.75" customHeight="1">
      <c r="A50" t="s">
        <v>51</v>
      </c>
      <c s="6" t="s">
        <v>101</v>
      </c>
      <c s="6" t="s">
        <v>4262</v>
      </c>
      <c t="s">
        <v>5</v>
      </c>
      <c s="26" t="s">
        <v>4263</v>
      </c>
      <c s="27" t="s">
        <v>99</v>
      </c>
      <c s="28">
        <v>2</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2237</v>
      </c>
    </row>
    <row r="53" spans="5:5" ht="102" customHeight="1">
      <c r="E53" s="31" t="s">
        <v>4264</v>
      </c>
    </row>
    <row r="54" spans="1:16" ht="12.75" customHeight="1">
      <c r="A54" t="s">
        <v>51</v>
      </c>
      <c s="6" t="s">
        <v>105</v>
      </c>
      <c s="6" t="s">
        <v>4265</v>
      </c>
      <c t="s">
        <v>5</v>
      </c>
      <c s="26" t="s">
        <v>4266</v>
      </c>
      <c s="27" t="s">
        <v>88</v>
      </c>
      <c s="28">
        <v>30</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2237</v>
      </c>
    </row>
    <row r="57" spans="5:5" ht="76.5" customHeight="1">
      <c r="E57" s="31" t="s">
        <v>681</v>
      </c>
    </row>
    <row r="58" spans="1:16" ht="12.75" customHeight="1">
      <c r="A58" t="s">
        <v>51</v>
      </c>
      <c s="6" t="s">
        <v>109</v>
      </c>
      <c s="6" t="s">
        <v>682</v>
      </c>
      <c t="s">
        <v>5</v>
      </c>
      <c s="26" t="s">
        <v>683</v>
      </c>
      <c s="27" t="s">
        <v>88</v>
      </c>
      <c s="28">
        <v>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2237</v>
      </c>
    </row>
    <row r="61" spans="5:5" ht="76.5" customHeight="1">
      <c r="E61" s="31" t="s">
        <v>681</v>
      </c>
    </row>
    <row r="62" spans="1:16" ht="12.75" customHeight="1">
      <c r="A62" t="s">
        <v>51</v>
      </c>
      <c s="6" t="s">
        <v>113</v>
      </c>
      <c s="6" t="s">
        <v>4267</v>
      </c>
      <c t="s">
        <v>5</v>
      </c>
      <c s="26" t="s">
        <v>4268</v>
      </c>
      <c s="27" t="s">
        <v>99</v>
      </c>
      <c s="28">
        <v>20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2237</v>
      </c>
    </row>
    <row r="65" spans="5:5" ht="76.5" customHeight="1">
      <c r="E65" s="31" t="s">
        <v>4269</v>
      </c>
    </row>
    <row r="66" spans="1:16" ht="12.75" customHeight="1">
      <c r="A66" t="s">
        <v>51</v>
      </c>
      <c s="6" t="s">
        <v>117</v>
      </c>
      <c s="6" t="s">
        <v>4204</v>
      </c>
      <c t="s">
        <v>5</v>
      </c>
      <c s="26" t="s">
        <v>4205</v>
      </c>
      <c s="27" t="s">
        <v>88</v>
      </c>
      <c s="28">
        <v>50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2237</v>
      </c>
    </row>
    <row r="69" spans="5:5" ht="76.5" customHeight="1">
      <c r="E69" s="31" t="s">
        <v>4206</v>
      </c>
    </row>
    <row r="70" spans="1:16" ht="12.75" customHeight="1">
      <c r="A70" t="s">
        <v>51</v>
      </c>
      <c s="6" t="s">
        <v>122</v>
      </c>
      <c s="6" t="s">
        <v>4210</v>
      </c>
      <c t="s">
        <v>5</v>
      </c>
      <c s="26" t="s">
        <v>4211</v>
      </c>
      <c s="27" t="s">
        <v>99</v>
      </c>
      <c s="28">
        <v>3</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2237</v>
      </c>
    </row>
    <row r="73" spans="5:5" ht="102" customHeight="1">
      <c r="E73" s="31" t="s">
        <v>4212</v>
      </c>
    </row>
    <row r="74" spans="1:16" ht="12.75" customHeight="1">
      <c r="A74" t="s">
        <v>51</v>
      </c>
      <c s="6" t="s">
        <v>126</v>
      </c>
      <c s="6" t="s">
        <v>551</v>
      </c>
      <c t="s">
        <v>5</v>
      </c>
      <c s="26" t="s">
        <v>552</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2237</v>
      </c>
    </row>
    <row r="77" spans="5:5" ht="76.5" customHeight="1">
      <c r="E77" s="31" t="s">
        <v>687</v>
      </c>
    </row>
    <row r="78" spans="1:16" ht="12.75" customHeight="1">
      <c r="A78" t="s">
        <v>51</v>
      </c>
      <c s="6" t="s">
        <v>132</v>
      </c>
      <c s="6" t="s">
        <v>4215</v>
      </c>
      <c t="s">
        <v>5</v>
      </c>
      <c s="26" t="s">
        <v>3130</v>
      </c>
      <c s="27" t="s">
        <v>99</v>
      </c>
      <c s="28">
        <v>12</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2237</v>
      </c>
    </row>
    <row r="81" spans="5:5" ht="89.25" customHeight="1">
      <c r="E81" s="31" t="s">
        <v>2270</v>
      </c>
    </row>
    <row r="82" spans="1:16" ht="12.75" customHeight="1">
      <c r="A82" t="s">
        <v>51</v>
      </c>
      <c s="6" t="s">
        <v>136</v>
      </c>
      <c s="6" t="s">
        <v>2275</v>
      </c>
      <c t="s">
        <v>5</v>
      </c>
      <c s="26" t="s">
        <v>2276</v>
      </c>
      <c s="27" t="s">
        <v>88</v>
      </c>
      <c s="28">
        <v>100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2237</v>
      </c>
    </row>
    <row r="85" spans="5:5" ht="76.5" customHeight="1">
      <c r="E85" s="31" t="s">
        <v>2277</v>
      </c>
    </row>
    <row r="86" spans="1:16" ht="12.75" customHeight="1">
      <c r="A86" t="s">
        <v>51</v>
      </c>
      <c s="6" t="s">
        <v>140</v>
      </c>
      <c s="6" t="s">
        <v>4219</v>
      </c>
      <c t="s">
        <v>5</v>
      </c>
      <c s="26" t="s">
        <v>4220</v>
      </c>
      <c s="27" t="s">
        <v>99</v>
      </c>
      <c s="28">
        <v>6</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2237</v>
      </c>
    </row>
    <row r="89" spans="5:5" ht="89.25" customHeight="1">
      <c r="E89" s="31" t="s">
        <v>4221</v>
      </c>
    </row>
    <row r="90" spans="1:16" ht="12.75" customHeight="1">
      <c r="A90" t="s">
        <v>51</v>
      </c>
      <c s="6" t="s">
        <v>144</v>
      </c>
      <c s="6" t="s">
        <v>4302</v>
      </c>
      <c t="s">
        <v>5</v>
      </c>
      <c s="26" t="s">
        <v>4303</v>
      </c>
      <c s="27" t="s">
        <v>99</v>
      </c>
      <c s="28">
        <v>3</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2237</v>
      </c>
    </row>
    <row r="93" spans="5:5" ht="102" customHeight="1">
      <c r="E93" s="31" t="s">
        <v>4279</v>
      </c>
    </row>
    <row r="94" spans="1:16" ht="12.75" customHeight="1">
      <c r="A94" t="s">
        <v>51</v>
      </c>
      <c s="6" t="s">
        <v>148</v>
      </c>
      <c s="6" t="s">
        <v>4280</v>
      </c>
      <c t="s">
        <v>5</v>
      </c>
      <c s="26" t="s">
        <v>4281</v>
      </c>
      <c s="27" t="s">
        <v>99</v>
      </c>
      <c s="28">
        <v>3</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2237</v>
      </c>
    </row>
    <row r="97" spans="5:5" ht="89.25" customHeight="1">
      <c r="E97" s="31" t="s">
        <v>4282</v>
      </c>
    </row>
    <row r="98" spans="1:16" ht="12.75" customHeight="1">
      <c r="A98" t="s">
        <v>51</v>
      </c>
      <c s="6" t="s">
        <v>152</v>
      </c>
      <c s="6" t="s">
        <v>4283</v>
      </c>
      <c t="s">
        <v>5</v>
      </c>
      <c s="26" t="s">
        <v>4284</v>
      </c>
      <c s="27" t="s">
        <v>99</v>
      </c>
      <c s="28">
        <v>3</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2237</v>
      </c>
    </row>
    <row r="101" spans="5:5" ht="89.25" customHeight="1">
      <c r="E101" s="31" t="s">
        <v>4285</v>
      </c>
    </row>
    <row r="102" spans="1:16" ht="12.75" customHeight="1">
      <c r="A102" t="s">
        <v>51</v>
      </c>
      <c s="6" t="s">
        <v>156</v>
      </c>
      <c s="6" t="s">
        <v>4286</v>
      </c>
      <c t="s">
        <v>5</v>
      </c>
      <c s="26" t="s">
        <v>4287</v>
      </c>
      <c s="27" t="s">
        <v>99</v>
      </c>
      <c s="28">
        <v>3</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2237</v>
      </c>
    </row>
    <row r="105" spans="5:5" ht="89.25" customHeight="1">
      <c r="E105" s="31" t="s">
        <v>4288</v>
      </c>
    </row>
    <row r="106" spans="1:16" ht="12.75" customHeight="1">
      <c r="A106" t="s">
        <v>51</v>
      </c>
      <c s="6" t="s">
        <v>160</v>
      </c>
      <c s="6" t="s">
        <v>4304</v>
      </c>
      <c t="s">
        <v>5</v>
      </c>
      <c s="26" t="s">
        <v>4305</v>
      </c>
      <c s="27" t="s">
        <v>99</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2237</v>
      </c>
    </row>
    <row r="109" spans="5:5" ht="89.25" customHeight="1">
      <c r="E109" s="31" t="s">
        <v>4306</v>
      </c>
    </row>
    <row r="110" spans="1:16" ht="12.75" customHeight="1">
      <c r="A110" t="s">
        <v>51</v>
      </c>
      <c s="6" t="s">
        <v>164</v>
      </c>
      <c s="6" t="s">
        <v>562</v>
      </c>
      <c t="s">
        <v>5</v>
      </c>
      <c s="26" t="s">
        <v>563</v>
      </c>
      <c s="27" t="s">
        <v>99</v>
      </c>
      <c s="28">
        <v>1</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2237</v>
      </c>
    </row>
    <row r="113" spans="5:5" ht="102" customHeight="1">
      <c r="E113" s="31" t="s">
        <v>4307</v>
      </c>
    </row>
    <row r="114" spans="1:16" ht="12.75" customHeight="1">
      <c r="A114" t="s">
        <v>51</v>
      </c>
      <c s="6" t="s">
        <v>168</v>
      </c>
      <c s="6" t="s">
        <v>819</v>
      </c>
      <c t="s">
        <v>5</v>
      </c>
      <c s="26" t="s">
        <v>820</v>
      </c>
      <c s="27" t="s">
        <v>99</v>
      </c>
      <c s="28">
        <v>1</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2237</v>
      </c>
    </row>
    <row r="117" spans="5:5" ht="76.5" customHeight="1">
      <c r="E117" s="31" t="s">
        <v>2280</v>
      </c>
    </row>
    <row r="118" spans="1:16" ht="12.75" customHeight="1">
      <c r="A118" t="s">
        <v>51</v>
      </c>
      <c s="6" t="s">
        <v>172</v>
      </c>
      <c s="6" t="s">
        <v>823</v>
      </c>
      <c t="s">
        <v>5</v>
      </c>
      <c s="26" t="s">
        <v>824</v>
      </c>
      <c s="27" t="s">
        <v>99</v>
      </c>
      <c s="28">
        <v>1</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2237</v>
      </c>
    </row>
    <row r="121" spans="5:5" ht="76.5" customHeight="1">
      <c r="E121" s="31" t="s">
        <v>825</v>
      </c>
    </row>
    <row r="122" spans="1:16" ht="12.75" customHeight="1">
      <c r="A122" t="s">
        <v>51</v>
      </c>
      <c s="6" t="s">
        <v>176</v>
      </c>
      <c s="6" t="s">
        <v>4248</v>
      </c>
      <c t="s">
        <v>5</v>
      </c>
      <c s="26" t="s">
        <v>4249</v>
      </c>
      <c s="27" t="s">
        <v>99</v>
      </c>
      <c s="28">
        <v>1</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2237</v>
      </c>
    </row>
    <row r="125" spans="5:5" ht="76.5" customHeight="1">
      <c r="E125" s="31" t="s">
        <v>4250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136</v>
      </c>
      <c s="33">
        <f>Rekapitulace!C59</f>
      </c>
      <c s="15" t="s">
        <v>15</v>
      </c>
      <c t="s">
        <v>23</v>
      </c>
      <c t="s">
        <v>27</v>
      </c>
    </row>
    <row r="4" spans="1:16" ht="15" customHeight="1">
      <c r="A4" s="18" t="s">
        <v>20</v>
      </c>
      <c s="19" t="s">
        <v>28</v>
      </c>
      <c s="20" t="s">
        <v>136</v>
      </c>
      <c r="E4" s="19" t="s">
        <v>4308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COUNTIFS(L8:L54,"=0",A8:A54,"P")+COUNTIFS(L8:L54,"",A8:A54,"P")+SUM(Q8:Q54)</f>
      </c>
    </row>
    <row r="8" spans="1:13" ht="12.75" customHeight="1">
      <c r="A8" t="s">
        <v>45</v>
      </c>
      <c r="C8" s="21" t="s">
        <v>4311</v>
      </c>
      <c r="E8" s="23" t="s">
        <v>4312</v>
      </c>
      <c r="J8" s="22">
        <f>0+J9</f>
      </c>
      <c s="22">
        <f>0+K9</f>
      </c>
      <c s="22">
        <f>0+L9</f>
      </c>
      <c s="22">
        <f>0+M9</f>
      </c>
    </row>
    <row r="9" spans="1:13" ht="12.75" customHeight="1">
      <c r="A9" t="s">
        <v>48</v>
      </c>
      <c r="C9" s="7" t="s">
        <v>85</v>
      </c>
      <c r="E9" s="25" t="s">
        <v>95</v>
      </c>
      <c r="J9" s="24">
        <f>0</f>
      </c>
      <c s="24">
        <f>0</f>
      </c>
      <c s="24">
        <f>0+L10+L14+L18+L22+L26+L30+L34+L38+L42+L46+L50+L54</f>
      </c>
      <c s="24">
        <f>0+M10+M14+M18+M22+M26+M30+M34+M38+M42+M46+M50+M54</f>
      </c>
    </row>
    <row r="10" spans="1:16" ht="12.75" customHeight="1">
      <c r="A10" t="s">
        <v>51</v>
      </c>
      <c s="6" t="s">
        <v>52</v>
      </c>
      <c s="6" t="s">
        <v>4313</v>
      </c>
      <c t="s">
        <v>5</v>
      </c>
      <c s="26" t="s">
        <v>4314</v>
      </c>
      <c s="27" t="s">
        <v>88</v>
      </c>
      <c s="28">
        <v>80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4315</v>
      </c>
    </row>
    <row r="13" spans="5:5" ht="102" customHeight="1">
      <c r="E13" s="31" t="s">
        <v>4316</v>
      </c>
    </row>
    <row r="14" spans="1:16" ht="12.75" customHeight="1">
      <c r="A14" t="s">
        <v>51</v>
      </c>
      <c s="6" t="s">
        <v>27</v>
      </c>
      <c s="6" t="s">
        <v>4317</v>
      </c>
      <c t="s">
        <v>5</v>
      </c>
      <c s="26" t="s">
        <v>4318</v>
      </c>
      <c s="27" t="s">
        <v>388</v>
      </c>
      <c s="28">
        <v>20</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4319</v>
      </c>
    </row>
    <row r="17" spans="5:5" ht="76.5" customHeight="1">
      <c r="E17" s="31" t="s">
        <v>4320</v>
      </c>
    </row>
    <row r="18" spans="1:16" ht="12.75" customHeight="1">
      <c r="A18" t="s">
        <v>51</v>
      </c>
      <c s="6" t="s">
        <v>26</v>
      </c>
      <c s="6" t="s">
        <v>4321</v>
      </c>
      <c t="s">
        <v>5</v>
      </c>
      <c s="26" t="s">
        <v>4322</v>
      </c>
      <c s="27" t="s">
        <v>99</v>
      </c>
      <c s="28">
        <v>15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4323</v>
      </c>
    </row>
    <row r="21" spans="5:5" ht="89.25" customHeight="1">
      <c r="E21" s="31" t="s">
        <v>4324</v>
      </c>
    </row>
    <row r="22" spans="1:16" ht="12.75" customHeight="1">
      <c r="A22" t="s">
        <v>51</v>
      </c>
      <c s="6" t="s">
        <v>67</v>
      </c>
      <c s="6" t="s">
        <v>4325</v>
      </c>
      <c t="s">
        <v>5</v>
      </c>
      <c s="26" t="s">
        <v>4326</v>
      </c>
      <c s="27" t="s">
        <v>99</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4327</v>
      </c>
    </row>
    <row r="25" spans="5:5" ht="89.25" customHeight="1">
      <c r="E25" s="31" t="s">
        <v>4324</v>
      </c>
    </row>
    <row r="26" spans="1:16" ht="12.75" customHeight="1">
      <c r="A26" t="s">
        <v>51</v>
      </c>
      <c s="6" t="s">
        <v>73</v>
      </c>
      <c s="6" t="s">
        <v>4328</v>
      </c>
      <c t="s">
        <v>5</v>
      </c>
      <c s="26" t="s">
        <v>4329</v>
      </c>
      <c s="27" t="s">
        <v>99</v>
      </c>
      <c s="28">
        <v>17.5</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4330</v>
      </c>
    </row>
    <row r="29" spans="5:5" ht="76.5" customHeight="1">
      <c r="E29" s="31" t="s">
        <v>4331</v>
      </c>
    </row>
    <row r="30" spans="1:16" ht="12.75" customHeight="1">
      <c r="A30" t="s">
        <v>51</v>
      </c>
      <c s="6" t="s">
        <v>80</v>
      </c>
      <c s="6" t="s">
        <v>4332</v>
      </c>
      <c t="s">
        <v>5</v>
      </c>
      <c s="26" t="s">
        <v>4333</v>
      </c>
      <c s="27" t="s">
        <v>99</v>
      </c>
      <c s="28">
        <v>17.5</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4330</v>
      </c>
    </row>
    <row r="33" spans="5:5" ht="76.5" customHeight="1">
      <c r="E33" s="31" t="s">
        <v>4334</v>
      </c>
    </row>
    <row r="34" spans="1:16" ht="12.75" customHeight="1">
      <c r="A34" t="s">
        <v>51</v>
      </c>
      <c s="6" t="s">
        <v>85</v>
      </c>
      <c s="6" t="s">
        <v>4085</v>
      </c>
      <c t="s">
        <v>5</v>
      </c>
      <c s="26" t="s">
        <v>4086</v>
      </c>
      <c s="27" t="s">
        <v>99</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4083</v>
      </c>
    </row>
    <row r="37" spans="5:5" ht="89.25" customHeight="1">
      <c r="E37" s="31" t="s">
        <v>4335</v>
      </c>
    </row>
    <row r="38" spans="1:16" ht="12.75" customHeight="1">
      <c r="A38" t="s">
        <v>51</v>
      </c>
      <c s="6" t="s">
        <v>90</v>
      </c>
      <c s="6" t="s">
        <v>4336</v>
      </c>
      <c t="s">
        <v>5</v>
      </c>
      <c s="26" t="s">
        <v>4337</v>
      </c>
      <c s="27" t="s">
        <v>99</v>
      </c>
      <c s="28">
        <v>12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4338</v>
      </c>
    </row>
    <row r="41" spans="5:5" ht="89.25" customHeight="1">
      <c r="E41" s="31" t="s">
        <v>4335</v>
      </c>
    </row>
    <row r="42" spans="1:16" ht="12.75" customHeight="1">
      <c r="A42" t="s">
        <v>51</v>
      </c>
      <c s="6" t="s">
        <v>96</v>
      </c>
      <c s="6" t="s">
        <v>4088</v>
      </c>
      <c t="s">
        <v>5</v>
      </c>
      <c s="26" t="s">
        <v>4089</v>
      </c>
      <c s="27" t="s">
        <v>99</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4083</v>
      </c>
    </row>
    <row r="45" spans="5:5" ht="76.5" customHeight="1">
      <c r="E45" s="31" t="s">
        <v>4339</v>
      </c>
    </row>
    <row r="46" spans="1:16" ht="12.75" customHeight="1">
      <c r="A46" t="s">
        <v>51</v>
      </c>
      <c s="6" t="s">
        <v>101</v>
      </c>
      <c s="6" t="s">
        <v>4091</v>
      </c>
      <c t="s">
        <v>5</v>
      </c>
      <c s="26" t="s">
        <v>4092</v>
      </c>
      <c s="27" t="s">
        <v>99</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4083</v>
      </c>
    </row>
    <row r="49" spans="5:5" ht="76.5" customHeight="1">
      <c r="E49" s="31" t="s">
        <v>4340</v>
      </c>
    </row>
    <row r="50" spans="1:16" ht="12.75" customHeight="1">
      <c r="A50" t="s">
        <v>51</v>
      </c>
      <c s="6" t="s">
        <v>105</v>
      </c>
      <c s="6" t="s">
        <v>4094</v>
      </c>
      <c t="s">
        <v>5</v>
      </c>
      <c s="26" t="s">
        <v>4095</v>
      </c>
      <c s="27" t="s">
        <v>99</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4083</v>
      </c>
    </row>
    <row r="53" spans="5:5" ht="76.5" customHeight="1">
      <c r="E53" s="31" t="s">
        <v>4341</v>
      </c>
    </row>
    <row r="54" spans="1:16" ht="12.75" customHeight="1">
      <c r="A54" t="s">
        <v>51</v>
      </c>
      <c s="6" t="s">
        <v>109</v>
      </c>
      <c s="6" t="s">
        <v>4097</v>
      </c>
      <c t="s">
        <v>5</v>
      </c>
      <c s="26" t="s">
        <v>4098</v>
      </c>
      <c s="27" t="s">
        <v>329</v>
      </c>
      <c s="28">
        <v>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4342</v>
      </c>
    </row>
    <row r="57" spans="5:5" ht="76.5" customHeight="1">
      <c r="E57" s="31" t="s">
        <v>4343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140</v>
      </c>
      <c s="33">
        <f>Rekapitulace!C61</f>
      </c>
      <c s="15" t="s">
        <v>15</v>
      </c>
      <c t="s">
        <v>23</v>
      </c>
      <c t="s">
        <v>27</v>
      </c>
    </row>
    <row r="4" spans="1:16" ht="15" customHeight="1">
      <c r="A4" s="18" t="s">
        <v>20</v>
      </c>
      <c s="19" t="s">
        <v>28</v>
      </c>
      <c s="20" t="s">
        <v>140</v>
      </c>
      <c r="E4" s="19" t="s">
        <v>4344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COUNTIFS(L8:L38,"=0",A8:A38,"P")+COUNTIFS(L8:L38,"",A8:A38,"P")+SUM(Q8:Q38)</f>
      </c>
    </row>
    <row r="8" spans="1:13" ht="12.75" customHeight="1">
      <c r="A8" t="s">
        <v>45</v>
      </c>
      <c r="C8" s="21" t="s">
        <v>4347</v>
      </c>
      <c r="E8" s="23" t="s">
        <v>4344</v>
      </c>
      <c r="J8" s="22">
        <f>0+J9</f>
      </c>
      <c s="22">
        <f>0+K9</f>
      </c>
      <c s="22">
        <f>0+L9</f>
      </c>
      <c s="22">
        <f>0+M9</f>
      </c>
    </row>
    <row r="9" spans="1:13" ht="12.75" customHeight="1">
      <c r="A9" t="s">
        <v>48</v>
      </c>
      <c r="C9" s="7" t="s">
        <v>49</v>
      </c>
      <c r="E9" s="25" t="s">
        <v>50</v>
      </c>
      <c r="J9" s="24">
        <f>0</f>
      </c>
      <c s="24">
        <f>0</f>
      </c>
      <c s="24">
        <f>0+L10+L14+L18+L22+L26+L30+L34+L38</f>
      </c>
      <c s="24">
        <f>0+M10+M14+M18+M22+M26+M30+M34+M38</f>
      </c>
    </row>
    <row r="10" spans="1:16" ht="12.75" customHeight="1">
      <c r="A10" t="s">
        <v>51</v>
      </c>
      <c s="6" t="s">
        <v>52</v>
      </c>
      <c s="6" t="s">
        <v>3141</v>
      </c>
      <c t="s">
        <v>5</v>
      </c>
      <c s="26" t="s">
        <v>4348</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4349</v>
      </c>
    </row>
    <row r="14" spans="1:16" ht="12.75" customHeight="1">
      <c r="A14" t="s">
        <v>51</v>
      </c>
      <c s="6" t="s">
        <v>27</v>
      </c>
      <c s="6" t="s">
        <v>3144</v>
      </c>
      <c t="s">
        <v>5</v>
      </c>
      <c s="26" t="s">
        <v>4350</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4351</v>
      </c>
    </row>
    <row r="18" spans="1:16" ht="12.75" customHeight="1">
      <c r="A18" t="s">
        <v>51</v>
      </c>
      <c s="6" t="s">
        <v>26</v>
      </c>
      <c s="6" t="s">
        <v>4352</v>
      </c>
      <c t="s">
        <v>5</v>
      </c>
      <c s="26" t="s">
        <v>4353</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25.5" customHeight="1">
      <c r="E21" s="31" t="s">
        <v>4354</v>
      </c>
    </row>
    <row r="22" spans="1:16" ht="12.75" customHeight="1">
      <c r="A22" t="s">
        <v>51</v>
      </c>
      <c s="6" t="s">
        <v>73</v>
      </c>
      <c s="6" t="s">
        <v>4355</v>
      </c>
      <c t="s">
        <v>5</v>
      </c>
      <c s="26" t="s">
        <v>4356</v>
      </c>
      <c s="27" t="s">
        <v>99</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25.5" customHeight="1">
      <c r="E25" s="31" t="s">
        <v>4357</v>
      </c>
    </row>
    <row r="26" spans="1:16" ht="12.75" customHeight="1">
      <c r="A26" t="s">
        <v>51</v>
      </c>
      <c s="6" t="s">
        <v>80</v>
      </c>
      <c s="6" t="s">
        <v>4358</v>
      </c>
      <c t="s">
        <v>5</v>
      </c>
      <c s="26" t="s">
        <v>4359</v>
      </c>
      <c s="27" t="s">
        <v>99</v>
      </c>
      <c s="28">
        <v>1</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12.75" customHeight="1">
      <c r="E29" s="31" t="s">
        <v>4360</v>
      </c>
    </row>
    <row r="30" spans="1:16" ht="12.75" customHeight="1">
      <c r="A30" t="s">
        <v>51</v>
      </c>
      <c s="6" t="s">
        <v>85</v>
      </c>
      <c s="6" t="s">
        <v>4361</v>
      </c>
      <c t="s">
        <v>5</v>
      </c>
      <c s="26" t="s">
        <v>4362</v>
      </c>
      <c s="27" t="s">
        <v>99</v>
      </c>
      <c s="28">
        <v>1</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89.25" customHeight="1">
      <c r="E33" s="31" t="s">
        <v>4363</v>
      </c>
    </row>
    <row r="34" spans="1:16" ht="12.75" customHeight="1">
      <c r="A34" t="s">
        <v>51</v>
      </c>
      <c s="6" t="s">
        <v>90</v>
      </c>
      <c s="6" t="s">
        <v>4364</v>
      </c>
      <c t="s">
        <v>5</v>
      </c>
      <c s="26" t="s">
        <v>4365</v>
      </c>
      <c s="27" t="s">
        <v>1053</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12.75" customHeight="1">
      <c r="E37" s="31" t="s">
        <v>1736</v>
      </c>
    </row>
    <row r="38" spans="1:16" ht="12.75" customHeight="1">
      <c r="A38" t="s">
        <v>51</v>
      </c>
      <c s="6" t="s">
        <v>96</v>
      </c>
      <c s="6" t="s">
        <v>4366</v>
      </c>
      <c t="s">
        <v>5</v>
      </c>
      <c s="26" t="s">
        <v>4367</v>
      </c>
      <c s="27" t="s">
        <v>99</v>
      </c>
      <c s="28">
        <v>1</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2.75" customHeight="1">
      <c r="E41" s="31" t="s">
        <v>1736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COUNTIFS(L8:L128,"=0",A8:A128,"P")+COUNTIFS(L8:L128,"",A8:A128,"P")+SUM(Q8:Q128)</f>
      </c>
    </row>
    <row r="8" spans="1:13" ht="12.75" customHeight="1">
      <c r="A8" t="s">
        <v>45</v>
      </c>
      <c r="C8" s="21" t="s">
        <v>470</v>
      </c>
      <c r="E8" s="23" t="s">
        <v>471</v>
      </c>
      <c r="J8" s="22">
        <f>0+J9+J22+J27</f>
      </c>
      <c s="22">
        <f>0+K9+K22+K27</f>
      </c>
      <c s="22">
        <f>0+L9+L22+L27</f>
      </c>
      <c s="22">
        <f>0+M9+M22+M27</f>
      </c>
    </row>
    <row r="9" spans="1:13" ht="12.75" customHeight="1">
      <c r="A9" t="s">
        <v>48</v>
      </c>
      <c r="C9" s="7" t="s">
        <v>52</v>
      </c>
      <c r="E9" s="25" t="s">
        <v>72</v>
      </c>
      <c r="J9" s="24">
        <f>0</f>
      </c>
      <c s="24">
        <f>0</f>
      </c>
      <c s="24">
        <f>0+L10+L14+L18</f>
      </c>
      <c s="24">
        <f>0+M10+M14+M18</f>
      </c>
    </row>
    <row r="10" spans="1:16" ht="12.75" customHeight="1">
      <c r="A10" t="s">
        <v>51</v>
      </c>
      <c s="6" t="s">
        <v>52</v>
      </c>
      <c s="6" t="s">
        <v>472</v>
      </c>
      <c t="s">
        <v>5</v>
      </c>
      <c s="26" t="s">
        <v>473</v>
      </c>
      <c s="27" t="s">
        <v>76</v>
      </c>
      <c s="28">
        <v>3</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370</v>
      </c>
    </row>
    <row r="14" spans="1:16" ht="12.75" customHeight="1">
      <c r="A14" t="s">
        <v>51</v>
      </c>
      <c s="6" t="s">
        <v>27</v>
      </c>
      <c s="6" t="s">
        <v>474</v>
      </c>
      <c t="s">
        <v>5</v>
      </c>
      <c s="26" t="s">
        <v>475</v>
      </c>
      <c s="27" t="s">
        <v>76</v>
      </c>
      <c s="28">
        <v>55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370</v>
      </c>
    </row>
    <row r="18" spans="1:16" ht="12.75" customHeight="1">
      <c r="A18" t="s">
        <v>51</v>
      </c>
      <c s="6" t="s">
        <v>26</v>
      </c>
      <c s="6" t="s">
        <v>91</v>
      </c>
      <c t="s">
        <v>5</v>
      </c>
      <c s="26" t="s">
        <v>92</v>
      </c>
      <c s="27" t="s">
        <v>76</v>
      </c>
      <c s="28">
        <v>56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371</v>
      </c>
    </row>
    <row r="22" spans="1:13" ht="12.75" customHeight="1">
      <c r="A22" t="s">
        <v>48</v>
      </c>
      <c r="C22" s="7" t="s">
        <v>26</v>
      </c>
      <c r="E22" s="25" t="s">
        <v>476</v>
      </c>
      <c r="J22" s="24">
        <f>0</f>
      </c>
      <c s="24">
        <f>0</f>
      </c>
      <c s="24">
        <f>0+L23</f>
      </c>
      <c s="24">
        <f>0+M23</f>
      </c>
    </row>
    <row r="23" spans="1:16" ht="12.75" customHeight="1">
      <c r="A23" t="s">
        <v>51</v>
      </c>
      <c s="6" t="s">
        <v>67</v>
      </c>
      <c s="6" t="s">
        <v>477</v>
      </c>
      <c t="s">
        <v>5</v>
      </c>
      <c s="26" t="s">
        <v>478</v>
      </c>
      <c s="27" t="s">
        <v>76</v>
      </c>
      <c s="28">
        <v>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53" customHeight="1">
      <c r="E26" s="31" t="s">
        <v>479</v>
      </c>
    </row>
    <row r="27" spans="1:13" ht="12.75" customHeight="1">
      <c r="A27" t="s">
        <v>48</v>
      </c>
      <c r="C27" s="7" t="s">
        <v>85</v>
      </c>
      <c r="E27" s="25" t="s">
        <v>95</v>
      </c>
      <c r="J27" s="24">
        <f>0</f>
      </c>
      <c s="24">
        <f>0</f>
      </c>
      <c s="24">
        <f>0+L28+L32+L36+L40+L44+L48+L52+L56+L60+L64+L68+L72+L76+L80+L84+L88+L92+L96+L100+L104+L108+L112+L116+L120+L124+L128</f>
      </c>
      <c s="24">
        <f>0+M28+M32+M36+M40+M44+M48+M52+M56+M60+M64+M68+M72+M76+M80+M84+M88+M92+M96+M100+M104+M108+M112+M116+M120+M124+M128</f>
      </c>
    </row>
    <row r="28" spans="1:16" ht="12.75" customHeight="1">
      <c r="A28" t="s">
        <v>51</v>
      </c>
      <c s="6" t="s">
        <v>73</v>
      </c>
      <c s="6" t="s">
        <v>480</v>
      </c>
      <c t="s">
        <v>5</v>
      </c>
      <c s="26" t="s">
        <v>481</v>
      </c>
      <c s="27" t="s">
        <v>88</v>
      </c>
      <c s="28">
        <v>140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482</v>
      </c>
    </row>
    <row r="32" spans="1:16" ht="12.75" customHeight="1">
      <c r="A32" t="s">
        <v>51</v>
      </c>
      <c s="6" t="s">
        <v>80</v>
      </c>
      <c s="6" t="s">
        <v>483</v>
      </c>
      <c t="s">
        <v>5</v>
      </c>
      <c s="26" t="s">
        <v>484</v>
      </c>
      <c s="27" t="s">
        <v>88</v>
      </c>
      <c s="28">
        <v>90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76.5" customHeight="1">
      <c r="E35" s="31" t="s">
        <v>375</v>
      </c>
    </row>
    <row r="36" spans="1:16" ht="12.75" customHeight="1">
      <c r="A36" t="s">
        <v>51</v>
      </c>
      <c s="6" t="s">
        <v>85</v>
      </c>
      <c s="6" t="s">
        <v>485</v>
      </c>
      <c t="s">
        <v>5</v>
      </c>
      <c s="26" t="s">
        <v>486</v>
      </c>
      <c s="27" t="s">
        <v>88</v>
      </c>
      <c s="28">
        <v>20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102" customHeight="1">
      <c r="E39" s="31" t="s">
        <v>487</v>
      </c>
    </row>
    <row r="40" spans="1:16" ht="12.75" customHeight="1">
      <c r="A40" t="s">
        <v>51</v>
      </c>
      <c s="6" t="s">
        <v>90</v>
      </c>
      <c s="6" t="s">
        <v>488</v>
      </c>
      <c t="s">
        <v>5</v>
      </c>
      <c s="26" t="s">
        <v>489</v>
      </c>
      <c s="27" t="s">
        <v>88</v>
      </c>
      <c s="28">
        <v>30</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490</v>
      </c>
    </row>
    <row r="44" spans="1:16" ht="12.75" customHeight="1">
      <c r="A44" t="s">
        <v>51</v>
      </c>
      <c s="6" t="s">
        <v>96</v>
      </c>
      <c s="6" t="s">
        <v>491</v>
      </c>
      <c t="s">
        <v>5</v>
      </c>
      <c s="26" t="s">
        <v>492</v>
      </c>
      <c s="27" t="s">
        <v>99</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493</v>
      </c>
    </row>
    <row r="48" spans="1:16" ht="12.75" customHeight="1">
      <c r="A48" t="s">
        <v>51</v>
      </c>
      <c s="6" t="s">
        <v>101</v>
      </c>
      <c s="6" t="s">
        <v>494</v>
      </c>
      <c t="s">
        <v>5</v>
      </c>
      <c s="26" t="s">
        <v>495</v>
      </c>
      <c s="27" t="s">
        <v>496</v>
      </c>
      <c s="28">
        <v>3.6</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14.75" customHeight="1">
      <c r="E51" s="31" t="s">
        <v>497</v>
      </c>
    </row>
    <row r="52" spans="1:16" ht="12.75" customHeight="1">
      <c r="A52" t="s">
        <v>51</v>
      </c>
      <c s="6" t="s">
        <v>105</v>
      </c>
      <c s="6" t="s">
        <v>392</v>
      </c>
      <c t="s">
        <v>5</v>
      </c>
      <c s="26" t="s">
        <v>393</v>
      </c>
      <c s="27" t="s">
        <v>88</v>
      </c>
      <c s="28">
        <v>720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89.25" customHeight="1">
      <c r="E55" s="31" t="s">
        <v>394</v>
      </c>
    </row>
    <row r="56" spans="1:16" ht="12.75" customHeight="1">
      <c r="A56" t="s">
        <v>51</v>
      </c>
      <c s="6" t="s">
        <v>109</v>
      </c>
      <c s="6" t="s">
        <v>498</v>
      </c>
      <c t="s">
        <v>5</v>
      </c>
      <c s="26" t="s">
        <v>499</v>
      </c>
      <c s="27" t="s">
        <v>99</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500</v>
      </c>
    </row>
    <row r="60" spans="1:16" ht="12.75" customHeight="1">
      <c r="A60" t="s">
        <v>51</v>
      </c>
      <c s="6" t="s">
        <v>113</v>
      </c>
      <c s="6" t="s">
        <v>501</v>
      </c>
      <c t="s">
        <v>5</v>
      </c>
      <c s="26" t="s">
        <v>502</v>
      </c>
      <c s="27" t="s">
        <v>99</v>
      </c>
      <c s="28">
        <v>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503</v>
      </c>
    </row>
    <row r="64" spans="1:16" ht="12.75" customHeight="1">
      <c r="A64" t="s">
        <v>51</v>
      </c>
      <c s="6" t="s">
        <v>117</v>
      </c>
      <c s="6" t="s">
        <v>504</v>
      </c>
      <c t="s">
        <v>5</v>
      </c>
      <c s="26" t="s">
        <v>505</v>
      </c>
      <c s="27" t="s">
        <v>99</v>
      </c>
      <c s="28">
        <v>1</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02" customHeight="1">
      <c r="E67" s="31" t="s">
        <v>506</v>
      </c>
    </row>
    <row r="68" spans="1:16" ht="12.75" customHeight="1">
      <c r="A68" t="s">
        <v>51</v>
      </c>
      <c s="6" t="s">
        <v>122</v>
      </c>
      <c s="6" t="s">
        <v>507</v>
      </c>
      <c t="s">
        <v>5</v>
      </c>
      <c s="26" t="s">
        <v>508</v>
      </c>
      <c s="27" t="s">
        <v>99</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500</v>
      </c>
    </row>
    <row r="72" spans="1:16" ht="12.75" customHeight="1">
      <c r="A72" t="s">
        <v>51</v>
      </c>
      <c s="6" t="s">
        <v>126</v>
      </c>
      <c s="6" t="s">
        <v>509</v>
      </c>
      <c t="s">
        <v>5</v>
      </c>
      <c s="26" t="s">
        <v>510</v>
      </c>
      <c s="27" t="s">
        <v>99</v>
      </c>
      <c s="28">
        <v>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511</v>
      </c>
    </row>
    <row r="76" spans="1:16" ht="12.75" customHeight="1">
      <c r="A76" t="s">
        <v>51</v>
      </c>
      <c s="6" t="s">
        <v>132</v>
      </c>
      <c s="6" t="s">
        <v>512</v>
      </c>
      <c t="s">
        <v>5</v>
      </c>
      <c s="26" t="s">
        <v>513</v>
      </c>
      <c s="27" t="s">
        <v>99</v>
      </c>
      <c s="28">
        <v>28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500</v>
      </c>
    </row>
    <row r="80" spans="1:16" ht="12.75" customHeight="1">
      <c r="A80" t="s">
        <v>51</v>
      </c>
      <c s="6" t="s">
        <v>136</v>
      </c>
      <c s="6" t="s">
        <v>514</v>
      </c>
      <c t="s">
        <v>5</v>
      </c>
      <c s="26" t="s">
        <v>515</v>
      </c>
      <c s="27" t="s">
        <v>99</v>
      </c>
      <c s="28">
        <v>11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500</v>
      </c>
    </row>
    <row r="84" spans="1:16" ht="12.75" customHeight="1">
      <c r="A84" t="s">
        <v>51</v>
      </c>
      <c s="6" t="s">
        <v>140</v>
      </c>
      <c s="6" t="s">
        <v>516</v>
      </c>
      <c t="s">
        <v>5</v>
      </c>
      <c s="26" t="s">
        <v>517</v>
      </c>
      <c s="27" t="s">
        <v>99</v>
      </c>
      <c s="28">
        <v>29</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127.5" customHeight="1">
      <c r="E87" s="31" t="s">
        <v>500</v>
      </c>
    </row>
    <row r="88" spans="1:16" ht="12.75" customHeight="1">
      <c r="A88" t="s">
        <v>51</v>
      </c>
      <c s="6" t="s">
        <v>144</v>
      </c>
      <c s="6" t="s">
        <v>518</v>
      </c>
      <c t="s">
        <v>5</v>
      </c>
      <c s="26" t="s">
        <v>519</v>
      </c>
      <c s="27" t="s">
        <v>99</v>
      </c>
      <c s="28">
        <v>29</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500</v>
      </c>
    </row>
    <row r="92" spans="1:16" ht="12.75" customHeight="1">
      <c r="A92" t="s">
        <v>51</v>
      </c>
      <c s="6" t="s">
        <v>148</v>
      </c>
      <c s="6" t="s">
        <v>520</v>
      </c>
      <c t="s">
        <v>5</v>
      </c>
      <c s="26" t="s">
        <v>521</v>
      </c>
      <c s="27" t="s">
        <v>99</v>
      </c>
      <c s="28">
        <v>97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503</v>
      </c>
    </row>
    <row r="96" spans="1:16" ht="12.75" customHeight="1">
      <c r="A96" t="s">
        <v>51</v>
      </c>
      <c s="6" t="s">
        <v>152</v>
      </c>
      <c s="6" t="s">
        <v>522</v>
      </c>
      <c t="s">
        <v>5</v>
      </c>
      <c s="26" t="s">
        <v>523</v>
      </c>
      <c s="27" t="s">
        <v>99</v>
      </c>
      <c s="28">
        <v>28</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500</v>
      </c>
    </row>
    <row r="100" spans="1:16" ht="12.75" customHeight="1">
      <c r="A100" t="s">
        <v>51</v>
      </c>
      <c s="6" t="s">
        <v>156</v>
      </c>
      <c s="6" t="s">
        <v>524</v>
      </c>
      <c t="s">
        <v>5</v>
      </c>
      <c s="26" t="s">
        <v>525</v>
      </c>
      <c s="27" t="s">
        <v>99</v>
      </c>
      <c s="28">
        <v>2</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27.5" customHeight="1">
      <c r="E103" s="31" t="s">
        <v>500</v>
      </c>
    </row>
    <row r="104" spans="1:16" ht="12.75" customHeight="1">
      <c r="A104" t="s">
        <v>51</v>
      </c>
      <c s="6" t="s">
        <v>160</v>
      </c>
      <c s="6" t="s">
        <v>526</v>
      </c>
      <c t="s">
        <v>5</v>
      </c>
      <c s="26" t="s">
        <v>527</v>
      </c>
      <c s="27" t="s">
        <v>99</v>
      </c>
      <c s="28">
        <v>29</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503</v>
      </c>
    </row>
    <row r="108" spans="1:16" ht="12.75" customHeight="1">
      <c r="A108" t="s">
        <v>51</v>
      </c>
      <c s="6" t="s">
        <v>164</v>
      </c>
      <c s="6" t="s">
        <v>528</v>
      </c>
      <c t="s">
        <v>5</v>
      </c>
      <c s="26" t="s">
        <v>529</v>
      </c>
      <c s="27" t="s">
        <v>530</v>
      </c>
      <c s="28">
        <v>0.64</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40.25" customHeight="1">
      <c r="E111" s="31" t="s">
        <v>531</v>
      </c>
    </row>
    <row r="112" spans="1:16" ht="12.75" customHeight="1">
      <c r="A112" t="s">
        <v>51</v>
      </c>
      <c s="6" t="s">
        <v>168</v>
      </c>
      <c s="6" t="s">
        <v>532</v>
      </c>
      <c t="s">
        <v>5</v>
      </c>
      <c s="26" t="s">
        <v>533</v>
      </c>
      <c s="27" t="s">
        <v>530</v>
      </c>
      <c s="28">
        <v>0.64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534</v>
      </c>
    </row>
    <row r="116" spans="1:16" ht="12.75" customHeight="1">
      <c r="A116" t="s">
        <v>51</v>
      </c>
      <c s="6" t="s">
        <v>172</v>
      </c>
      <c s="6" t="s">
        <v>535</v>
      </c>
      <c t="s">
        <v>5</v>
      </c>
      <c s="26" t="s">
        <v>536</v>
      </c>
      <c s="27" t="s">
        <v>537</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538</v>
      </c>
    </row>
    <row r="120" spans="1:16" ht="12.75" customHeight="1">
      <c r="A120" t="s">
        <v>51</v>
      </c>
      <c s="6" t="s">
        <v>176</v>
      </c>
      <c s="6" t="s">
        <v>539</v>
      </c>
      <c t="s">
        <v>5</v>
      </c>
      <c s="26" t="s">
        <v>540</v>
      </c>
      <c s="27" t="s">
        <v>537</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541</v>
      </c>
    </row>
    <row r="124" spans="1:16" ht="12.75" customHeight="1">
      <c r="A124" t="s">
        <v>51</v>
      </c>
      <c s="6" t="s">
        <v>181</v>
      </c>
      <c s="6" t="s">
        <v>542</v>
      </c>
      <c t="s">
        <v>5</v>
      </c>
      <c s="26" t="s">
        <v>543</v>
      </c>
      <c s="27" t="s">
        <v>537</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544</v>
      </c>
    </row>
    <row r="128" spans="1:16" ht="12.75" customHeight="1">
      <c r="A128" t="s">
        <v>51</v>
      </c>
      <c s="6" t="s">
        <v>185</v>
      </c>
      <c s="6" t="s">
        <v>545</v>
      </c>
      <c t="s">
        <v>5</v>
      </c>
      <c s="26" t="s">
        <v>546</v>
      </c>
      <c s="27" t="s">
        <v>88</v>
      </c>
      <c s="28">
        <v>100</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397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COUNTIFS(L8:L244,"=0",A8:A244,"P")+COUNTIFS(L8:L244,"",A8:A244,"P")+SUM(Q8:Q244)</f>
      </c>
    </row>
    <row r="8" spans="1:13" ht="12.75" customHeight="1">
      <c r="A8" t="s">
        <v>45</v>
      </c>
      <c r="C8" s="21" t="s">
        <v>549</v>
      </c>
      <c r="E8" s="23" t="s">
        <v>550</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472</v>
      </c>
      <c t="s">
        <v>5</v>
      </c>
      <c s="26" t="s">
        <v>473</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370</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371</v>
      </c>
    </row>
    <row r="18" spans="1:13" ht="12.75" customHeight="1">
      <c r="A18" t="s">
        <v>48</v>
      </c>
      <c r="C18" s="7" t="s">
        <v>26</v>
      </c>
      <c r="E18" s="25" t="s">
        <v>476</v>
      </c>
      <c r="J18" s="24">
        <f>0</f>
      </c>
      <c s="24">
        <f>0</f>
      </c>
      <c s="24">
        <f>0+L19</f>
      </c>
      <c s="24">
        <f>0+M19</f>
      </c>
    </row>
    <row r="19" spans="1:16" ht="12.75" customHeight="1">
      <c r="A19" t="s">
        <v>51</v>
      </c>
      <c s="6" t="s">
        <v>26</v>
      </c>
      <c s="6" t="s">
        <v>477</v>
      </c>
      <c t="s">
        <v>5</v>
      </c>
      <c s="26" t="s">
        <v>478</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479</v>
      </c>
    </row>
    <row r="23" spans="1:13" ht="12.75" customHeight="1">
      <c r="A23" t="s">
        <v>48</v>
      </c>
      <c r="C23" s="7" t="s">
        <v>85</v>
      </c>
      <c r="E23" s="25" t="s">
        <v>95</v>
      </c>
      <c r="J23" s="24">
        <f>0</f>
      </c>
      <c s="24">
        <f>0</f>
      </c>
      <c s="24">
        <f>0+L24+L28+L32+L36+L40+L44+L48+L52+L56+L60+L64+L68+L72+L76+L80+L84+L88+L92+L96+L100+L104+L108+L112+L116+L120+L124+L128+L132+L136+L140+L144+L148+L152+L156+L160+L164+L168+L172+L176+L180+L184+L188+L192+L196+L200+L204+L208+L212+L216+L220+L224+L228+L232+L236+L240+L244</f>
      </c>
      <c s="24">
        <f>0+M24+M28+M32+M36+M40+M44+M48+M52+M56+M60+M64+M68+M72+M76+M80+M84+M88+M92+M96+M100+M104+M108+M112+M116+M120+M124+M128+M132+M136+M140+M144+M148+M152+M156+M160+M164+M168+M172+M176+M180+M184+M188+M192+M196+M200+M204+M208+M212+M216+M220+M224+M228+M232+M236+M240+M244</f>
      </c>
    </row>
    <row r="24" spans="1:16" ht="12.75" customHeight="1">
      <c r="A24" t="s">
        <v>51</v>
      </c>
      <c s="6" t="s">
        <v>67</v>
      </c>
      <c s="6" t="s">
        <v>485</v>
      </c>
      <c t="s">
        <v>5</v>
      </c>
      <c s="26" t="s">
        <v>486</v>
      </c>
      <c s="27" t="s">
        <v>88</v>
      </c>
      <c s="28">
        <v>5</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102" customHeight="1">
      <c r="E27" s="31" t="s">
        <v>487</v>
      </c>
    </row>
    <row r="28" spans="1:16" ht="12.75" customHeight="1">
      <c r="A28" t="s">
        <v>51</v>
      </c>
      <c s="6" t="s">
        <v>73</v>
      </c>
      <c s="6" t="s">
        <v>488</v>
      </c>
      <c t="s">
        <v>5</v>
      </c>
      <c s="26" t="s">
        <v>489</v>
      </c>
      <c s="27" t="s">
        <v>88</v>
      </c>
      <c s="28">
        <v>20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490</v>
      </c>
    </row>
    <row r="32" spans="1:16" ht="12.75" customHeight="1">
      <c r="A32" t="s">
        <v>51</v>
      </c>
      <c s="6" t="s">
        <v>80</v>
      </c>
      <c s="6" t="s">
        <v>491</v>
      </c>
      <c t="s">
        <v>5</v>
      </c>
      <c s="26" t="s">
        <v>492</v>
      </c>
      <c s="27" t="s">
        <v>99</v>
      </c>
      <c s="28">
        <v>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493</v>
      </c>
    </row>
    <row r="36" spans="1:16" ht="12.75" customHeight="1">
      <c r="A36" t="s">
        <v>51</v>
      </c>
      <c s="6" t="s">
        <v>85</v>
      </c>
      <c s="6" t="s">
        <v>551</v>
      </c>
      <c t="s">
        <v>5</v>
      </c>
      <c s="26" t="s">
        <v>552</v>
      </c>
      <c s="27" t="s">
        <v>88</v>
      </c>
      <c s="28">
        <v>1010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553</v>
      </c>
    </row>
    <row r="40" spans="1:16" ht="12.75" customHeight="1">
      <c r="A40" t="s">
        <v>51</v>
      </c>
      <c s="6" t="s">
        <v>90</v>
      </c>
      <c s="6" t="s">
        <v>554</v>
      </c>
      <c t="s">
        <v>5</v>
      </c>
      <c s="26" t="s">
        <v>555</v>
      </c>
      <c s="27" t="s">
        <v>99</v>
      </c>
      <c s="28">
        <v>1</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556</v>
      </c>
    </row>
    <row r="44" spans="1:16" ht="12.75" customHeight="1">
      <c r="A44" t="s">
        <v>51</v>
      </c>
      <c s="6" t="s">
        <v>96</v>
      </c>
      <c s="6" t="s">
        <v>557</v>
      </c>
      <c t="s">
        <v>5</v>
      </c>
      <c s="26" t="s">
        <v>558</v>
      </c>
      <c s="27" t="s">
        <v>99</v>
      </c>
      <c s="28">
        <v>10</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559</v>
      </c>
    </row>
    <row r="48" spans="1:16" ht="12.75" customHeight="1">
      <c r="A48" t="s">
        <v>51</v>
      </c>
      <c s="6" t="s">
        <v>101</v>
      </c>
      <c s="6" t="s">
        <v>560</v>
      </c>
      <c t="s">
        <v>5</v>
      </c>
      <c s="26" t="s">
        <v>561</v>
      </c>
      <c s="27" t="s">
        <v>99</v>
      </c>
      <c s="28">
        <v>1</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559</v>
      </c>
    </row>
    <row r="52" spans="1:16" ht="12.75" customHeight="1">
      <c r="A52" t="s">
        <v>51</v>
      </c>
      <c s="6" t="s">
        <v>105</v>
      </c>
      <c s="6" t="s">
        <v>562</v>
      </c>
      <c t="s">
        <v>5</v>
      </c>
      <c s="26" t="s">
        <v>563</v>
      </c>
      <c s="27" t="s">
        <v>99</v>
      </c>
      <c s="28">
        <v>10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559</v>
      </c>
    </row>
    <row r="56" spans="1:16" ht="12.75" customHeight="1">
      <c r="A56" t="s">
        <v>51</v>
      </c>
      <c s="6" t="s">
        <v>109</v>
      </c>
      <c s="6" t="s">
        <v>564</v>
      </c>
      <c t="s">
        <v>5</v>
      </c>
      <c s="26" t="s">
        <v>565</v>
      </c>
      <c s="27" t="s">
        <v>99</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02" customHeight="1">
      <c r="E59" s="31" t="s">
        <v>559</v>
      </c>
    </row>
    <row r="60" spans="1:16" ht="12.75" customHeight="1">
      <c r="A60" t="s">
        <v>51</v>
      </c>
      <c s="6" t="s">
        <v>113</v>
      </c>
      <c s="6" t="s">
        <v>566</v>
      </c>
      <c t="s">
        <v>5</v>
      </c>
      <c s="26" t="s">
        <v>567</v>
      </c>
      <c s="27" t="s">
        <v>568</v>
      </c>
      <c s="28">
        <v>4.2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569</v>
      </c>
    </row>
    <row r="64" spans="1:16" ht="12.75" customHeight="1">
      <c r="A64" t="s">
        <v>51</v>
      </c>
      <c s="6" t="s">
        <v>117</v>
      </c>
      <c s="6" t="s">
        <v>570</v>
      </c>
      <c t="s">
        <v>5</v>
      </c>
      <c s="26" t="s">
        <v>571</v>
      </c>
      <c s="27" t="s">
        <v>88</v>
      </c>
      <c s="28">
        <v>1050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89.25" customHeight="1">
      <c r="E67" s="31" t="s">
        <v>572</v>
      </c>
    </row>
    <row r="68" spans="1:16" ht="12.75" customHeight="1">
      <c r="A68" t="s">
        <v>51</v>
      </c>
      <c s="6" t="s">
        <v>122</v>
      </c>
      <c s="6" t="s">
        <v>573</v>
      </c>
      <c t="s">
        <v>5</v>
      </c>
      <c s="26" t="s">
        <v>574</v>
      </c>
      <c s="27" t="s">
        <v>99</v>
      </c>
      <c s="28">
        <v>3</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422</v>
      </c>
    </row>
    <row r="72" spans="1:16" ht="12.75" customHeight="1">
      <c r="A72" t="s">
        <v>51</v>
      </c>
      <c s="6" t="s">
        <v>126</v>
      </c>
      <c s="6" t="s">
        <v>575</v>
      </c>
      <c t="s">
        <v>5</v>
      </c>
      <c s="26" t="s">
        <v>576</v>
      </c>
      <c s="27" t="s">
        <v>88</v>
      </c>
      <c s="28">
        <v>910</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114.75" customHeight="1">
      <c r="E75" s="31" t="s">
        <v>402</v>
      </c>
    </row>
    <row r="76" spans="1:16" ht="12.75" customHeight="1">
      <c r="A76" t="s">
        <v>51</v>
      </c>
      <c s="6" t="s">
        <v>132</v>
      </c>
      <c s="6" t="s">
        <v>398</v>
      </c>
      <c t="s">
        <v>5</v>
      </c>
      <c s="26" t="s">
        <v>399</v>
      </c>
      <c s="27" t="s">
        <v>88</v>
      </c>
      <c s="28">
        <v>910</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89.25" customHeight="1">
      <c r="E79" s="31" t="s">
        <v>394</v>
      </c>
    </row>
    <row r="80" spans="1:16" ht="12.75" customHeight="1">
      <c r="A80" t="s">
        <v>51</v>
      </c>
      <c s="6" t="s">
        <v>136</v>
      </c>
      <c s="6" t="s">
        <v>413</v>
      </c>
      <c t="s">
        <v>5</v>
      </c>
      <c s="26" t="s">
        <v>414</v>
      </c>
      <c s="27" t="s">
        <v>415</v>
      </c>
      <c s="28">
        <v>7</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89.25" customHeight="1">
      <c r="E83" s="31" t="s">
        <v>416</v>
      </c>
    </row>
    <row r="84" spans="1:16" ht="12.75" customHeight="1">
      <c r="A84" t="s">
        <v>51</v>
      </c>
      <c s="6" t="s">
        <v>140</v>
      </c>
      <c s="6" t="s">
        <v>417</v>
      </c>
      <c t="s">
        <v>5</v>
      </c>
      <c s="26" t="s">
        <v>418</v>
      </c>
      <c s="27" t="s">
        <v>88</v>
      </c>
      <c s="28">
        <v>910</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419</v>
      </c>
    </row>
    <row r="88" spans="1:16" ht="12.75" customHeight="1">
      <c r="A88" t="s">
        <v>51</v>
      </c>
      <c s="6" t="s">
        <v>144</v>
      </c>
      <c s="6" t="s">
        <v>577</v>
      </c>
      <c t="s">
        <v>5</v>
      </c>
      <c s="26" t="s">
        <v>578</v>
      </c>
      <c s="27" t="s">
        <v>99</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579</v>
      </c>
    </row>
    <row r="92" spans="1:16" ht="12.75" customHeight="1">
      <c r="A92" t="s">
        <v>51</v>
      </c>
      <c s="6" t="s">
        <v>148</v>
      </c>
      <c s="6" t="s">
        <v>580</v>
      </c>
      <c t="s">
        <v>5</v>
      </c>
      <c s="26" t="s">
        <v>581</v>
      </c>
      <c s="27" t="s">
        <v>99</v>
      </c>
      <c s="28">
        <v>10</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429</v>
      </c>
    </row>
    <row r="96" spans="1:16" ht="12.75" customHeight="1">
      <c r="A96" t="s">
        <v>51</v>
      </c>
      <c s="6" t="s">
        <v>152</v>
      </c>
      <c s="6" t="s">
        <v>582</v>
      </c>
      <c t="s">
        <v>5</v>
      </c>
      <c s="26" t="s">
        <v>583</v>
      </c>
      <c s="27" t="s">
        <v>99</v>
      </c>
      <c s="28">
        <v>10</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02" customHeight="1">
      <c r="E99" s="31" t="s">
        <v>579</v>
      </c>
    </row>
    <row r="100" spans="1:16" ht="12.75" customHeight="1">
      <c r="A100" t="s">
        <v>51</v>
      </c>
      <c s="6" t="s">
        <v>156</v>
      </c>
      <c s="6" t="s">
        <v>584</v>
      </c>
      <c t="s">
        <v>5</v>
      </c>
      <c s="26" t="s">
        <v>585</v>
      </c>
      <c s="27" t="s">
        <v>99</v>
      </c>
      <c s="28">
        <v>10</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429</v>
      </c>
    </row>
    <row r="104" spans="1:16" ht="12.75" customHeight="1">
      <c r="A104" t="s">
        <v>51</v>
      </c>
      <c s="6" t="s">
        <v>160</v>
      </c>
      <c s="6" t="s">
        <v>586</v>
      </c>
      <c t="s">
        <v>5</v>
      </c>
      <c s="26" t="s">
        <v>587</v>
      </c>
      <c s="27" t="s">
        <v>99</v>
      </c>
      <c s="28">
        <v>10</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588</v>
      </c>
    </row>
    <row r="108" spans="1:16" ht="12.75" customHeight="1">
      <c r="A108" t="s">
        <v>51</v>
      </c>
      <c s="6" t="s">
        <v>164</v>
      </c>
      <c s="6" t="s">
        <v>437</v>
      </c>
      <c t="s">
        <v>5</v>
      </c>
      <c s="26" t="s">
        <v>438</v>
      </c>
      <c s="27" t="s">
        <v>439</v>
      </c>
      <c s="28">
        <v>20</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02" customHeight="1">
      <c r="E111" s="31" t="s">
        <v>440</v>
      </c>
    </row>
    <row r="112" spans="1:16" ht="12.75" customHeight="1">
      <c r="A112" t="s">
        <v>51</v>
      </c>
      <c s="6" t="s">
        <v>168</v>
      </c>
      <c s="6" t="s">
        <v>589</v>
      </c>
      <c t="s">
        <v>5</v>
      </c>
      <c s="26" t="s">
        <v>590</v>
      </c>
      <c s="27" t="s">
        <v>129</v>
      </c>
      <c s="28">
        <v>2.2</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591</v>
      </c>
    </row>
    <row r="116" spans="1:16" ht="12.75" customHeight="1">
      <c r="A116" t="s">
        <v>51</v>
      </c>
      <c s="6" t="s">
        <v>172</v>
      </c>
      <c s="6" t="s">
        <v>592</v>
      </c>
      <c t="s">
        <v>5</v>
      </c>
      <c s="26" t="s">
        <v>593</v>
      </c>
      <c s="27" t="s">
        <v>129</v>
      </c>
      <c s="28">
        <v>2.2</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594</v>
      </c>
    </row>
    <row r="120" spans="1:16" ht="12.75" customHeight="1">
      <c r="A120" t="s">
        <v>51</v>
      </c>
      <c s="6" t="s">
        <v>176</v>
      </c>
      <c s="6" t="s">
        <v>595</v>
      </c>
      <c t="s">
        <v>5</v>
      </c>
      <c s="26" t="s">
        <v>596</v>
      </c>
      <c s="27" t="s">
        <v>99</v>
      </c>
      <c s="28">
        <v>40</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597</v>
      </c>
    </row>
    <row r="124" spans="1:16" ht="12.75" customHeight="1">
      <c r="A124" t="s">
        <v>51</v>
      </c>
      <c s="6" t="s">
        <v>181</v>
      </c>
      <c s="6" t="s">
        <v>598</v>
      </c>
      <c t="s">
        <v>5</v>
      </c>
      <c s="26" t="s">
        <v>599</v>
      </c>
      <c s="27" t="s">
        <v>99</v>
      </c>
      <c s="28">
        <v>40</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600</v>
      </c>
    </row>
    <row r="128" spans="1:16" ht="12.75" customHeight="1">
      <c r="A128" t="s">
        <v>51</v>
      </c>
      <c s="6" t="s">
        <v>185</v>
      </c>
      <c s="6" t="s">
        <v>601</v>
      </c>
      <c t="s">
        <v>5</v>
      </c>
      <c s="26" t="s">
        <v>602</v>
      </c>
      <c s="27" t="s">
        <v>99</v>
      </c>
      <c s="28">
        <v>102</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89.25" customHeight="1">
      <c r="E131" s="31" t="s">
        <v>603</v>
      </c>
    </row>
    <row r="132" spans="1:16" ht="12.75" customHeight="1">
      <c r="A132" t="s">
        <v>51</v>
      </c>
      <c s="6" t="s">
        <v>190</v>
      </c>
      <c s="6" t="s">
        <v>604</v>
      </c>
      <c t="s">
        <v>5</v>
      </c>
      <c s="26" t="s">
        <v>605</v>
      </c>
      <c s="27" t="s">
        <v>99</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76.5" customHeight="1">
      <c r="E135" s="31" t="s">
        <v>606</v>
      </c>
    </row>
    <row r="136" spans="1:16" ht="12.75" customHeight="1">
      <c r="A136" t="s">
        <v>51</v>
      </c>
      <c s="6" t="s">
        <v>194</v>
      </c>
      <c s="6" t="s">
        <v>607</v>
      </c>
      <c t="s">
        <v>5</v>
      </c>
      <c s="26" t="s">
        <v>608</v>
      </c>
      <c s="27" t="s">
        <v>99</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2.75" customHeight="1">
      <c r="E139" s="31" t="s">
        <v>49</v>
      </c>
    </row>
    <row r="140" spans="1:16" ht="12.75" customHeight="1">
      <c r="A140" t="s">
        <v>51</v>
      </c>
      <c s="6" t="s">
        <v>198</v>
      </c>
      <c s="6" t="s">
        <v>609</v>
      </c>
      <c t="s">
        <v>5</v>
      </c>
      <c s="26" t="s">
        <v>610</v>
      </c>
      <c s="27" t="s">
        <v>99</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2.75" customHeight="1">
      <c r="E143" s="31" t="s">
        <v>49</v>
      </c>
    </row>
    <row r="144" spans="1:16" ht="12.75" customHeight="1">
      <c r="A144" t="s">
        <v>51</v>
      </c>
      <c s="6" t="s">
        <v>202</v>
      </c>
      <c s="6" t="s">
        <v>611</v>
      </c>
      <c t="s">
        <v>5</v>
      </c>
      <c s="26" t="s">
        <v>612</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579</v>
      </c>
    </row>
    <row r="148" spans="1:16" ht="12.75" customHeight="1">
      <c r="A148" t="s">
        <v>51</v>
      </c>
      <c s="6" t="s">
        <v>206</v>
      </c>
      <c s="6" t="s">
        <v>613</v>
      </c>
      <c t="s">
        <v>5</v>
      </c>
      <c s="26" t="s">
        <v>614</v>
      </c>
      <c s="27" t="s">
        <v>99</v>
      </c>
      <c s="28">
        <v>26</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615</v>
      </c>
    </row>
    <row r="152" spans="1:16" ht="12.75" customHeight="1">
      <c r="A152" t="s">
        <v>51</v>
      </c>
      <c s="6" t="s">
        <v>210</v>
      </c>
      <c s="6" t="s">
        <v>616</v>
      </c>
      <c t="s">
        <v>5</v>
      </c>
      <c s="26" t="s">
        <v>617</v>
      </c>
      <c s="27" t="s">
        <v>99</v>
      </c>
      <c s="28">
        <v>26</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503</v>
      </c>
    </row>
    <row r="156" spans="1:16" ht="12.75" customHeight="1">
      <c r="A156" t="s">
        <v>51</v>
      </c>
      <c s="6" t="s">
        <v>214</v>
      </c>
      <c s="6" t="s">
        <v>618</v>
      </c>
      <c t="s">
        <v>5</v>
      </c>
      <c s="26" t="s">
        <v>619</v>
      </c>
      <c s="27" t="s">
        <v>99</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27.5" customHeight="1">
      <c r="E159" s="31" t="s">
        <v>615</v>
      </c>
    </row>
    <row r="160" spans="1:16" ht="12.75" customHeight="1">
      <c r="A160" t="s">
        <v>51</v>
      </c>
      <c s="6" t="s">
        <v>218</v>
      </c>
      <c s="6" t="s">
        <v>620</v>
      </c>
      <c t="s">
        <v>5</v>
      </c>
      <c s="26" t="s">
        <v>621</v>
      </c>
      <c s="27" t="s">
        <v>99</v>
      </c>
      <c s="28">
        <v>6</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27.5" customHeight="1">
      <c r="E163" s="31" t="s">
        <v>615</v>
      </c>
    </row>
    <row r="164" spans="1:16" ht="12.75" customHeight="1">
      <c r="A164" t="s">
        <v>51</v>
      </c>
      <c s="6" t="s">
        <v>222</v>
      </c>
      <c s="6" t="s">
        <v>622</v>
      </c>
      <c t="s">
        <v>5</v>
      </c>
      <c s="26" t="s">
        <v>623</v>
      </c>
      <c s="27" t="s">
        <v>99</v>
      </c>
      <c s="28">
        <v>1</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89.25" customHeight="1">
      <c r="E167" s="31" t="s">
        <v>503</v>
      </c>
    </row>
    <row r="168" spans="1:16" ht="12.75" customHeight="1">
      <c r="A168" t="s">
        <v>51</v>
      </c>
      <c s="6" t="s">
        <v>226</v>
      </c>
      <c s="6" t="s">
        <v>624</v>
      </c>
      <c t="s">
        <v>5</v>
      </c>
      <c s="26" t="s">
        <v>625</v>
      </c>
      <c s="27" t="s">
        <v>99</v>
      </c>
      <c s="28">
        <v>2</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127.5" customHeight="1">
      <c r="E171" s="31" t="s">
        <v>615</v>
      </c>
    </row>
    <row r="172" spans="1:16" ht="12.75" customHeight="1">
      <c r="A172" t="s">
        <v>51</v>
      </c>
      <c s="6" t="s">
        <v>230</v>
      </c>
      <c s="6" t="s">
        <v>626</v>
      </c>
      <c t="s">
        <v>5</v>
      </c>
      <c s="26" t="s">
        <v>627</v>
      </c>
      <c s="27" t="s">
        <v>99</v>
      </c>
      <c s="28">
        <v>2</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503</v>
      </c>
    </row>
    <row r="176" spans="1:16" ht="12.75" customHeight="1">
      <c r="A176" t="s">
        <v>51</v>
      </c>
      <c s="6" t="s">
        <v>234</v>
      </c>
      <c s="6" t="s">
        <v>628</v>
      </c>
      <c t="s">
        <v>5</v>
      </c>
      <c s="26" t="s">
        <v>629</v>
      </c>
      <c s="27" t="s">
        <v>99</v>
      </c>
      <c s="28">
        <v>8</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27.5" customHeight="1">
      <c r="E179" s="31" t="s">
        <v>630</v>
      </c>
    </row>
    <row r="180" spans="1:16" ht="12.75" customHeight="1">
      <c r="A180" t="s">
        <v>51</v>
      </c>
      <c s="6" t="s">
        <v>238</v>
      </c>
      <c s="6" t="s">
        <v>631</v>
      </c>
      <c t="s">
        <v>5</v>
      </c>
      <c s="26" t="s">
        <v>632</v>
      </c>
      <c s="27" t="s">
        <v>99</v>
      </c>
      <c s="28">
        <v>26</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27.5" customHeight="1">
      <c r="E183" s="31" t="s">
        <v>615</v>
      </c>
    </row>
    <row r="184" spans="1:16" ht="12.75" customHeight="1">
      <c r="A184" t="s">
        <v>51</v>
      </c>
      <c s="6" t="s">
        <v>242</v>
      </c>
      <c s="6" t="s">
        <v>633</v>
      </c>
      <c t="s">
        <v>5</v>
      </c>
      <c s="26" t="s">
        <v>634</v>
      </c>
      <c s="27" t="s">
        <v>99</v>
      </c>
      <c s="28">
        <v>26</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27.5" customHeight="1">
      <c r="E187" s="31" t="s">
        <v>615</v>
      </c>
    </row>
    <row r="188" spans="1:16" ht="12.75" customHeight="1">
      <c r="A188" t="s">
        <v>51</v>
      </c>
      <c s="6" t="s">
        <v>246</v>
      </c>
      <c s="6" t="s">
        <v>635</v>
      </c>
      <c t="s">
        <v>5</v>
      </c>
      <c s="26" t="s">
        <v>636</v>
      </c>
      <c s="27" t="s">
        <v>99</v>
      </c>
      <c s="28">
        <v>26</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27.5" customHeight="1">
      <c r="E191" s="31" t="s">
        <v>615</v>
      </c>
    </row>
    <row r="192" spans="1:16" ht="12.75" customHeight="1">
      <c r="A192" t="s">
        <v>51</v>
      </c>
      <c s="6" t="s">
        <v>250</v>
      </c>
      <c s="6" t="s">
        <v>637</v>
      </c>
      <c t="s">
        <v>5</v>
      </c>
      <c s="26" t="s">
        <v>638</v>
      </c>
      <c s="27" t="s">
        <v>99</v>
      </c>
      <c s="28">
        <v>26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89.25" customHeight="1">
      <c r="E195" s="31" t="s">
        <v>503</v>
      </c>
    </row>
    <row r="196" spans="1:16" ht="12.75" customHeight="1">
      <c r="A196" t="s">
        <v>51</v>
      </c>
      <c s="6" t="s">
        <v>254</v>
      </c>
      <c s="6" t="s">
        <v>639</v>
      </c>
      <c t="s">
        <v>5</v>
      </c>
      <c s="26" t="s">
        <v>640</v>
      </c>
      <c s="27" t="s">
        <v>99</v>
      </c>
      <c s="28">
        <v>26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641</v>
      </c>
    </row>
    <row r="200" spans="1:16" ht="12.75" customHeight="1">
      <c r="A200" t="s">
        <v>51</v>
      </c>
      <c s="6" t="s">
        <v>258</v>
      </c>
      <c s="6" t="s">
        <v>642</v>
      </c>
      <c t="s">
        <v>5</v>
      </c>
      <c s="26" t="s">
        <v>643</v>
      </c>
      <c s="27" t="s">
        <v>99</v>
      </c>
      <c s="28">
        <v>26</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02" customHeight="1">
      <c r="E203" s="31" t="s">
        <v>644</v>
      </c>
    </row>
    <row r="204" spans="1:16" ht="12.75" customHeight="1">
      <c r="A204" t="s">
        <v>51</v>
      </c>
      <c s="6" t="s">
        <v>262</v>
      </c>
      <c s="6" t="s">
        <v>645</v>
      </c>
      <c t="s">
        <v>5</v>
      </c>
      <c s="26" t="s">
        <v>646</v>
      </c>
      <c s="27" t="s">
        <v>329</v>
      </c>
      <c s="28">
        <v>10</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647</v>
      </c>
    </row>
    <row r="208" spans="1:16" ht="12.75" customHeight="1">
      <c r="A208" t="s">
        <v>51</v>
      </c>
      <c s="6" t="s">
        <v>266</v>
      </c>
      <c s="6" t="s">
        <v>648</v>
      </c>
      <c t="s">
        <v>5</v>
      </c>
      <c s="26" t="s">
        <v>649</v>
      </c>
      <c s="27" t="s">
        <v>99</v>
      </c>
      <c s="28">
        <v>26</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89.25" customHeight="1">
      <c r="E211" s="31" t="s">
        <v>650</v>
      </c>
    </row>
    <row r="212" spans="1:16" ht="12.75" customHeight="1">
      <c r="A212" t="s">
        <v>51</v>
      </c>
      <c s="6" t="s">
        <v>270</v>
      </c>
      <c s="6" t="s">
        <v>651</v>
      </c>
      <c t="s">
        <v>5</v>
      </c>
      <c s="26" t="s">
        <v>652</v>
      </c>
      <c s="27" t="s">
        <v>329</v>
      </c>
      <c s="28">
        <v>10</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38.25" customHeight="1">
      <c r="E215" s="31" t="s">
        <v>653</v>
      </c>
    </row>
    <row r="216" spans="1:16" ht="12.75" customHeight="1">
      <c r="A216" t="s">
        <v>51</v>
      </c>
      <c s="6" t="s">
        <v>274</v>
      </c>
      <c s="6" t="s">
        <v>654</v>
      </c>
      <c t="s">
        <v>5</v>
      </c>
      <c s="26" t="s">
        <v>655</v>
      </c>
      <c s="27" t="s">
        <v>537</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102" customHeight="1">
      <c r="E219" s="31" t="s">
        <v>656</v>
      </c>
    </row>
    <row r="220" spans="1:16" ht="12.75" customHeight="1">
      <c r="A220" t="s">
        <v>51</v>
      </c>
      <c s="6" t="s">
        <v>278</v>
      </c>
      <c s="6" t="s">
        <v>657</v>
      </c>
      <c t="s">
        <v>5</v>
      </c>
      <c s="26" t="s">
        <v>658</v>
      </c>
      <c s="27" t="s">
        <v>99</v>
      </c>
      <c s="28">
        <v>1</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02" customHeight="1">
      <c r="E223" s="31" t="s">
        <v>579</v>
      </c>
    </row>
    <row r="224" spans="1:16" ht="12.75" customHeight="1">
      <c r="A224" t="s">
        <v>51</v>
      </c>
      <c s="6" t="s">
        <v>282</v>
      </c>
      <c s="6" t="s">
        <v>659</v>
      </c>
      <c t="s">
        <v>5</v>
      </c>
      <c s="26" t="s">
        <v>660</v>
      </c>
      <c s="27" t="s">
        <v>99</v>
      </c>
      <c s="28">
        <v>1</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89.25" customHeight="1">
      <c r="E227" s="31" t="s">
        <v>503</v>
      </c>
    </row>
    <row r="228" spans="1:16" ht="12.75" customHeight="1">
      <c r="A228" t="s">
        <v>51</v>
      </c>
      <c s="6" t="s">
        <v>286</v>
      </c>
      <c s="6" t="s">
        <v>661</v>
      </c>
      <c t="s">
        <v>5</v>
      </c>
      <c s="26" t="s">
        <v>662</v>
      </c>
      <c s="27" t="s">
        <v>99</v>
      </c>
      <c s="28">
        <v>8</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02" customHeight="1">
      <c r="E231" s="31" t="s">
        <v>579</v>
      </c>
    </row>
    <row r="232" spans="1:16" ht="12.75" customHeight="1">
      <c r="A232" t="s">
        <v>51</v>
      </c>
      <c s="6" t="s">
        <v>290</v>
      </c>
      <c s="6" t="s">
        <v>663</v>
      </c>
      <c t="s">
        <v>5</v>
      </c>
      <c s="26" t="s">
        <v>664</v>
      </c>
      <c s="27" t="s">
        <v>99</v>
      </c>
      <c s="28">
        <v>16</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102" customHeight="1">
      <c r="E235" s="31" t="s">
        <v>579</v>
      </c>
    </row>
    <row r="236" spans="1:16" ht="12.75" customHeight="1">
      <c r="A236" t="s">
        <v>51</v>
      </c>
      <c s="6" t="s">
        <v>294</v>
      </c>
      <c s="6" t="s">
        <v>665</v>
      </c>
      <c t="s">
        <v>5</v>
      </c>
      <c s="26" t="s">
        <v>666</v>
      </c>
      <c s="27" t="s">
        <v>99</v>
      </c>
      <c s="28">
        <v>8</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503</v>
      </c>
    </row>
    <row r="240" spans="1:16" ht="12.75" customHeight="1">
      <c r="A240" t="s">
        <v>51</v>
      </c>
      <c s="6" t="s">
        <v>298</v>
      </c>
      <c s="6" t="s">
        <v>667</v>
      </c>
      <c t="s">
        <v>5</v>
      </c>
      <c s="26" t="s">
        <v>668</v>
      </c>
      <c s="27" t="s">
        <v>99</v>
      </c>
      <c s="28">
        <v>1</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53" customHeight="1">
      <c r="E243" s="31" t="s">
        <v>669</v>
      </c>
    </row>
    <row r="244" spans="1:16" ht="12.75" customHeight="1">
      <c r="A244" t="s">
        <v>51</v>
      </c>
      <c s="6" t="s">
        <v>302</v>
      </c>
      <c s="6" t="s">
        <v>670</v>
      </c>
      <c t="s">
        <v>5</v>
      </c>
      <c s="26" t="s">
        <v>671</v>
      </c>
      <c s="27" t="s">
        <v>99</v>
      </c>
      <c s="28">
        <v>1</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429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COUNTIFS(L8:L148,"=0",A8:A148,"P")+COUNTIFS(L8:L148,"",A8:A148,"P")+SUM(Q8:Q148)</f>
      </c>
    </row>
    <row r="8" spans="1:13" ht="12.75" customHeight="1">
      <c r="A8" t="s">
        <v>45</v>
      </c>
      <c r="C8" s="21" t="s">
        <v>674</v>
      </c>
      <c r="E8" s="23" t="s">
        <v>675</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472</v>
      </c>
      <c t="s">
        <v>5</v>
      </c>
      <c s="26" t="s">
        <v>473</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676</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677</v>
      </c>
    </row>
    <row r="18" spans="1:13" ht="12.75" customHeight="1">
      <c r="A18" t="s">
        <v>48</v>
      </c>
      <c r="C18" s="7" t="s">
        <v>26</v>
      </c>
      <c r="E18" s="25" t="s">
        <v>476</v>
      </c>
      <c r="J18" s="24">
        <f>0</f>
      </c>
      <c s="24">
        <f>0</f>
      </c>
      <c s="24">
        <f>0+L19</f>
      </c>
      <c s="24">
        <f>0+M19</f>
      </c>
    </row>
    <row r="19" spans="1:16" ht="12.75" customHeight="1">
      <c r="A19" t="s">
        <v>51</v>
      </c>
      <c s="6" t="s">
        <v>26</v>
      </c>
      <c s="6" t="s">
        <v>477</v>
      </c>
      <c t="s">
        <v>5</v>
      </c>
      <c s="26" t="s">
        <v>478</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678</v>
      </c>
    </row>
    <row r="23" spans="1:13" ht="12.75" customHeight="1">
      <c r="A23" t="s">
        <v>48</v>
      </c>
      <c r="C23" s="7" t="s">
        <v>85</v>
      </c>
      <c r="E23" s="25" t="s">
        <v>95</v>
      </c>
      <c r="J23" s="24">
        <f>0</f>
      </c>
      <c s="24">
        <f>0</f>
      </c>
      <c s="24">
        <f>0+L24+L28+L32+L36+L40+L44+L48+L52+L56+L60+L64+L68+L72+L76+L80+L84+L88+L92+L96+L100+L104+L108+L112+L116+L120+L124+L128+L132+L136+L140+L144+L148</f>
      </c>
      <c s="24">
        <f>0+M24+M28+M32+M36+M40+M44+M48+M52+M56+M60+M64+M68+M72+M76+M80+M84+M88+M92+M96+M100+M104+M108+M112+M116+M120+M124+M128+M132+M136+M140+M144+M148</f>
      </c>
    </row>
    <row r="24" spans="1:16" ht="12.75" customHeight="1">
      <c r="A24" t="s">
        <v>51</v>
      </c>
      <c s="6" t="s">
        <v>67</v>
      </c>
      <c s="6" t="s">
        <v>679</v>
      </c>
      <c t="s">
        <v>5</v>
      </c>
      <c s="26" t="s">
        <v>680</v>
      </c>
      <c s="27" t="s">
        <v>88</v>
      </c>
      <c s="28">
        <v>140</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76.5" customHeight="1">
      <c r="E27" s="31" t="s">
        <v>681</v>
      </c>
    </row>
    <row r="28" spans="1:16" ht="12.75" customHeight="1">
      <c r="A28" t="s">
        <v>51</v>
      </c>
      <c s="6" t="s">
        <v>73</v>
      </c>
      <c s="6" t="s">
        <v>682</v>
      </c>
      <c t="s">
        <v>5</v>
      </c>
      <c s="26" t="s">
        <v>683</v>
      </c>
      <c s="27" t="s">
        <v>88</v>
      </c>
      <c s="28">
        <v>72</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76.5" customHeight="1">
      <c r="E31" s="31" t="s">
        <v>681</v>
      </c>
    </row>
    <row r="32" spans="1:16" ht="12.75" customHeight="1">
      <c r="A32" t="s">
        <v>51</v>
      </c>
      <c s="6" t="s">
        <v>80</v>
      </c>
      <c s="6" t="s">
        <v>684</v>
      </c>
      <c t="s">
        <v>5</v>
      </c>
      <c s="26" t="s">
        <v>685</v>
      </c>
      <c s="27" t="s">
        <v>88</v>
      </c>
      <c s="28">
        <v>140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686</v>
      </c>
    </row>
    <row r="36" spans="1:16" ht="12.75" customHeight="1">
      <c r="A36" t="s">
        <v>51</v>
      </c>
      <c s="6" t="s">
        <v>85</v>
      </c>
      <c s="6" t="s">
        <v>551</v>
      </c>
      <c t="s">
        <v>5</v>
      </c>
      <c s="26" t="s">
        <v>552</v>
      </c>
      <c s="27" t="s">
        <v>88</v>
      </c>
      <c s="28">
        <v>970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687</v>
      </c>
    </row>
    <row r="40" spans="1:16" ht="12.75" customHeight="1">
      <c r="A40" t="s">
        <v>51</v>
      </c>
      <c s="6" t="s">
        <v>90</v>
      </c>
      <c s="6" t="s">
        <v>589</v>
      </c>
      <c t="s">
        <v>5</v>
      </c>
      <c s="26" t="s">
        <v>590</v>
      </c>
      <c s="27" t="s">
        <v>129</v>
      </c>
      <c s="28">
        <v>4</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89.25" customHeight="1">
      <c r="E43" s="31" t="s">
        <v>688</v>
      </c>
    </row>
    <row r="44" spans="1:16" ht="12.75" customHeight="1">
      <c r="A44" t="s">
        <v>51</v>
      </c>
      <c s="6" t="s">
        <v>96</v>
      </c>
      <c s="6" t="s">
        <v>592</v>
      </c>
      <c t="s">
        <v>5</v>
      </c>
      <c s="26" t="s">
        <v>593</v>
      </c>
      <c s="27" t="s">
        <v>129</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89.25" customHeight="1">
      <c r="E47" s="31" t="s">
        <v>689</v>
      </c>
    </row>
    <row r="48" spans="1:16" ht="12.75" customHeight="1">
      <c r="A48" t="s">
        <v>51</v>
      </c>
      <c s="6" t="s">
        <v>101</v>
      </c>
      <c s="6" t="s">
        <v>601</v>
      </c>
      <c t="s">
        <v>5</v>
      </c>
      <c s="26" t="s">
        <v>602</v>
      </c>
      <c s="27" t="s">
        <v>99</v>
      </c>
      <c s="28">
        <v>18</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89.25" customHeight="1">
      <c r="E51" s="31" t="s">
        <v>690</v>
      </c>
    </row>
    <row r="52" spans="1:16" ht="12.75" customHeight="1">
      <c r="A52" t="s">
        <v>51</v>
      </c>
      <c s="6" t="s">
        <v>105</v>
      </c>
      <c s="6" t="s">
        <v>604</v>
      </c>
      <c t="s">
        <v>5</v>
      </c>
      <c s="26" t="s">
        <v>605</v>
      </c>
      <c s="27" t="s">
        <v>99</v>
      </c>
      <c s="28">
        <v>18</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76.5" customHeight="1">
      <c r="E55" s="31" t="s">
        <v>691</v>
      </c>
    </row>
    <row r="56" spans="1:16" ht="12.75" customHeight="1">
      <c r="A56" t="s">
        <v>51</v>
      </c>
      <c s="6" t="s">
        <v>109</v>
      </c>
      <c s="6" t="s">
        <v>692</v>
      </c>
      <c t="s">
        <v>5</v>
      </c>
      <c s="26" t="s">
        <v>693</v>
      </c>
      <c s="27" t="s">
        <v>99</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694</v>
      </c>
    </row>
    <row r="60" spans="1:16" ht="12.75" customHeight="1">
      <c r="A60" t="s">
        <v>51</v>
      </c>
      <c s="6" t="s">
        <v>113</v>
      </c>
      <c s="6" t="s">
        <v>695</v>
      </c>
      <c t="s">
        <v>5</v>
      </c>
      <c s="26" t="s">
        <v>696</v>
      </c>
      <c s="27" t="s">
        <v>99</v>
      </c>
      <c s="28">
        <v>1</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697</v>
      </c>
    </row>
    <row r="64" spans="1:16" ht="12.75" customHeight="1">
      <c r="A64" t="s">
        <v>51</v>
      </c>
      <c s="6" t="s">
        <v>117</v>
      </c>
      <c s="6" t="s">
        <v>698</v>
      </c>
      <c t="s">
        <v>5</v>
      </c>
      <c s="26" t="s">
        <v>699</v>
      </c>
      <c s="27" t="s">
        <v>99</v>
      </c>
      <c s="28">
        <v>2</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27.5" customHeight="1">
      <c r="E67" s="31" t="s">
        <v>694</v>
      </c>
    </row>
    <row r="68" spans="1:16" ht="12.75" customHeight="1">
      <c r="A68" t="s">
        <v>51</v>
      </c>
      <c s="6" t="s">
        <v>122</v>
      </c>
      <c s="6" t="s">
        <v>700</v>
      </c>
      <c t="s">
        <v>5</v>
      </c>
      <c s="26" t="s">
        <v>701</v>
      </c>
      <c s="27" t="s">
        <v>99</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694</v>
      </c>
    </row>
    <row r="72" spans="1:16" ht="12.75" customHeight="1">
      <c r="A72" t="s">
        <v>51</v>
      </c>
      <c s="6" t="s">
        <v>126</v>
      </c>
      <c s="6" t="s">
        <v>702</v>
      </c>
      <c t="s">
        <v>5</v>
      </c>
      <c s="26" t="s">
        <v>703</v>
      </c>
      <c s="27" t="s">
        <v>99</v>
      </c>
      <c s="28">
        <v>7</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697</v>
      </c>
    </row>
    <row r="76" spans="1:16" ht="12.75" customHeight="1">
      <c r="A76" t="s">
        <v>51</v>
      </c>
      <c s="6" t="s">
        <v>132</v>
      </c>
      <c s="6" t="s">
        <v>704</v>
      </c>
      <c t="s">
        <v>5</v>
      </c>
      <c s="26" t="s">
        <v>705</v>
      </c>
      <c s="27" t="s">
        <v>99</v>
      </c>
      <c s="28">
        <v>1</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694</v>
      </c>
    </row>
    <row r="80" spans="1:16" ht="12.75" customHeight="1">
      <c r="A80" t="s">
        <v>51</v>
      </c>
      <c s="6" t="s">
        <v>136</v>
      </c>
      <c s="6" t="s">
        <v>706</v>
      </c>
      <c t="s">
        <v>5</v>
      </c>
      <c s="26" t="s">
        <v>707</v>
      </c>
      <c s="27" t="s">
        <v>99</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694</v>
      </c>
    </row>
    <row r="84" spans="1:16" ht="12.75" customHeight="1">
      <c r="A84" t="s">
        <v>51</v>
      </c>
      <c s="6" t="s">
        <v>140</v>
      </c>
      <c s="6" t="s">
        <v>708</v>
      </c>
      <c t="s">
        <v>5</v>
      </c>
      <c s="26" t="s">
        <v>709</v>
      </c>
      <c s="27" t="s">
        <v>99</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697</v>
      </c>
    </row>
    <row r="88" spans="1:16" ht="12.75" customHeight="1">
      <c r="A88" t="s">
        <v>51</v>
      </c>
      <c s="6" t="s">
        <v>144</v>
      </c>
      <c s="6" t="s">
        <v>710</v>
      </c>
      <c t="s">
        <v>5</v>
      </c>
      <c s="26" t="s">
        <v>711</v>
      </c>
      <c s="27" t="s">
        <v>99</v>
      </c>
      <c s="28">
        <v>11</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694</v>
      </c>
    </row>
    <row r="92" spans="1:16" ht="12.75" customHeight="1">
      <c r="A92" t="s">
        <v>51</v>
      </c>
      <c s="6" t="s">
        <v>148</v>
      </c>
      <c s="6" t="s">
        <v>712</v>
      </c>
      <c t="s">
        <v>5</v>
      </c>
      <c s="26" t="s">
        <v>713</v>
      </c>
      <c s="27" t="s">
        <v>99</v>
      </c>
      <c s="28">
        <v>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27.5" customHeight="1">
      <c r="E95" s="31" t="s">
        <v>694</v>
      </c>
    </row>
    <row r="96" spans="1:16" ht="12.75" customHeight="1">
      <c r="A96" t="s">
        <v>51</v>
      </c>
      <c s="6" t="s">
        <v>152</v>
      </c>
      <c s="6" t="s">
        <v>714</v>
      </c>
      <c t="s">
        <v>5</v>
      </c>
      <c s="26" t="s">
        <v>715</v>
      </c>
      <c s="27" t="s">
        <v>99</v>
      </c>
      <c s="28">
        <v>1</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694</v>
      </c>
    </row>
    <row r="100" spans="1:16" ht="12.75" customHeight="1">
      <c r="A100" t="s">
        <v>51</v>
      </c>
      <c s="6" t="s">
        <v>156</v>
      </c>
      <c s="6" t="s">
        <v>716</v>
      </c>
      <c t="s">
        <v>5</v>
      </c>
      <c s="26" t="s">
        <v>717</v>
      </c>
      <c s="27" t="s">
        <v>99</v>
      </c>
      <c s="28">
        <v>23</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697</v>
      </c>
    </row>
    <row r="104" spans="1:16" ht="12.75" customHeight="1">
      <c r="A104" t="s">
        <v>51</v>
      </c>
      <c s="6" t="s">
        <v>160</v>
      </c>
      <c s="6" t="s">
        <v>718</v>
      </c>
      <c t="s">
        <v>5</v>
      </c>
      <c s="26" t="s">
        <v>719</v>
      </c>
      <c s="27" t="s">
        <v>99</v>
      </c>
      <c s="28">
        <v>6</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127.5" customHeight="1">
      <c r="E107" s="31" t="s">
        <v>694</v>
      </c>
    </row>
    <row r="108" spans="1:16" ht="12.75" customHeight="1">
      <c r="A108" t="s">
        <v>51</v>
      </c>
      <c s="6" t="s">
        <v>164</v>
      </c>
      <c s="6" t="s">
        <v>720</v>
      </c>
      <c t="s">
        <v>5</v>
      </c>
      <c s="26" t="s">
        <v>721</v>
      </c>
      <c s="27" t="s">
        <v>99</v>
      </c>
      <c s="28">
        <v>6</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63.75" customHeight="1">
      <c r="E111" s="31" t="s">
        <v>722</v>
      </c>
    </row>
    <row r="112" spans="1:16" ht="12.75" customHeight="1">
      <c r="A112" t="s">
        <v>51</v>
      </c>
      <c s="6" t="s">
        <v>168</v>
      </c>
      <c s="6" t="s">
        <v>723</v>
      </c>
      <c t="s">
        <v>5</v>
      </c>
      <c s="26" t="s">
        <v>724</v>
      </c>
      <c s="27" t="s">
        <v>99</v>
      </c>
      <c s="28">
        <v>6</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697</v>
      </c>
    </row>
    <row r="116" spans="1:16" ht="12.75" customHeight="1">
      <c r="A116" t="s">
        <v>51</v>
      </c>
      <c s="6" t="s">
        <v>172</v>
      </c>
      <c s="6" t="s">
        <v>725</v>
      </c>
      <c t="s">
        <v>5</v>
      </c>
      <c s="26" t="s">
        <v>726</v>
      </c>
      <c s="27" t="s">
        <v>99</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127.5" customHeight="1">
      <c r="E119" s="31" t="s">
        <v>694</v>
      </c>
    </row>
    <row r="120" spans="1:16" ht="12.75" customHeight="1">
      <c r="A120" t="s">
        <v>51</v>
      </c>
      <c s="6" t="s">
        <v>176</v>
      </c>
      <c s="6" t="s">
        <v>727</v>
      </c>
      <c t="s">
        <v>5</v>
      </c>
      <c s="26" t="s">
        <v>728</v>
      </c>
      <c s="27" t="s">
        <v>99</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127.5" customHeight="1">
      <c r="E123" s="31" t="s">
        <v>694</v>
      </c>
    </row>
    <row r="124" spans="1:16" ht="12.75" customHeight="1">
      <c r="A124" t="s">
        <v>51</v>
      </c>
      <c s="6" t="s">
        <v>181</v>
      </c>
      <c s="6" t="s">
        <v>729</v>
      </c>
      <c t="s">
        <v>5</v>
      </c>
      <c s="26" t="s">
        <v>730</v>
      </c>
      <c s="27" t="s">
        <v>99</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102" customHeight="1">
      <c r="E127" s="31" t="s">
        <v>731</v>
      </c>
    </row>
    <row r="128" spans="1:16" ht="12.75" customHeight="1">
      <c r="A128" t="s">
        <v>51</v>
      </c>
      <c s="6" t="s">
        <v>185</v>
      </c>
      <c s="6" t="s">
        <v>732</v>
      </c>
      <c t="s">
        <v>5</v>
      </c>
      <c s="26" t="s">
        <v>733</v>
      </c>
      <c s="27" t="s">
        <v>99</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731</v>
      </c>
    </row>
    <row r="132" spans="1:16" ht="12.75" customHeight="1">
      <c r="A132" t="s">
        <v>51</v>
      </c>
      <c s="6" t="s">
        <v>190</v>
      </c>
      <c s="6" t="s">
        <v>734</v>
      </c>
      <c t="s">
        <v>5</v>
      </c>
      <c s="26" t="s">
        <v>735</v>
      </c>
      <c s="27" t="s">
        <v>99</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102" customHeight="1">
      <c r="E135" s="31" t="s">
        <v>731</v>
      </c>
    </row>
    <row r="136" spans="1:16" ht="12.75" customHeight="1">
      <c r="A136" t="s">
        <v>51</v>
      </c>
      <c s="6" t="s">
        <v>194</v>
      </c>
      <c s="6" t="s">
        <v>736</v>
      </c>
      <c t="s">
        <v>5</v>
      </c>
      <c s="26" t="s">
        <v>737</v>
      </c>
      <c s="27" t="s">
        <v>99</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02" customHeight="1">
      <c r="E139" s="31" t="s">
        <v>731</v>
      </c>
    </row>
    <row r="140" spans="1:16" ht="12.75" customHeight="1">
      <c r="A140" t="s">
        <v>51</v>
      </c>
      <c s="6" t="s">
        <v>198</v>
      </c>
      <c s="6" t="s">
        <v>738</v>
      </c>
      <c t="s">
        <v>5</v>
      </c>
      <c s="26" t="s">
        <v>739</v>
      </c>
      <c s="27" t="s">
        <v>99</v>
      </c>
      <c s="28">
        <v>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731</v>
      </c>
    </row>
    <row r="144" spans="1:16" ht="12.75" customHeight="1">
      <c r="A144" t="s">
        <v>51</v>
      </c>
      <c s="6" t="s">
        <v>202</v>
      </c>
      <c s="6" t="s">
        <v>740</v>
      </c>
      <c t="s">
        <v>5</v>
      </c>
      <c s="26" t="s">
        <v>741</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731</v>
      </c>
    </row>
    <row r="148" spans="1:16" ht="12.75" customHeight="1">
      <c r="A148" t="s">
        <v>51</v>
      </c>
      <c s="6" t="s">
        <v>206</v>
      </c>
      <c s="6" t="s">
        <v>742</v>
      </c>
      <c t="s">
        <v>5</v>
      </c>
      <c s="26" t="s">
        <v>743</v>
      </c>
      <c s="27" t="s">
        <v>99</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697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746</v>
      </c>
      <c r="E8" s="23" t="s">
        <v>747</v>
      </c>
      <c r="J8" s="22">
        <f>0+J9</f>
      </c>
      <c s="22">
        <f>0+K9</f>
      </c>
      <c s="22">
        <f>0+L9</f>
      </c>
      <c s="22">
        <f>0+M9</f>
      </c>
    </row>
    <row r="9" spans="1:13" ht="12.75" customHeight="1">
      <c r="A9" t="s">
        <v>48</v>
      </c>
      <c r="C9" s="7" t="s">
        <v>85</v>
      </c>
      <c r="E9" s="25" t="s">
        <v>95</v>
      </c>
      <c r="J9" s="24">
        <f>0</f>
      </c>
      <c s="24">
        <f>0</f>
      </c>
      <c s="24">
        <f>0+L10+L14+L18+L22+L26+L30+L34+L38+L42+L46+L50+L54+L58+L62+L66+L70+L74+L78+L82+L86+L90+L94+L98+L102</f>
      </c>
      <c s="24">
        <f>0+M10+M14+M18+M22+M26+M30+M34+M38+M42+M46+M50+M54+M58+M62+M66+M70+M74+M78+M82+M86+M90+M94+M98+M102</f>
      </c>
    </row>
    <row r="10" spans="1:16" ht="12.75" customHeight="1">
      <c r="A10" t="s">
        <v>51</v>
      </c>
      <c s="6" t="s">
        <v>52</v>
      </c>
      <c s="6" t="s">
        <v>748</v>
      </c>
      <c t="s">
        <v>5</v>
      </c>
      <c s="26" t="s">
        <v>749</v>
      </c>
      <c s="27" t="s">
        <v>88</v>
      </c>
      <c s="28">
        <v>50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102" customHeight="1">
      <c r="E13" s="31" t="s">
        <v>397</v>
      </c>
    </row>
    <row r="14" spans="1:16" ht="12.75" customHeight="1">
      <c r="A14" t="s">
        <v>51</v>
      </c>
      <c s="6" t="s">
        <v>27</v>
      </c>
      <c s="6" t="s">
        <v>589</v>
      </c>
      <c t="s">
        <v>5</v>
      </c>
      <c s="26" t="s">
        <v>590</v>
      </c>
      <c s="27" t="s">
        <v>129</v>
      </c>
      <c s="28">
        <v>1.8</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89.25" customHeight="1">
      <c r="E17" s="31" t="s">
        <v>591</v>
      </c>
    </row>
    <row r="18" spans="1:16" ht="12.75" customHeight="1">
      <c r="A18" t="s">
        <v>51</v>
      </c>
      <c s="6" t="s">
        <v>26</v>
      </c>
      <c s="6" t="s">
        <v>592</v>
      </c>
      <c t="s">
        <v>5</v>
      </c>
      <c s="26" t="s">
        <v>593</v>
      </c>
      <c s="27" t="s">
        <v>129</v>
      </c>
      <c s="28">
        <v>1.8</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89.25" customHeight="1">
      <c r="E21" s="31" t="s">
        <v>594</v>
      </c>
    </row>
    <row r="22" spans="1:16" ht="12.75" customHeight="1">
      <c r="A22" t="s">
        <v>51</v>
      </c>
      <c s="6" t="s">
        <v>67</v>
      </c>
      <c s="6" t="s">
        <v>601</v>
      </c>
      <c t="s">
        <v>5</v>
      </c>
      <c s="26" t="s">
        <v>602</v>
      </c>
      <c s="27" t="s">
        <v>99</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89.25" customHeight="1">
      <c r="E25" s="31" t="s">
        <v>603</v>
      </c>
    </row>
    <row r="26" spans="1:16" ht="12.75" customHeight="1">
      <c r="A26" t="s">
        <v>51</v>
      </c>
      <c s="6" t="s">
        <v>73</v>
      </c>
      <c s="6" t="s">
        <v>604</v>
      </c>
      <c t="s">
        <v>5</v>
      </c>
      <c s="26" t="s">
        <v>605</v>
      </c>
      <c s="27" t="s">
        <v>99</v>
      </c>
      <c s="28">
        <v>12</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76.5" customHeight="1">
      <c r="E29" s="31" t="s">
        <v>606</v>
      </c>
    </row>
    <row r="30" spans="1:16" ht="12.75" customHeight="1">
      <c r="A30" t="s">
        <v>51</v>
      </c>
      <c s="6" t="s">
        <v>80</v>
      </c>
      <c s="6" t="s">
        <v>750</v>
      </c>
      <c t="s">
        <v>5</v>
      </c>
      <c s="26" t="s">
        <v>751</v>
      </c>
      <c s="27" t="s">
        <v>99</v>
      </c>
      <c s="28">
        <v>2</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102" customHeight="1">
      <c r="E33" s="31" t="s">
        <v>506</v>
      </c>
    </row>
    <row r="34" spans="1:16" ht="12.75" customHeight="1">
      <c r="A34" t="s">
        <v>51</v>
      </c>
      <c s="6" t="s">
        <v>85</v>
      </c>
      <c s="6" t="s">
        <v>752</v>
      </c>
      <c t="s">
        <v>5</v>
      </c>
      <c s="26" t="s">
        <v>753</v>
      </c>
      <c s="27" t="s">
        <v>99</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89.25" customHeight="1">
      <c r="E37" s="31" t="s">
        <v>503</v>
      </c>
    </row>
    <row r="38" spans="1:16" ht="12.75" customHeight="1">
      <c r="A38" t="s">
        <v>51</v>
      </c>
      <c s="6" t="s">
        <v>90</v>
      </c>
      <c s="6" t="s">
        <v>754</v>
      </c>
      <c t="s">
        <v>5</v>
      </c>
      <c s="26" t="s">
        <v>755</v>
      </c>
      <c s="27" t="s">
        <v>99</v>
      </c>
      <c s="28">
        <v>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14.75" customHeight="1">
      <c r="E41" s="31" t="s">
        <v>756</v>
      </c>
    </row>
    <row r="42" spans="1:16" ht="12.75" customHeight="1">
      <c r="A42" t="s">
        <v>51</v>
      </c>
      <c s="6" t="s">
        <v>96</v>
      </c>
      <c s="6" t="s">
        <v>757</v>
      </c>
      <c t="s">
        <v>5</v>
      </c>
      <c s="26" t="s">
        <v>758</v>
      </c>
      <c s="27" t="s">
        <v>99</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5</v>
      </c>
    </row>
    <row r="45" spans="5:5" ht="89.25" customHeight="1">
      <c r="E45" s="31" t="s">
        <v>759</v>
      </c>
    </row>
    <row r="46" spans="1:16" ht="12.75" customHeight="1">
      <c r="A46" t="s">
        <v>51</v>
      </c>
      <c s="6" t="s">
        <v>101</v>
      </c>
      <c s="6" t="s">
        <v>760</v>
      </c>
      <c t="s">
        <v>5</v>
      </c>
      <c s="26" t="s">
        <v>761</v>
      </c>
      <c s="27" t="s">
        <v>99</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5</v>
      </c>
    </row>
    <row r="49" spans="5:5" ht="89.25" customHeight="1">
      <c r="E49" s="31" t="s">
        <v>762</v>
      </c>
    </row>
    <row r="50" spans="1:16" ht="12.75" customHeight="1">
      <c r="A50" t="s">
        <v>51</v>
      </c>
      <c s="6" t="s">
        <v>105</v>
      </c>
      <c s="6" t="s">
        <v>763</v>
      </c>
      <c t="s">
        <v>5</v>
      </c>
      <c s="26" t="s">
        <v>764</v>
      </c>
      <c s="27" t="s">
        <v>99</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5</v>
      </c>
    </row>
    <row r="53" spans="5:5" ht="89.25" customHeight="1">
      <c r="E53" s="31" t="s">
        <v>765</v>
      </c>
    </row>
    <row r="54" spans="1:16" ht="12.75" customHeight="1">
      <c r="A54" t="s">
        <v>51</v>
      </c>
      <c s="6" t="s">
        <v>109</v>
      </c>
      <c s="6" t="s">
        <v>766</v>
      </c>
      <c t="s">
        <v>5</v>
      </c>
      <c s="26" t="s">
        <v>767</v>
      </c>
      <c s="27" t="s">
        <v>99</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5</v>
      </c>
    </row>
    <row r="57" spans="5:5" ht="127.5" customHeight="1">
      <c r="E57" s="31" t="s">
        <v>768</v>
      </c>
    </row>
    <row r="58" spans="1:16" ht="12.75" customHeight="1">
      <c r="A58" t="s">
        <v>51</v>
      </c>
      <c s="6" t="s">
        <v>113</v>
      </c>
      <c s="6" t="s">
        <v>769</v>
      </c>
      <c t="s">
        <v>5</v>
      </c>
      <c s="26" t="s">
        <v>770</v>
      </c>
      <c s="27" t="s">
        <v>99</v>
      </c>
      <c s="28">
        <v>1</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5</v>
      </c>
    </row>
    <row r="61" spans="5:5" ht="127.5" customHeight="1">
      <c r="E61" s="31" t="s">
        <v>771</v>
      </c>
    </row>
    <row r="62" spans="1:16" ht="12.75" customHeight="1">
      <c r="A62" t="s">
        <v>51</v>
      </c>
      <c s="6" t="s">
        <v>117</v>
      </c>
      <c s="6" t="s">
        <v>772</v>
      </c>
      <c t="s">
        <v>5</v>
      </c>
      <c s="26" t="s">
        <v>773</v>
      </c>
      <c s="27" t="s">
        <v>99</v>
      </c>
      <c s="28">
        <v>10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5</v>
      </c>
    </row>
    <row r="65" spans="5:5" ht="127.5" customHeight="1">
      <c r="E65" s="31" t="s">
        <v>774</v>
      </c>
    </row>
    <row r="66" spans="1:16" ht="12.75" customHeight="1">
      <c r="A66" t="s">
        <v>51</v>
      </c>
      <c s="6" t="s">
        <v>122</v>
      </c>
      <c s="6" t="s">
        <v>775</v>
      </c>
      <c t="s">
        <v>5</v>
      </c>
      <c s="26" t="s">
        <v>776</v>
      </c>
      <c s="27" t="s">
        <v>99</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5</v>
      </c>
    </row>
    <row r="69" spans="5:5" ht="127.5" customHeight="1">
      <c r="E69" s="31" t="s">
        <v>777</v>
      </c>
    </row>
    <row r="70" spans="1:16" ht="12.75" customHeight="1">
      <c r="A70" t="s">
        <v>51</v>
      </c>
      <c s="6" t="s">
        <v>126</v>
      </c>
      <c s="6" t="s">
        <v>778</v>
      </c>
      <c t="s">
        <v>5</v>
      </c>
      <c s="26" t="s">
        <v>779</v>
      </c>
      <c s="27" t="s">
        <v>99</v>
      </c>
      <c s="28">
        <v>1</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5</v>
      </c>
    </row>
    <row r="73" spans="5:5" ht="127.5" customHeight="1">
      <c r="E73" s="31" t="s">
        <v>780</v>
      </c>
    </row>
    <row r="74" spans="1:16" ht="12.75" customHeight="1">
      <c r="A74" t="s">
        <v>51</v>
      </c>
      <c s="6" t="s">
        <v>132</v>
      </c>
      <c s="6" t="s">
        <v>781</v>
      </c>
      <c t="s">
        <v>5</v>
      </c>
      <c s="26" t="s">
        <v>782</v>
      </c>
      <c s="27" t="s">
        <v>99</v>
      </c>
      <c s="28">
        <v>3</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5</v>
      </c>
    </row>
    <row r="77" spans="5:5" ht="127.5" customHeight="1">
      <c r="E77" s="31" t="s">
        <v>783</v>
      </c>
    </row>
    <row r="78" spans="1:16" ht="12.75" customHeight="1">
      <c r="A78" t="s">
        <v>51</v>
      </c>
      <c s="6" t="s">
        <v>136</v>
      </c>
      <c s="6" t="s">
        <v>784</v>
      </c>
      <c t="s">
        <v>5</v>
      </c>
      <c s="26" t="s">
        <v>785</v>
      </c>
      <c s="27" t="s">
        <v>99</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5</v>
      </c>
    </row>
    <row r="81" spans="5:5" ht="127.5" customHeight="1">
      <c r="E81" s="31" t="s">
        <v>786</v>
      </c>
    </row>
    <row r="82" spans="1:16" ht="12.75" customHeight="1">
      <c r="A82" t="s">
        <v>51</v>
      </c>
      <c s="6" t="s">
        <v>140</v>
      </c>
      <c s="6" t="s">
        <v>787</v>
      </c>
      <c t="s">
        <v>5</v>
      </c>
      <c s="26" t="s">
        <v>788</v>
      </c>
      <c s="27" t="s">
        <v>99</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5</v>
      </c>
    </row>
    <row r="85" spans="5:5" ht="102" customHeight="1">
      <c r="E85" s="31" t="s">
        <v>789</v>
      </c>
    </row>
    <row r="86" spans="1:16" ht="12.75" customHeight="1">
      <c r="A86" t="s">
        <v>51</v>
      </c>
      <c s="6" t="s">
        <v>144</v>
      </c>
      <c s="6" t="s">
        <v>790</v>
      </c>
      <c t="s">
        <v>5</v>
      </c>
      <c s="26" t="s">
        <v>791</v>
      </c>
      <c s="27" t="s">
        <v>99</v>
      </c>
      <c s="28">
        <v>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5</v>
      </c>
    </row>
    <row r="89" spans="5:5" ht="102" customHeight="1">
      <c r="E89" s="31" t="s">
        <v>792</v>
      </c>
    </row>
    <row r="90" spans="1:16" ht="12.75" customHeight="1">
      <c r="A90" t="s">
        <v>51</v>
      </c>
      <c s="6" t="s">
        <v>148</v>
      </c>
      <c s="6" t="s">
        <v>793</v>
      </c>
      <c t="s">
        <v>5</v>
      </c>
      <c s="26" t="s">
        <v>794</v>
      </c>
      <c s="27" t="s">
        <v>99</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5</v>
      </c>
    </row>
    <row r="93" spans="5:5" ht="102" customHeight="1">
      <c r="E93" s="31" t="s">
        <v>795</v>
      </c>
    </row>
    <row r="94" spans="1:16" ht="12.75" customHeight="1">
      <c r="A94" t="s">
        <v>51</v>
      </c>
      <c s="6" t="s">
        <v>152</v>
      </c>
      <c s="6" t="s">
        <v>796</v>
      </c>
      <c t="s">
        <v>5</v>
      </c>
      <c s="26" t="s">
        <v>797</v>
      </c>
      <c s="27" t="s">
        <v>99</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5</v>
      </c>
    </row>
    <row r="97" spans="5:5" ht="76.5" customHeight="1">
      <c r="E97" s="31" t="s">
        <v>798</v>
      </c>
    </row>
    <row r="98" spans="1:16" ht="12.75" customHeight="1">
      <c r="A98" t="s">
        <v>51</v>
      </c>
      <c s="6" t="s">
        <v>156</v>
      </c>
      <c s="6" t="s">
        <v>799</v>
      </c>
      <c t="s">
        <v>5</v>
      </c>
      <c s="26" t="s">
        <v>800</v>
      </c>
      <c s="27" t="s">
        <v>99</v>
      </c>
      <c s="28">
        <v>4</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5</v>
      </c>
    </row>
    <row r="101" spans="5:5" ht="127.5" customHeight="1">
      <c r="E101" s="31" t="s">
        <v>801</v>
      </c>
    </row>
    <row r="102" spans="1:16" ht="12.75" customHeight="1">
      <c r="A102" t="s">
        <v>51</v>
      </c>
      <c s="6" t="s">
        <v>160</v>
      </c>
      <c s="6" t="s">
        <v>802</v>
      </c>
      <c t="s">
        <v>5</v>
      </c>
      <c s="26" t="s">
        <v>803</v>
      </c>
      <c s="27" t="s">
        <v>329</v>
      </c>
      <c s="28">
        <v>5</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5</v>
      </c>
    </row>
    <row r="105" spans="5:5" ht="102" customHeight="1">
      <c r="E105" s="31" t="s">
        <v>804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805</v>
      </c>
      <c s="33">
        <f>Rekapitulace!C19</f>
      </c>
      <c s="15" t="s">
        <v>15</v>
      </c>
      <c t="s">
        <v>23</v>
      </c>
      <c t="s">
        <v>27</v>
      </c>
    </row>
    <row r="4" spans="1:16" ht="15" customHeight="1">
      <c r="A4" s="18" t="s">
        <v>20</v>
      </c>
      <c s="19" t="s">
        <v>28</v>
      </c>
      <c s="20" t="s">
        <v>805</v>
      </c>
      <c r="E4" s="19" t="s">
        <v>806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COUNTIFS(L8:L22,"=0",A8:A22,"P")+COUNTIFS(L8:L22,"",A8:A22,"P")+SUM(Q8:Q22)</f>
      </c>
    </row>
    <row r="8" spans="1:13" ht="12.75" customHeight="1">
      <c r="A8" t="s">
        <v>45</v>
      </c>
      <c r="C8" s="21" t="s">
        <v>809</v>
      </c>
      <c r="E8" s="23" t="s">
        <v>810</v>
      </c>
      <c r="J8" s="22">
        <f>0+J9</f>
      </c>
      <c s="22">
        <f>0+K9</f>
      </c>
      <c s="22">
        <f>0+L9</f>
      </c>
      <c s="22">
        <f>0+M9</f>
      </c>
    </row>
    <row r="9" spans="1:13" ht="12.75" customHeight="1">
      <c r="A9" t="s">
        <v>48</v>
      </c>
      <c r="C9" s="7" t="s">
        <v>52</v>
      </c>
      <c r="E9" s="25" t="s">
        <v>811</v>
      </c>
      <c r="J9" s="24">
        <f>0</f>
      </c>
      <c s="24">
        <f>0</f>
      </c>
      <c s="24">
        <f>0+L10+L14+L18+L22</f>
      </c>
      <c s="24">
        <f>0+M10+M14+M18+M22</f>
      </c>
    </row>
    <row r="10" spans="1:16" ht="12.75" customHeight="1">
      <c r="A10" t="s">
        <v>51</v>
      </c>
      <c s="6" t="s">
        <v>52</v>
      </c>
      <c s="6" t="s">
        <v>812</v>
      </c>
      <c t="s">
        <v>5</v>
      </c>
      <c s="26" t="s">
        <v>813</v>
      </c>
      <c s="27" t="s">
        <v>99</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814</v>
      </c>
    </row>
    <row r="13" spans="5:5" ht="102" customHeight="1">
      <c r="E13" s="31" t="s">
        <v>815</v>
      </c>
    </row>
    <row r="14" spans="1:16" ht="12.75" customHeight="1">
      <c r="A14" t="s">
        <v>51</v>
      </c>
      <c s="6" t="s">
        <v>27</v>
      </c>
      <c s="6" t="s">
        <v>816</v>
      </c>
      <c t="s">
        <v>5</v>
      </c>
      <c s="26" t="s">
        <v>817</v>
      </c>
      <c s="27" t="s">
        <v>99</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818</v>
      </c>
    </row>
    <row r="17" spans="5:5" ht="102" customHeight="1">
      <c r="E17" s="31" t="s">
        <v>815</v>
      </c>
    </row>
    <row r="18" spans="1:16" ht="12.75" customHeight="1">
      <c r="A18" t="s">
        <v>51</v>
      </c>
      <c s="6" t="s">
        <v>26</v>
      </c>
      <c s="6" t="s">
        <v>819</v>
      </c>
      <c t="s">
        <v>5</v>
      </c>
      <c s="26" t="s">
        <v>820</v>
      </c>
      <c s="27" t="s">
        <v>99</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821</v>
      </c>
    </row>
    <row r="21" spans="5:5" ht="76.5" customHeight="1">
      <c r="E21" s="31" t="s">
        <v>822</v>
      </c>
    </row>
    <row r="22" spans="1:16" ht="12.75" customHeight="1">
      <c r="A22" t="s">
        <v>51</v>
      </c>
      <c s="6" t="s">
        <v>67</v>
      </c>
      <c s="6" t="s">
        <v>823</v>
      </c>
      <c t="s">
        <v>5</v>
      </c>
      <c s="26" t="s">
        <v>824</v>
      </c>
      <c s="27" t="s">
        <v>99</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821</v>
      </c>
    </row>
    <row r="25" spans="5:5" ht="76.5" customHeight="1">
      <c r="E25" s="31" t="s">
        <v>825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826</v>
      </c>
      <c s="33">
        <f>Rekapitulace!C21</f>
      </c>
      <c s="15" t="s">
        <v>15</v>
      </c>
      <c t="s">
        <v>23</v>
      </c>
      <c t="s">
        <v>27</v>
      </c>
    </row>
    <row r="4" spans="1:16" ht="15" customHeight="1">
      <c r="A4" s="18" t="s">
        <v>20</v>
      </c>
      <c s="19" t="s">
        <v>28</v>
      </c>
      <c s="20" t="s">
        <v>826</v>
      </c>
      <c r="E4" s="19" t="s">
        <v>827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COUNTIFS(L8:L18,"=0",A8:A18,"P")+COUNTIFS(L8:L18,"",A8:A18,"P")+SUM(Q8:Q18)</f>
      </c>
    </row>
    <row r="8" spans="1:13" ht="12.75" customHeight="1">
      <c r="A8" t="s">
        <v>45</v>
      </c>
      <c r="C8" s="21" t="s">
        <v>830</v>
      </c>
      <c r="E8" s="23" t="s">
        <v>831</v>
      </c>
      <c r="J8" s="22">
        <f>0+J9</f>
      </c>
      <c s="22">
        <f>0+K9</f>
      </c>
      <c s="22">
        <f>0+L9</f>
      </c>
      <c s="22">
        <f>0+M9</f>
      </c>
    </row>
    <row r="9" spans="1:13" ht="12.75" customHeight="1">
      <c r="A9" t="s">
        <v>48</v>
      </c>
      <c r="C9" s="7" t="s">
        <v>49</v>
      </c>
      <c r="E9" s="25" t="s">
        <v>50</v>
      </c>
      <c r="J9" s="24">
        <f>0</f>
      </c>
      <c s="24">
        <f>0</f>
      </c>
      <c s="24">
        <f>0+L10+L14+L18</f>
      </c>
      <c s="24">
        <f>0+M10+M14+M18</f>
      </c>
    </row>
    <row r="10" spans="1:16" ht="12.75" customHeight="1">
      <c r="A10" t="s">
        <v>51</v>
      </c>
      <c s="6" t="s">
        <v>52</v>
      </c>
      <c s="6" t="s">
        <v>832</v>
      </c>
      <c t="s">
        <v>356</v>
      </c>
      <c s="26" t="s">
        <v>833</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835</v>
      </c>
    </row>
    <row r="13" spans="5:5" ht="216.75" customHeight="1">
      <c r="E13" s="31" t="s">
        <v>836</v>
      </c>
    </row>
    <row r="14" spans="1:16" ht="12.75" customHeight="1">
      <c r="A14" t="s">
        <v>51</v>
      </c>
      <c s="6" t="s">
        <v>27</v>
      </c>
      <c s="6" t="s">
        <v>837</v>
      </c>
      <c t="s">
        <v>356</v>
      </c>
      <c s="26" t="s">
        <v>833</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838</v>
      </c>
    </row>
    <row r="17" spans="5:5" ht="216.75" customHeight="1">
      <c r="E17" s="31" t="s">
        <v>839</v>
      </c>
    </row>
    <row r="18" spans="1:16" ht="12.75" customHeight="1">
      <c r="A18" t="s">
        <v>51</v>
      </c>
      <c s="6" t="s">
        <v>26</v>
      </c>
      <c s="6" t="s">
        <v>840</v>
      </c>
      <c t="s">
        <v>356</v>
      </c>
      <c s="26" t="s">
        <v>833</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841</v>
      </c>
    </row>
    <row r="21" spans="5:5" ht="216.75" customHeight="1">
      <c r="E21" s="31" t="s">
        <v>842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