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Rekapitulace" sheetId="1" r:id="rId1"/>
    <sheet name="PS 1.01.1" sheetId="2" r:id="rId2"/>
    <sheet name="PS 1.01.2" sheetId="3" r:id="rId3"/>
    <sheet name="SO 1.01.1" sheetId="4" r:id="rId4"/>
    <sheet name="SO 1.01.2" sheetId="5" r:id="rId5"/>
    <sheet name="SO 1.02.1" sheetId="6" r:id="rId6"/>
    <sheet name="SO 1.02.2" sheetId="7" r:id="rId7"/>
    <sheet name="SO 98-98" sheetId="8" r:id="rId8"/>
  </sheets>
  <calcPr calcId="145621"/>
  <webPublishing codePage="0"/>
</workbook>
</file>

<file path=xl/calcChain.xml><?xml version="1.0" encoding="utf-8"?>
<calcChain xmlns="http://schemas.openxmlformats.org/spreadsheetml/2006/main">
  <c r="M31" i="8" l="1"/>
  <c r="O31" i="8" s="1"/>
  <c r="I31" i="8"/>
  <c r="M27" i="8"/>
  <c r="M26" i="8" s="1"/>
  <c r="I27" i="8"/>
  <c r="L26" i="8"/>
  <c r="K26" i="8"/>
  <c r="J26" i="8"/>
  <c r="O22" i="8"/>
  <c r="M22" i="8"/>
  <c r="I22" i="8"/>
  <c r="O18" i="8"/>
  <c r="M18" i="8"/>
  <c r="I18" i="8"/>
  <c r="M14" i="8"/>
  <c r="O14" i="8" s="1"/>
  <c r="I14" i="8"/>
  <c r="O10" i="8"/>
  <c r="M10" i="8"/>
  <c r="I10" i="8"/>
  <c r="L9" i="8"/>
  <c r="K9" i="8"/>
  <c r="J9" i="8"/>
  <c r="L8" i="8"/>
  <c r="K8" i="8"/>
  <c r="J8" i="8"/>
  <c r="O132" i="7"/>
  <c r="M132" i="7"/>
  <c r="I132" i="7"/>
  <c r="O128" i="7"/>
  <c r="M128" i="7"/>
  <c r="I128" i="7"/>
  <c r="M127" i="7"/>
  <c r="L127" i="7"/>
  <c r="K127" i="7"/>
  <c r="J127" i="7"/>
  <c r="O123" i="7"/>
  <c r="M123" i="7"/>
  <c r="I123" i="7"/>
  <c r="M119" i="7"/>
  <c r="O119" i="7" s="1"/>
  <c r="I119" i="7"/>
  <c r="M115" i="7"/>
  <c r="O115" i="7" s="1"/>
  <c r="I115" i="7"/>
  <c r="O111" i="7"/>
  <c r="M111" i="7"/>
  <c r="I111" i="7"/>
  <c r="O107" i="7"/>
  <c r="M107" i="7"/>
  <c r="I107" i="7"/>
  <c r="M103" i="7"/>
  <c r="O103" i="7" s="1"/>
  <c r="I103" i="7"/>
  <c r="M99" i="7"/>
  <c r="O99" i="7" s="1"/>
  <c r="I99" i="7"/>
  <c r="O95" i="7"/>
  <c r="M95" i="7"/>
  <c r="I95" i="7"/>
  <c r="O91" i="7"/>
  <c r="M91" i="7"/>
  <c r="I91" i="7"/>
  <c r="M87" i="7"/>
  <c r="O87" i="7" s="1"/>
  <c r="I87" i="7"/>
  <c r="M83" i="7"/>
  <c r="O83" i="7" s="1"/>
  <c r="I83" i="7"/>
  <c r="O79" i="7"/>
  <c r="M79" i="7"/>
  <c r="I79" i="7"/>
  <c r="O75" i="7"/>
  <c r="M75" i="7"/>
  <c r="I75" i="7"/>
  <c r="M71" i="7"/>
  <c r="O71" i="7" s="1"/>
  <c r="I71" i="7"/>
  <c r="M67" i="7"/>
  <c r="O67" i="7" s="1"/>
  <c r="I67" i="7"/>
  <c r="L66" i="7"/>
  <c r="K66" i="7"/>
  <c r="J66" i="7"/>
  <c r="J8" i="7" s="1"/>
  <c r="O62" i="7"/>
  <c r="M62" i="7"/>
  <c r="I62" i="7"/>
  <c r="O58" i="7"/>
  <c r="M58" i="7"/>
  <c r="I58" i="7"/>
  <c r="M54" i="7"/>
  <c r="O54" i="7" s="1"/>
  <c r="I54" i="7"/>
  <c r="M50" i="7"/>
  <c r="O50" i="7" s="1"/>
  <c r="I50" i="7"/>
  <c r="O46" i="7"/>
  <c r="M46" i="7"/>
  <c r="I46" i="7"/>
  <c r="O42" i="7"/>
  <c r="M42" i="7"/>
  <c r="I42" i="7"/>
  <c r="M38" i="7"/>
  <c r="O38" i="7" s="1"/>
  <c r="I38" i="7"/>
  <c r="M34" i="7"/>
  <c r="O34" i="7" s="1"/>
  <c r="I34" i="7"/>
  <c r="O30" i="7"/>
  <c r="M30" i="7"/>
  <c r="I30" i="7"/>
  <c r="O26" i="7"/>
  <c r="M26" i="7"/>
  <c r="I26" i="7"/>
  <c r="M22" i="7"/>
  <c r="O22" i="7" s="1"/>
  <c r="I22" i="7"/>
  <c r="M18" i="7"/>
  <c r="O18" i="7" s="1"/>
  <c r="I18" i="7"/>
  <c r="O14" i="7"/>
  <c r="M14" i="7"/>
  <c r="I14" i="7"/>
  <c r="O10" i="7"/>
  <c r="M10" i="7"/>
  <c r="M9" i="7" s="1"/>
  <c r="I10" i="7"/>
  <c r="L9" i="7"/>
  <c r="K9" i="7"/>
  <c r="J9" i="7"/>
  <c r="L8" i="7"/>
  <c r="K8" i="7"/>
  <c r="O132" i="6"/>
  <c r="M132" i="6"/>
  <c r="I132" i="6"/>
  <c r="M128" i="6"/>
  <c r="O128" i="6" s="1"/>
  <c r="I128" i="6"/>
  <c r="L127" i="6"/>
  <c r="K127" i="6"/>
  <c r="J127" i="6"/>
  <c r="M123" i="6"/>
  <c r="O123" i="6" s="1"/>
  <c r="I123" i="6"/>
  <c r="O119" i="6"/>
  <c r="M119" i="6"/>
  <c r="I119" i="6"/>
  <c r="O115" i="6"/>
  <c r="M115" i="6"/>
  <c r="I115" i="6"/>
  <c r="M111" i="6"/>
  <c r="O111" i="6" s="1"/>
  <c r="I111" i="6"/>
  <c r="M107" i="6"/>
  <c r="O107" i="6" s="1"/>
  <c r="I107" i="6"/>
  <c r="O103" i="6"/>
  <c r="M103" i="6"/>
  <c r="I103" i="6"/>
  <c r="O99" i="6"/>
  <c r="M99" i="6"/>
  <c r="I99" i="6"/>
  <c r="M95" i="6"/>
  <c r="O95" i="6" s="1"/>
  <c r="I95" i="6"/>
  <c r="M91" i="6"/>
  <c r="O91" i="6" s="1"/>
  <c r="I91" i="6"/>
  <c r="O87" i="6"/>
  <c r="M87" i="6"/>
  <c r="I87" i="6"/>
  <c r="O83" i="6"/>
  <c r="M83" i="6"/>
  <c r="I83" i="6"/>
  <c r="M79" i="6"/>
  <c r="O79" i="6" s="1"/>
  <c r="I79" i="6"/>
  <c r="M75" i="6"/>
  <c r="O75" i="6" s="1"/>
  <c r="D17" i="1" s="1"/>
  <c r="D16" i="1" s="1"/>
  <c r="I75" i="6"/>
  <c r="O71" i="6"/>
  <c r="M71" i="6"/>
  <c r="I71" i="6"/>
  <c r="O67" i="6"/>
  <c r="M67" i="6"/>
  <c r="M66" i="6" s="1"/>
  <c r="I67" i="6"/>
  <c r="L66" i="6"/>
  <c r="L8" i="6" s="1"/>
  <c r="K66" i="6"/>
  <c r="K8" i="6" s="1"/>
  <c r="J66" i="6"/>
  <c r="M62" i="6"/>
  <c r="O62" i="6" s="1"/>
  <c r="I62" i="6"/>
  <c r="M58" i="6"/>
  <c r="O58" i="6" s="1"/>
  <c r="I58" i="6"/>
  <c r="O54" i="6"/>
  <c r="M54" i="6"/>
  <c r="I54" i="6"/>
  <c r="O50" i="6"/>
  <c r="M50" i="6"/>
  <c r="I50" i="6"/>
  <c r="M46" i="6"/>
  <c r="O46" i="6" s="1"/>
  <c r="I46" i="6"/>
  <c r="M42" i="6"/>
  <c r="O42" i="6" s="1"/>
  <c r="I42" i="6"/>
  <c r="O38" i="6"/>
  <c r="M38" i="6"/>
  <c r="I38" i="6"/>
  <c r="O34" i="6"/>
  <c r="M34" i="6"/>
  <c r="I34" i="6"/>
  <c r="M30" i="6"/>
  <c r="O30" i="6" s="1"/>
  <c r="I30" i="6"/>
  <c r="M26" i="6"/>
  <c r="O26" i="6" s="1"/>
  <c r="I26" i="6"/>
  <c r="O22" i="6"/>
  <c r="M22" i="6"/>
  <c r="I22" i="6"/>
  <c r="O18" i="6"/>
  <c r="M18" i="6"/>
  <c r="I18" i="6"/>
  <c r="M14" i="6"/>
  <c r="O14" i="6" s="1"/>
  <c r="I14" i="6"/>
  <c r="M10" i="6"/>
  <c r="O10" i="6" s="1"/>
  <c r="I10" i="6"/>
  <c r="L9" i="6"/>
  <c r="K9" i="6"/>
  <c r="J9" i="6"/>
  <c r="J8" i="6"/>
  <c r="M151" i="5"/>
  <c r="O151" i="5" s="1"/>
  <c r="I151" i="5"/>
  <c r="O147" i="5"/>
  <c r="M147" i="5"/>
  <c r="I147" i="5"/>
  <c r="O143" i="5"/>
  <c r="M143" i="5"/>
  <c r="I143" i="5"/>
  <c r="M139" i="5"/>
  <c r="O139" i="5" s="1"/>
  <c r="I139" i="5"/>
  <c r="M135" i="5"/>
  <c r="O135" i="5" s="1"/>
  <c r="I135" i="5"/>
  <c r="O131" i="5"/>
  <c r="M131" i="5"/>
  <c r="I131" i="5"/>
  <c r="O127" i="5"/>
  <c r="M127" i="5"/>
  <c r="I127" i="5"/>
  <c r="M123" i="5"/>
  <c r="O123" i="5" s="1"/>
  <c r="I123" i="5"/>
  <c r="M119" i="5"/>
  <c r="O119" i="5" s="1"/>
  <c r="I119" i="5"/>
  <c r="M115" i="5"/>
  <c r="O115" i="5" s="1"/>
  <c r="I115" i="5"/>
  <c r="O111" i="5"/>
  <c r="M111" i="5"/>
  <c r="I111" i="5"/>
  <c r="M107" i="5"/>
  <c r="O107" i="5" s="1"/>
  <c r="I107" i="5"/>
  <c r="O103" i="5"/>
  <c r="M103" i="5"/>
  <c r="I103" i="5"/>
  <c r="L102" i="5"/>
  <c r="K102" i="5"/>
  <c r="J102" i="5"/>
  <c r="M98" i="5"/>
  <c r="O98" i="5" s="1"/>
  <c r="I98" i="5"/>
  <c r="O94" i="5"/>
  <c r="M94" i="5"/>
  <c r="I94" i="5"/>
  <c r="M90" i="5"/>
  <c r="O90" i="5" s="1"/>
  <c r="I90" i="5"/>
  <c r="M89" i="5"/>
  <c r="L89" i="5"/>
  <c r="K89" i="5"/>
  <c r="J89" i="5"/>
  <c r="O85" i="5"/>
  <c r="M85" i="5"/>
  <c r="I85" i="5"/>
  <c r="M81" i="5"/>
  <c r="O81" i="5" s="1"/>
  <c r="I81" i="5"/>
  <c r="O77" i="5"/>
  <c r="M77" i="5"/>
  <c r="I77" i="5"/>
  <c r="M73" i="5"/>
  <c r="O73" i="5" s="1"/>
  <c r="I73" i="5"/>
  <c r="O69" i="5"/>
  <c r="M69" i="5"/>
  <c r="I69" i="5"/>
  <c r="M65" i="5"/>
  <c r="O65" i="5" s="1"/>
  <c r="I65" i="5"/>
  <c r="O61" i="5"/>
  <c r="M61" i="5"/>
  <c r="I61" i="5"/>
  <c r="M57" i="5"/>
  <c r="O57" i="5" s="1"/>
  <c r="I57" i="5"/>
  <c r="O53" i="5"/>
  <c r="M53" i="5"/>
  <c r="I53" i="5"/>
  <c r="M49" i="5"/>
  <c r="M48" i="5" s="1"/>
  <c r="I49" i="5"/>
  <c r="L48" i="5"/>
  <c r="K48" i="5"/>
  <c r="K8" i="5" s="1"/>
  <c r="J48" i="5"/>
  <c r="O44" i="5"/>
  <c r="M44" i="5"/>
  <c r="M43" i="5" s="1"/>
  <c r="I44" i="5"/>
  <c r="L43" i="5"/>
  <c r="K43" i="5"/>
  <c r="J43" i="5"/>
  <c r="M39" i="5"/>
  <c r="O39" i="5" s="1"/>
  <c r="I39" i="5"/>
  <c r="O35" i="5"/>
  <c r="M35" i="5"/>
  <c r="I35" i="5"/>
  <c r="M31" i="5"/>
  <c r="O31" i="5" s="1"/>
  <c r="I31" i="5"/>
  <c r="O27" i="5"/>
  <c r="M27" i="5"/>
  <c r="M26" i="5" s="1"/>
  <c r="I27" i="5"/>
  <c r="L26" i="5"/>
  <c r="K26" i="5"/>
  <c r="J26" i="5"/>
  <c r="M22" i="5"/>
  <c r="O22" i="5" s="1"/>
  <c r="I22" i="5"/>
  <c r="O18" i="5"/>
  <c r="M18" i="5"/>
  <c r="I18" i="5"/>
  <c r="M14" i="5"/>
  <c r="O14" i="5" s="1"/>
  <c r="I14" i="5"/>
  <c r="O10" i="5"/>
  <c r="M10" i="5"/>
  <c r="M9" i="5" s="1"/>
  <c r="I10" i="5"/>
  <c r="L9" i="5"/>
  <c r="K9" i="5"/>
  <c r="J9" i="5"/>
  <c r="L8" i="5"/>
  <c r="J8" i="5"/>
  <c r="O127" i="4"/>
  <c r="M127" i="4"/>
  <c r="I127" i="4"/>
  <c r="M123" i="4"/>
  <c r="O123" i="4" s="1"/>
  <c r="I123" i="4"/>
  <c r="O119" i="4"/>
  <c r="M119" i="4"/>
  <c r="I119" i="4"/>
  <c r="M115" i="4"/>
  <c r="O115" i="4" s="1"/>
  <c r="I115" i="4"/>
  <c r="O111" i="4"/>
  <c r="M111" i="4"/>
  <c r="I111" i="4"/>
  <c r="M107" i="4"/>
  <c r="O107" i="4" s="1"/>
  <c r="I107" i="4"/>
  <c r="O103" i="4"/>
  <c r="M103" i="4"/>
  <c r="I103" i="4"/>
  <c r="M99" i="4"/>
  <c r="O99" i="4" s="1"/>
  <c r="I99" i="4"/>
  <c r="O95" i="4"/>
  <c r="M95" i="4"/>
  <c r="M94" i="4" s="1"/>
  <c r="I95" i="4"/>
  <c r="L94" i="4"/>
  <c r="K94" i="4"/>
  <c r="J94" i="4"/>
  <c r="M90" i="4"/>
  <c r="O90" i="4" s="1"/>
  <c r="I90" i="4"/>
  <c r="O86" i="4"/>
  <c r="M86" i="4"/>
  <c r="I86" i="4"/>
  <c r="L85" i="4"/>
  <c r="K85" i="4"/>
  <c r="J85" i="4"/>
  <c r="M81" i="4"/>
  <c r="O81" i="4" s="1"/>
  <c r="I81" i="4"/>
  <c r="O77" i="4"/>
  <c r="M77" i="4"/>
  <c r="I77" i="4"/>
  <c r="M73" i="4"/>
  <c r="O73" i="4" s="1"/>
  <c r="I73" i="4"/>
  <c r="O69" i="4"/>
  <c r="M69" i="4"/>
  <c r="I69" i="4"/>
  <c r="M65" i="4"/>
  <c r="O65" i="4" s="1"/>
  <c r="I65" i="4"/>
  <c r="O61" i="4"/>
  <c r="M61" i="4"/>
  <c r="I61" i="4"/>
  <c r="M57" i="4"/>
  <c r="O57" i="4" s="1"/>
  <c r="I57" i="4"/>
  <c r="O53" i="4"/>
  <c r="M53" i="4"/>
  <c r="I53" i="4"/>
  <c r="M49" i="4"/>
  <c r="O49" i="4" s="1"/>
  <c r="I49" i="4"/>
  <c r="O45" i="4"/>
  <c r="M45" i="4"/>
  <c r="M44" i="4" s="1"/>
  <c r="I45" i="4"/>
  <c r="L44" i="4"/>
  <c r="K44" i="4"/>
  <c r="J44" i="4"/>
  <c r="M40" i="4"/>
  <c r="O40" i="4" s="1"/>
  <c r="I40" i="4"/>
  <c r="M39" i="4"/>
  <c r="L39" i="4"/>
  <c r="K39" i="4"/>
  <c r="K8" i="4" s="1"/>
  <c r="J39" i="4"/>
  <c r="O35" i="4"/>
  <c r="M35" i="4"/>
  <c r="I35" i="4"/>
  <c r="M31" i="4"/>
  <c r="O31" i="4" s="1"/>
  <c r="I31" i="4"/>
  <c r="O27" i="4"/>
  <c r="M27" i="4"/>
  <c r="M26" i="4" s="1"/>
  <c r="I27" i="4"/>
  <c r="L26" i="4"/>
  <c r="K26" i="4"/>
  <c r="J26" i="4"/>
  <c r="M22" i="4"/>
  <c r="O22" i="4" s="1"/>
  <c r="I22" i="4"/>
  <c r="O18" i="4"/>
  <c r="M18" i="4"/>
  <c r="I18" i="4"/>
  <c r="M14" i="4"/>
  <c r="O14" i="4" s="1"/>
  <c r="I14" i="4"/>
  <c r="O10" i="4"/>
  <c r="M10" i="4"/>
  <c r="M9" i="4" s="1"/>
  <c r="I10" i="4"/>
  <c r="L9" i="4"/>
  <c r="K9" i="4"/>
  <c r="J9" i="4"/>
  <c r="L8" i="4"/>
  <c r="J8" i="4"/>
  <c r="O319" i="3"/>
  <c r="M319" i="3"/>
  <c r="I319" i="3"/>
  <c r="M315" i="3"/>
  <c r="O315" i="3" s="1"/>
  <c r="I315" i="3"/>
  <c r="O311" i="3"/>
  <c r="M311" i="3"/>
  <c r="I311" i="3"/>
  <c r="M307" i="3"/>
  <c r="O307" i="3" s="1"/>
  <c r="I307" i="3"/>
  <c r="O303" i="3"/>
  <c r="M303" i="3"/>
  <c r="I303" i="3"/>
  <c r="M299" i="3"/>
  <c r="O299" i="3" s="1"/>
  <c r="I299" i="3"/>
  <c r="O295" i="3"/>
  <c r="M295" i="3"/>
  <c r="I295" i="3"/>
  <c r="M291" i="3"/>
  <c r="O291" i="3" s="1"/>
  <c r="I291" i="3"/>
  <c r="O287" i="3"/>
  <c r="M287" i="3"/>
  <c r="M286" i="3" s="1"/>
  <c r="I287" i="3"/>
  <c r="L286" i="3"/>
  <c r="K286" i="3"/>
  <c r="J286" i="3"/>
  <c r="M282" i="3"/>
  <c r="O282" i="3" s="1"/>
  <c r="I282" i="3"/>
  <c r="M281" i="3"/>
  <c r="L281" i="3"/>
  <c r="K281" i="3"/>
  <c r="J281" i="3"/>
  <c r="O277" i="3"/>
  <c r="M277" i="3"/>
  <c r="I277" i="3"/>
  <c r="M273" i="3"/>
  <c r="O273" i="3" s="1"/>
  <c r="I273" i="3"/>
  <c r="O269" i="3"/>
  <c r="M269" i="3"/>
  <c r="I269" i="3"/>
  <c r="M265" i="3"/>
  <c r="O265" i="3" s="1"/>
  <c r="I265" i="3"/>
  <c r="O261" i="3"/>
  <c r="M261" i="3"/>
  <c r="I261" i="3"/>
  <c r="M257" i="3"/>
  <c r="O257" i="3" s="1"/>
  <c r="I257" i="3"/>
  <c r="O253" i="3"/>
  <c r="M253" i="3"/>
  <c r="I253" i="3"/>
  <c r="M249" i="3"/>
  <c r="O249" i="3" s="1"/>
  <c r="I249" i="3"/>
  <c r="O245" i="3"/>
  <c r="M245" i="3"/>
  <c r="I245" i="3"/>
  <c r="M241" i="3"/>
  <c r="O241" i="3" s="1"/>
  <c r="I241" i="3"/>
  <c r="O237" i="3"/>
  <c r="M237" i="3"/>
  <c r="I237" i="3"/>
  <c r="M233" i="3"/>
  <c r="O233" i="3" s="1"/>
  <c r="I233" i="3"/>
  <c r="M232" i="3"/>
  <c r="L232" i="3"/>
  <c r="K232" i="3"/>
  <c r="J232" i="3"/>
  <c r="O228" i="3"/>
  <c r="M228" i="3"/>
  <c r="I228" i="3"/>
  <c r="M224" i="3"/>
  <c r="O224" i="3" s="1"/>
  <c r="I224" i="3"/>
  <c r="O220" i="3"/>
  <c r="M220" i="3"/>
  <c r="I220" i="3"/>
  <c r="M216" i="3"/>
  <c r="O216" i="3" s="1"/>
  <c r="I216" i="3"/>
  <c r="O212" i="3"/>
  <c r="M212" i="3"/>
  <c r="I212" i="3"/>
  <c r="M208" i="3"/>
  <c r="O208" i="3" s="1"/>
  <c r="I208" i="3"/>
  <c r="O204" i="3"/>
  <c r="M204" i="3"/>
  <c r="I204" i="3"/>
  <c r="M200" i="3"/>
  <c r="O200" i="3" s="1"/>
  <c r="I200" i="3"/>
  <c r="O196" i="3"/>
  <c r="M196" i="3"/>
  <c r="I196" i="3"/>
  <c r="M192" i="3"/>
  <c r="O192" i="3" s="1"/>
  <c r="I192" i="3"/>
  <c r="O188" i="3"/>
  <c r="M188" i="3"/>
  <c r="I188" i="3"/>
  <c r="M184" i="3"/>
  <c r="O184" i="3" s="1"/>
  <c r="I184" i="3"/>
  <c r="O180" i="3"/>
  <c r="M180" i="3"/>
  <c r="I180" i="3"/>
  <c r="M176" i="3"/>
  <c r="M175" i="3" s="1"/>
  <c r="I176" i="3"/>
  <c r="L175" i="3"/>
  <c r="K175" i="3"/>
  <c r="J175" i="3"/>
  <c r="O171" i="3"/>
  <c r="M171" i="3"/>
  <c r="I171" i="3"/>
  <c r="M167" i="3"/>
  <c r="O167" i="3" s="1"/>
  <c r="I167" i="3"/>
  <c r="O163" i="3"/>
  <c r="M163" i="3"/>
  <c r="I163" i="3"/>
  <c r="O159" i="3"/>
  <c r="M159" i="3"/>
  <c r="I159" i="3"/>
  <c r="M155" i="3"/>
  <c r="O155" i="3" s="1"/>
  <c r="I155" i="3"/>
  <c r="M151" i="3"/>
  <c r="O151" i="3" s="1"/>
  <c r="I151" i="3"/>
  <c r="O147" i="3"/>
  <c r="M147" i="3"/>
  <c r="I147" i="3"/>
  <c r="O143" i="3"/>
  <c r="M143" i="3"/>
  <c r="I143" i="3"/>
  <c r="M139" i="3"/>
  <c r="O139" i="3" s="1"/>
  <c r="I139" i="3"/>
  <c r="M135" i="3"/>
  <c r="O135" i="3" s="1"/>
  <c r="I135" i="3"/>
  <c r="O131" i="3"/>
  <c r="M131" i="3"/>
  <c r="I131" i="3"/>
  <c r="O127" i="3"/>
  <c r="M127" i="3"/>
  <c r="I127" i="3"/>
  <c r="M123" i="3"/>
  <c r="O123" i="3" s="1"/>
  <c r="I123" i="3"/>
  <c r="M119" i="3"/>
  <c r="O119" i="3" s="1"/>
  <c r="I119" i="3"/>
  <c r="O115" i="3"/>
  <c r="M115" i="3"/>
  <c r="I115" i="3"/>
  <c r="O111" i="3"/>
  <c r="M111" i="3"/>
  <c r="I111" i="3"/>
  <c r="M107" i="3"/>
  <c r="O107" i="3" s="1"/>
  <c r="I107" i="3"/>
  <c r="M103" i="3"/>
  <c r="O103" i="3" s="1"/>
  <c r="I103" i="3"/>
  <c r="O99" i="3"/>
  <c r="M99" i="3"/>
  <c r="I99" i="3"/>
  <c r="O95" i="3"/>
  <c r="M95" i="3"/>
  <c r="I95" i="3"/>
  <c r="M91" i="3"/>
  <c r="O91" i="3" s="1"/>
  <c r="I91" i="3"/>
  <c r="M87" i="3"/>
  <c r="O87" i="3" s="1"/>
  <c r="I87" i="3"/>
  <c r="O83" i="3"/>
  <c r="M83" i="3"/>
  <c r="I83" i="3"/>
  <c r="M82" i="3"/>
  <c r="L82" i="3"/>
  <c r="K82" i="3"/>
  <c r="J82" i="3"/>
  <c r="O78" i="3"/>
  <c r="M78" i="3"/>
  <c r="I78" i="3"/>
  <c r="M74" i="3"/>
  <c r="O74" i="3" s="1"/>
  <c r="I74" i="3"/>
  <c r="M70" i="3"/>
  <c r="O70" i="3" s="1"/>
  <c r="I70" i="3"/>
  <c r="O66" i="3"/>
  <c r="M66" i="3"/>
  <c r="I66" i="3"/>
  <c r="O62" i="3"/>
  <c r="M62" i="3"/>
  <c r="I62" i="3"/>
  <c r="M58" i="3"/>
  <c r="O58" i="3" s="1"/>
  <c r="I58" i="3"/>
  <c r="M54" i="3"/>
  <c r="O54" i="3" s="1"/>
  <c r="I54" i="3"/>
  <c r="O50" i="3"/>
  <c r="M50" i="3"/>
  <c r="I50" i="3"/>
  <c r="O46" i="3"/>
  <c r="M46" i="3"/>
  <c r="I46" i="3"/>
  <c r="M42" i="3"/>
  <c r="O42" i="3" s="1"/>
  <c r="I42" i="3"/>
  <c r="M38" i="3"/>
  <c r="O38" i="3" s="1"/>
  <c r="I38" i="3"/>
  <c r="O34" i="3"/>
  <c r="M34" i="3"/>
  <c r="I34" i="3"/>
  <c r="O30" i="3"/>
  <c r="M30" i="3"/>
  <c r="I30" i="3"/>
  <c r="M26" i="3"/>
  <c r="O26" i="3" s="1"/>
  <c r="I26" i="3"/>
  <c r="M22" i="3"/>
  <c r="O22" i="3" s="1"/>
  <c r="I22" i="3"/>
  <c r="O18" i="3"/>
  <c r="M18" i="3"/>
  <c r="I18" i="3"/>
  <c r="O14" i="3"/>
  <c r="M14" i="3"/>
  <c r="I14" i="3"/>
  <c r="M10" i="3"/>
  <c r="M9" i="3" s="1"/>
  <c r="I10" i="3"/>
  <c r="L9" i="3"/>
  <c r="K9" i="3"/>
  <c r="J9" i="3"/>
  <c r="L8" i="3"/>
  <c r="K8" i="3"/>
  <c r="J8" i="3"/>
  <c r="M352" i="2"/>
  <c r="O352" i="2" s="1"/>
  <c r="I352" i="2"/>
  <c r="M348" i="2"/>
  <c r="O348" i="2" s="1"/>
  <c r="I348" i="2"/>
  <c r="O344" i="2"/>
  <c r="M344" i="2"/>
  <c r="I344" i="2"/>
  <c r="O340" i="2"/>
  <c r="M340" i="2"/>
  <c r="M339" i="2" s="1"/>
  <c r="I340" i="2"/>
  <c r="L339" i="2"/>
  <c r="K339" i="2"/>
  <c r="J339" i="2"/>
  <c r="M335" i="2"/>
  <c r="O335" i="2" s="1"/>
  <c r="I335" i="2"/>
  <c r="M331" i="2"/>
  <c r="O331" i="2" s="1"/>
  <c r="I331" i="2"/>
  <c r="O327" i="2"/>
  <c r="M327" i="2"/>
  <c r="I327" i="2"/>
  <c r="O323" i="2"/>
  <c r="M323" i="2"/>
  <c r="I323" i="2"/>
  <c r="M319" i="2"/>
  <c r="O319" i="2" s="1"/>
  <c r="I319" i="2"/>
  <c r="M315" i="2"/>
  <c r="O315" i="2" s="1"/>
  <c r="I315" i="2"/>
  <c r="O311" i="2"/>
  <c r="M311" i="2"/>
  <c r="I311" i="2"/>
  <c r="O307" i="2"/>
  <c r="M307" i="2"/>
  <c r="I307" i="2"/>
  <c r="M303" i="2"/>
  <c r="I303" i="2"/>
  <c r="L302" i="2"/>
  <c r="K302" i="2"/>
  <c r="J302" i="2"/>
  <c r="M298" i="2"/>
  <c r="I298" i="2"/>
  <c r="L297" i="2"/>
  <c r="K297" i="2"/>
  <c r="J297" i="2"/>
  <c r="O293" i="2"/>
  <c r="M293" i="2"/>
  <c r="I293" i="2"/>
  <c r="O289" i="2"/>
  <c r="M289" i="2"/>
  <c r="I289" i="2"/>
  <c r="M285" i="2"/>
  <c r="O285" i="2" s="1"/>
  <c r="I285" i="2"/>
  <c r="M281" i="2"/>
  <c r="O281" i="2" s="1"/>
  <c r="I281" i="2"/>
  <c r="O277" i="2"/>
  <c r="M277" i="2"/>
  <c r="I277" i="2"/>
  <c r="O273" i="2"/>
  <c r="M273" i="2"/>
  <c r="I273" i="2"/>
  <c r="O269" i="2"/>
  <c r="M269" i="2"/>
  <c r="I269" i="2"/>
  <c r="M265" i="2"/>
  <c r="O265" i="2" s="1"/>
  <c r="I265" i="2"/>
  <c r="O261" i="2"/>
  <c r="M261" i="2"/>
  <c r="I261" i="2"/>
  <c r="O257" i="2"/>
  <c r="M257" i="2"/>
  <c r="I257" i="2"/>
  <c r="M253" i="2"/>
  <c r="O253" i="2" s="1"/>
  <c r="I253" i="2"/>
  <c r="M249" i="2"/>
  <c r="I249" i="2"/>
  <c r="L248" i="2"/>
  <c r="K248" i="2"/>
  <c r="J248" i="2"/>
  <c r="O244" i="2"/>
  <c r="M244" i="2"/>
  <c r="I244" i="2"/>
  <c r="O240" i="2"/>
  <c r="M240" i="2"/>
  <c r="I240" i="2"/>
  <c r="M236" i="2"/>
  <c r="O236" i="2" s="1"/>
  <c r="I236" i="2"/>
  <c r="M232" i="2"/>
  <c r="O232" i="2" s="1"/>
  <c r="I232" i="2"/>
  <c r="O228" i="2"/>
  <c r="M228" i="2"/>
  <c r="I228" i="2"/>
  <c r="O224" i="2"/>
  <c r="M224" i="2"/>
  <c r="I224" i="2"/>
  <c r="O220" i="2"/>
  <c r="M220" i="2"/>
  <c r="I220" i="2"/>
  <c r="M216" i="2"/>
  <c r="O216" i="2" s="1"/>
  <c r="I216" i="2"/>
  <c r="O212" i="2"/>
  <c r="M212" i="2"/>
  <c r="I212" i="2"/>
  <c r="O208" i="2"/>
  <c r="M208" i="2"/>
  <c r="I208" i="2"/>
  <c r="M204" i="2"/>
  <c r="O204" i="2" s="1"/>
  <c r="I204" i="2"/>
  <c r="M200" i="2"/>
  <c r="O200" i="2" s="1"/>
  <c r="I200" i="2"/>
  <c r="O196" i="2"/>
  <c r="M196" i="2"/>
  <c r="I196" i="2"/>
  <c r="M192" i="2"/>
  <c r="O192" i="2" s="1"/>
  <c r="I192" i="2"/>
  <c r="L191" i="2"/>
  <c r="K191" i="2"/>
  <c r="J191" i="2"/>
  <c r="O187" i="2"/>
  <c r="M187" i="2"/>
  <c r="I187" i="2"/>
  <c r="M183" i="2"/>
  <c r="O183" i="2" s="1"/>
  <c r="I183" i="2"/>
  <c r="O179" i="2"/>
  <c r="M179" i="2"/>
  <c r="I179" i="2"/>
  <c r="O175" i="2"/>
  <c r="M175" i="2"/>
  <c r="I175" i="2"/>
  <c r="M171" i="2"/>
  <c r="O171" i="2" s="1"/>
  <c r="I171" i="2"/>
  <c r="M167" i="2"/>
  <c r="O167" i="2" s="1"/>
  <c r="I167" i="2"/>
  <c r="O163" i="2"/>
  <c r="M163" i="2"/>
  <c r="I163" i="2"/>
  <c r="M159" i="2"/>
  <c r="O159" i="2" s="1"/>
  <c r="I159" i="2"/>
  <c r="O155" i="2"/>
  <c r="M155" i="2"/>
  <c r="I155" i="2"/>
  <c r="M151" i="2"/>
  <c r="O151" i="2" s="1"/>
  <c r="I151" i="2"/>
  <c r="M147" i="2"/>
  <c r="O147" i="2" s="1"/>
  <c r="I147" i="2"/>
  <c r="O143" i="2"/>
  <c r="M143" i="2"/>
  <c r="I143" i="2"/>
  <c r="M139" i="2"/>
  <c r="O139" i="2" s="1"/>
  <c r="I139" i="2"/>
  <c r="O135" i="2"/>
  <c r="M135" i="2"/>
  <c r="I135" i="2"/>
  <c r="M131" i="2"/>
  <c r="O131" i="2" s="1"/>
  <c r="I131" i="2"/>
  <c r="O127" i="2"/>
  <c r="M127" i="2"/>
  <c r="I127" i="2"/>
  <c r="M123" i="2"/>
  <c r="O123" i="2" s="1"/>
  <c r="I123" i="2"/>
  <c r="O119" i="2"/>
  <c r="M119" i="2"/>
  <c r="I119" i="2"/>
  <c r="M115" i="2"/>
  <c r="O115" i="2" s="1"/>
  <c r="I115" i="2"/>
  <c r="O111" i="2"/>
  <c r="M111" i="2"/>
  <c r="I111" i="2"/>
  <c r="M107" i="2"/>
  <c r="O107" i="2" s="1"/>
  <c r="I107" i="2"/>
  <c r="O103" i="2"/>
  <c r="M103" i="2"/>
  <c r="I103" i="2"/>
  <c r="M99" i="2"/>
  <c r="O99" i="2" s="1"/>
  <c r="I99" i="2"/>
  <c r="O95" i="2"/>
  <c r="M95" i="2"/>
  <c r="I95" i="2"/>
  <c r="M91" i="2"/>
  <c r="O91" i="2" s="1"/>
  <c r="I91" i="2"/>
  <c r="O87" i="2"/>
  <c r="M87" i="2"/>
  <c r="I87" i="2"/>
  <c r="M83" i="2"/>
  <c r="O83" i="2" s="1"/>
  <c r="I83" i="2"/>
  <c r="L82" i="2"/>
  <c r="K82" i="2"/>
  <c r="J82" i="2"/>
  <c r="J8" i="2" s="1"/>
  <c r="O78" i="2"/>
  <c r="M78" i="2"/>
  <c r="I78" i="2"/>
  <c r="M74" i="2"/>
  <c r="O74" i="2" s="1"/>
  <c r="I74" i="2"/>
  <c r="O70" i="2"/>
  <c r="M70" i="2"/>
  <c r="I70" i="2"/>
  <c r="M66" i="2"/>
  <c r="O66" i="2" s="1"/>
  <c r="I66" i="2"/>
  <c r="O62" i="2"/>
  <c r="M62" i="2"/>
  <c r="I62" i="2"/>
  <c r="M58" i="2"/>
  <c r="O58" i="2" s="1"/>
  <c r="I58" i="2"/>
  <c r="O54" i="2"/>
  <c r="M54" i="2"/>
  <c r="I54" i="2"/>
  <c r="M50" i="2"/>
  <c r="O50" i="2" s="1"/>
  <c r="I50" i="2"/>
  <c r="O46" i="2"/>
  <c r="M46" i="2"/>
  <c r="I46" i="2"/>
  <c r="M42" i="2"/>
  <c r="O42" i="2" s="1"/>
  <c r="I42" i="2"/>
  <c r="O38" i="2"/>
  <c r="M38" i="2"/>
  <c r="I38" i="2"/>
  <c r="M34" i="2"/>
  <c r="O34" i="2" s="1"/>
  <c r="I34" i="2"/>
  <c r="O30" i="2"/>
  <c r="M30" i="2"/>
  <c r="I30" i="2"/>
  <c r="M26" i="2"/>
  <c r="O26" i="2" s="1"/>
  <c r="I26" i="2"/>
  <c r="O22" i="2"/>
  <c r="M22" i="2"/>
  <c r="I22" i="2"/>
  <c r="M18" i="2"/>
  <c r="O18" i="2" s="1"/>
  <c r="I18" i="2"/>
  <c r="O14" i="2"/>
  <c r="M14" i="2"/>
  <c r="I14" i="2"/>
  <c r="M10" i="2"/>
  <c r="O10" i="2" s="1"/>
  <c r="I10" i="2"/>
  <c r="L9" i="2"/>
  <c r="K9" i="2"/>
  <c r="J9" i="2"/>
  <c r="L8" i="2"/>
  <c r="K8" i="2"/>
  <c r="D18" i="1"/>
  <c r="D14" i="1"/>
  <c r="D13" i="1" l="1"/>
  <c r="D11" i="1"/>
  <c r="M191" i="2"/>
  <c r="O249" i="2"/>
  <c r="M248" i="2"/>
  <c r="M9" i="2"/>
  <c r="O298" i="2"/>
  <c r="M297" i="2"/>
  <c r="M302" i="2"/>
  <c r="O303" i="2"/>
  <c r="M82" i="2"/>
  <c r="M8" i="3"/>
  <c r="C12" i="1" s="1"/>
  <c r="M8" i="4"/>
  <c r="C14" i="1" s="1"/>
  <c r="M127" i="6"/>
  <c r="O27" i="8"/>
  <c r="D20" i="1" s="1"/>
  <c r="D19" i="1" s="1"/>
  <c r="O176" i="3"/>
  <c r="M85" i="4"/>
  <c r="O49" i="5"/>
  <c r="D15" i="1" s="1"/>
  <c r="M102" i="5"/>
  <c r="M8" i="5" s="1"/>
  <c r="C15" i="1" s="1"/>
  <c r="E15" i="1" s="1"/>
  <c r="M9" i="6"/>
  <c r="M8" i="6" s="1"/>
  <c r="C17" i="1" s="1"/>
  <c r="M66" i="7"/>
  <c r="M8" i="7" s="1"/>
  <c r="C18" i="1" s="1"/>
  <c r="E18" i="1" s="1"/>
  <c r="M9" i="8"/>
  <c r="M8" i="8" s="1"/>
  <c r="C20" i="1" s="1"/>
  <c r="O10" i="3"/>
  <c r="D12" i="1" s="1"/>
  <c r="E12" i="1" l="1"/>
  <c r="E20" i="1"/>
  <c r="E19" i="1" s="1"/>
  <c r="C19" i="1"/>
  <c r="M3" i="8" s="1"/>
  <c r="E17" i="1"/>
  <c r="E16" i="1" s="1"/>
  <c r="C16" i="1"/>
  <c r="E14" i="1"/>
  <c r="E13" i="1" s="1"/>
  <c r="C13" i="1"/>
  <c r="M8" i="2"/>
  <c r="C11" i="1" s="1"/>
  <c r="D10" i="1"/>
  <c r="M3" i="7" l="1"/>
  <c r="M3" i="6"/>
  <c r="M3" i="5"/>
  <c r="M3" i="4"/>
  <c r="C10" i="1"/>
  <c r="E11" i="1"/>
  <c r="E10" i="1" s="1"/>
  <c r="C7" i="1" s="1"/>
  <c r="M3" i="3" l="1"/>
  <c r="C6" i="1"/>
  <c r="M3" i="2"/>
</calcChain>
</file>

<file path=xl/sharedStrings.xml><?xml version="1.0" encoding="utf-8"?>
<sst xmlns="http://schemas.openxmlformats.org/spreadsheetml/2006/main" count="4236" uniqueCount="648">
  <si>
    <t xml:space="preserve">             Aspe</t>
  </si>
  <si>
    <t>Soupis objektů s DPH</t>
  </si>
  <si>
    <t>S631600159</t>
  </si>
  <si>
    <t>Výstavba PZS Chrást u Plzně - Stupno v km 12,637 a 12,846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</si>
  <si>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</si>
  <si>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</si>
  <si>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</si>
  <si>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</si>
  <si>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</si>
  <si>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</si>
  <si>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</si>
  <si>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</si>
  <si>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</si>
  <si>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</si>
  <si>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</si>
  <si>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</si>
  <si>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1.01.1</t>
  </si>
  <si>
    <t xml:space="preserve">  PZS v km 12,637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</si>
  <si>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</si>
  <si>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</si>
  <si>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</si>
  <si>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</si>
  <si>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</si>
  <si>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</si>
  <si>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</si>
  <si>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</si>
  <si>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</si>
  <si>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</si>
  <si>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</si>
  <si>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</si>
  <si>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</si>
  <si>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</si>
  <si>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</si>
  <si>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</si>
  <si>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</si>
  <si>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</si>
  <si>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</si>
  <si>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</si>
  <si>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</si>
  <si>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</si>
  <si>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</si>
  <si>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</si>
  <si>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</si>
  <si>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</si>
  <si>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</si>
  <si>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PS 1.01.1</t>
  </si>
  <si>
    <t>PZS v km 12,637</t>
  </si>
  <si>
    <t>SD</t>
  </si>
  <si>
    <t>1</t>
  </si>
  <si>
    <t>Zemní práce</t>
  </si>
  <si>
    <t>P</t>
  </si>
  <si>
    <t>R701AAC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</si>
  <si>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</si>
  <si>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</si>
  <si>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</si>
  <si>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</si>
  <si>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</si>
  <si>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</si>
  <si>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</si>
  <si>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</si>
  <si>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</si>
  <si>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</si>
  <si>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Pevné náklady za vytýčení kabelového vedení</t>
  </si>
  <si>
    <t>R2730</t>
  </si>
  <si>
    <t>POMOC PRÁCE ZŘÍZ NEBO ZAJIŠŤ OCHRANU INŽENÝRSKÝCH SÍTÍ</t>
  </si>
  <si>
    <t>KPL</t>
  </si>
  <si>
    <t>zahrnuje veškeré náklady spojené s objednatelem požadovanými zařízeními</t>
  </si>
  <si>
    <t>4</t>
  </si>
  <si>
    <t>R13173</t>
  </si>
  <si>
    <t>HLOUBENÍ JAM ZAPAŽ I NEPAŽ TŘ. I</t>
  </si>
  <si>
    <t>M3</t>
  </si>
  <si>
    <t>3*8+4*0,8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</si>
  <si>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</t>
  </si>
  <si>
    <t>5</t>
  </si>
  <si>
    <t>R131736</t>
  </si>
  <si>
    <t>HLOUBENÍ JAM ZAPAŽ I NEPAŽ TŘ. I, ODVOZ DO 12KM</t>
  </si>
  <si>
    <t>4*0,2+4*1,3</t>
  </si>
  <si>
    <t>6</t>
  </si>
  <si>
    <t>R13273</t>
  </si>
  <si>
    <t>HLOUBENÍ RÝH ŠÍŘ DO 2M PAŽ I NEPAŽ TŘ. I</t>
  </si>
  <si>
    <t>0,35*0,7*2500+0,5*1,2*5+0,7*1,2*8+0,35*0,8*50</t>
  </si>
  <si>
    <t>7</t>
  </si>
  <si>
    <t>R132736</t>
  </si>
  <si>
    <t>HLOUBENÍ RÝH ŠÍŘ DO 2M PAŽ I NEPAŽ TŘ. I, ODVOZ DO 12KM</t>
  </si>
  <si>
    <t>0,35*0,1*2500+0,5*0,1*5+0,7*0,1*8</t>
  </si>
  <si>
    <t>8</t>
  </si>
  <si>
    <t>R702901</t>
  </si>
  <si>
    <t>ZŘÍZENÍ KAB.LOŽE Z PROSÁTÉ ZEMINY BEZ ZAKRYTÍ V RÝZE DO Š.65CM, TL.VRSTVY 10CM</t>
  </si>
  <si>
    <t>M</t>
  </si>
  <si>
    <t>1. Položka obsahuje: – veškeré zemní práce včetně dodání zásypového materiálu 2. Položka neobsahuje: X 3. Způsob měření: Měří se metr délkový.</t>
  </si>
  <si>
    <t>9</t>
  </si>
  <si>
    <t>702312</t>
  </si>
  <si>
    <t>ZAKRYTÍ KABELŮ VÝSTRAŽNOU FÓLIÍ ŠÍŘKY PŘES 20 DO 40 CM</t>
  </si>
  <si>
    <t>OTSKP</t>
  </si>
  <si>
    <t>Technická specifikace položky odpovídá příslušné cenové soustavě.</t>
  </si>
  <si>
    <t>10</t>
  </si>
  <si>
    <t>R17411</t>
  </si>
  <si>
    <t>ZÁSYP JAM A RÝH ZEMINOU SE ZHUTNĚNÍM</t>
  </si>
  <si>
    <t>0,35*0,7*2500+0,5*1,2*5+0,7*1,2*8+3*8+4*0,8+0,35*0,8*50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</si>
  <si>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</si>
  <si>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11</t>
  </si>
  <si>
    <t>18214</t>
  </si>
  <si>
    <t>ÚPRAVA POVRCHŮ SROVNÁNÍM ÚZEMÍ V TL DO 0,25M</t>
  </si>
  <si>
    <t>M2</t>
  </si>
  <si>
    <t>0,35*2500+0,5*5+0,7*8+3*2*2</t>
  </si>
  <si>
    <t>12</t>
  </si>
  <si>
    <t>R141733</t>
  </si>
  <si>
    <t>PROTLAČOVÁNÍ POTRUBÍ Z PLAST HMOT DN DO 150MM</t>
  </si>
  <si>
    <t>položka zahrnuje dodávku protlačovaného potrubí a veškeré pomocné práce (startovací zařízení, startovací a cílová jáma, opěrné a vodící bloky a pod.)</t>
  </si>
  <si>
    <t>13</t>
  </si>
  <si>
    <t>702212</t>
  </si>
  <si>
    <t>KABELOVÁ CHRÁNIČKA ZEMNÍ DN PŘES 100 DO 200 MM</t>
  </si>
  <si>
    <t>14</t>
  </si>
  <si>
    <t>702112</t>
  </si>
  <si>
    <t>KABELOVÝ ŽLAB ZEMNÍ VČETNĚ KRYTU SVĚTLÉ ŠÍŘKY PŘES 120 DO 250 MM</t>
  </si>
  <si>
    <t>15</t>
  </si>
  <si>
    <t>709210</t>
  </si>
  <si>
    <t>KŘIŽOVATKA KABELOVÝCH VEDENÍ SE STÁVAJÍCÍ INŽENÝRSKOU SÍTÍ (KABELEM, POTRUBÍM APOD.)</t>
  </si>
  <si>
    <t>16</t>
  </si>
  <si>
    <t>R701004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</si>
  <si>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</si>
  <si>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 2. Položka neobsahuje: X 3. Způsob měření: Udává se počet kusů kompletní konstrukce nebo práce.</t>
  </si>
  <si>
    <t>17</t>
  </si>
  <si>
    <t>R701DBF</t>
  </si>
  <si>
    <t>ZAJIŠTĚNÍ OTVORU PROTI VNIKNUTÍ VODY - UTĚSNĚNÍ TRUBEK</t>
  </si>
  <si>
    <t>Položka obsahuje: Příprava těsnící pěny a ucpání otvoru .Dále obsahuje cenu za pom. mechanismy včetně všech ostatních vedlejších nákladů a nákladů na pořízení potřebného materiálu</t>
  </si>
  <si>
    <t>18</t>
  </si>
  <si>
    <t>R2911</t>
  </si>
  <si>
    <t>OSTATNÍ POŽADAVKY - GEODETICKÉ ZAMĚŘENÍ</t>
  </si>
  <si>
    <t>HM</t>
  </si>
  <si>
    <t>zahrnuje veškeré náklady spojené s objednatelem požadovanými pracemi</t>
  </si>
  <si>
    <t>Pokládka, montáž</t>
  </si>
  <si>
    <t>19</t>
  </si>
  <si>
    <t>R75A131</t>
  </si>
  <si>
    <t>KABEL METALICKÝ DVOUPLÁŠŤOVÝ DO 12 PÁRŮ - DODÁVKA</t>
  </si>
  <si>
    <t>KMPÁR</t>
  </si>
  <si>
    <t>3*1,365+7*0,275+12*0,045</t>
  </si>
  <si>
    <t>1. Položka obsahuje: – dodání kabelů podle typu od výrobců včetně mimostaveništní dopravy 2. Položka neobsahuje: X 3. Způsob měření: Měří se n-násobky páru vodičů na kilometr.</t>
  </si>
  <si>
    <t>20</t>
  </si>
  <si>
    <t>R75A141</t>
  </si>
  <si>
    <t>KABEL METALICKÝ DVOUPLÁŠŤOVÝ PŘES 12 PÁRŮ - DODÁVKA</t>
  </si>
  <si>
    <t>24*0,275</t>
  </si>
  <si>
    <t>21</t>
  </si>
  <si>
    <t>75A217</t>
  </si>
  <si>
    <t>ZATAŽENÍ A SPOJKOVÁNÍ KABELŮ DO 12 PÁRŮ - MONTÁŽ</t>
  </si>
  <si>
    <t>22</t>
  </si>
  <si>
    <t>75A227</t>
  </si>
  <si>
    <t>ZATAŽENÍ A SPOJKOVÁNÍ KABELŮ PŘES 12 PÁRŮ - MONTÁŽ</t>
  </si>
  <si>
    <t>23</t>
  </si>
  <si>
    <t>75A311</t>
  </si>
  <si>
    <t>KABELOVÁ FORMA (UKONČENÍ KABELŮ) PRO KABELY ZABEZPEČOVACÍ DO 12 PÁRŮ</t>
  </si>
  <si>
    <t>24</t>
  </si>
  <si>
    <t>75A312</t>
  </si>
  <si>
    <t>KABELOVÁ FORMA (UKONČENÍ KABELŮ) PRO KABELY ZABEZPEČOVACÍ PŘES 12 PÁRŮ</t>
  </si>
  <si>
    <t>25</t>
  </si>
  <si>
    <t>75A321</t>
  </si>
  <si>
    <t>SPOJKA ROVNÁ PRO PLASTOVÉ KABELY S JÁDRY O PRŮMĚRU 1 MM2 DO 12 PÁRŮ</t>
  </si>
  <si>
    <t>26</t>
  </si>
  <si>
    <t>75I222</t>
  </si>
  <si>
    <t>KABEL ZEMNÍ DVOUPLÁŠŤOVÝ BEZ PANCÍŘE PRŮMĚRU ŽÍLY 0,8 MM DO 25XN</t>
  </si>
  <si>
    <t>KMČTYŘKA</t>
  </si>
  <si>
    <t>10*2,505</t>
  </si>
  <si>
    <t>27</t>
  </si>
  <si>
    <t>75I22X</t>
  </si>
  <si>
    <t>KABEL ZEMNÍ DVOUPLÁŠŤOVÝ BEZ PANCÍŘE PRŮMĚRU ŽÍLY 0,8 MM - MONTÁŽ</t>
  </si>
  <si>
    <t>28</t>
  </si>
  <si>
    <t>75II11</t>
  </si>
  <si>
    <t>SPOJKA PRO CELOPLASTOVÉ KABELY BEZ PANCÍŘE DO 100 ŽIL</t>
  </si>
  <si>
    <t>29</t>
  </si>
  <si>
    <t>75II1X</t>
  </si>
  <si>
    <t>SPOJKA PRO CELOPLASTOVÉ KABELY BEZ PANCÍŘE - MONTÁŽ</t>
  </si>
  <si>
    <t>30</t>
  </si>
  <si>
    <t>R742A11</t>
  </si>
  <si>
    <t>KABELOVÁ KONCOVKA VN VNITŘNÍ JEDNOŽÍLOVÁ PRO KABELY DO 6 KV DO 70 MM2</t>
  </si>
  <si>
    <t>1. Položka obsahuje: – všechny práce spojené s úpravou kabelů pro montáž včetně veškerého příslušentsví 2. Položka neobsahuje: X 3. Způsob měření: Udává se počet kusů kompletní konstrukce nebo práce.</t>
  </si>
  <si>
    <t>31</t>
  </si>
  <si>
    <t>742P15</t>
  </si>
  <si>
    <t>OZNAČOVACÍ ŠTÍTEK NA KABEL</t>
  </si>
  <si>
    <t>32</t>
  </si>
  <si>
    <t>75A410</t>
  </si>
  <si>
    <t>OZNAČENÍ KABELŮ ZNAČKOVACÍ KABELOVOU OBJÍMKOU</t>
  </si>
  <si>
    <t>33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</si>
  <si>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</si>
  <si>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</si>
  <si>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</si>
  <si>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34</t>
  </si>
  <si>
    <t>75I911</t>
  </si>
  <si>
    <t>OPTOTRUBKA HDPE PRŮMĚRU DO 40 MM</t>
  </si>
  <si>
    <t>35</t>
  </si>
  <si>
    <t>75I91X</t>
  </si>
  <si>
    <t>OPTOTRUBKA HDPE - MONTÁŽ</t>
  </si>
  <si>
    <t>36</t>
  </si>
  <si>
    <t>75I961</t>
  </si>
  <si>
    <t>OPTOTRUBKA - HERMETIZACE ÚSEKU DO 2000 M</t>
  </si>
  <si>
    <t>ÚSEK</t>
  </si>
  <si>
    <t>37</t>
  </si>
  <si>
    <t>75I962</t>
  </si>
  <si>
    <t>OPTOTRUBKA - KALIBRACE</t>
  </si>
  <si>
    <t>38</t>
  </si>
  <si>
    <t>742H12</t>
  </si>
  <si>
    <t>KABEL NN ČTYŘ- A PĚTIŽÍLOVÝ CU S PLASTOVOU IZOLACÍ OD 4 DO 16 MM2</t>
  </si>
  <si>
    <t>39</t>
  </si>
  <si>
    <t>742L12</t>
  </si>
  <si>
    <t>UKONČENÍ DVOU AŽ PĚTIŽÍLOVÉHO KABELU V ROZVADĚČI NEBO NA PŘÍSTROJI OD 4 DO 16 MM2</t>
  </si>
  <si>
    <t>40</t>
  </si>
  <si>
    <t>75IE41</t>
  </si>
  <si>
    <t>SLOUPKOVÝ ROZVADĚČ DO 100 PÁRŮ</t>
  </si>
  <si>
    <t>41</t>
  </si>
  <si>
    <t>75IE4X</t>
  </si>
  <si>
    <t>SLOUPKOVÝ ROZVADĚČ DO 100 PÁRŮ - MONTÁŽ</t>
  </si>
  <si>
    <t>42</t>
  </si>
  <si>
    <t>75IF21</t>
  </si>
  <si>
    <t>ROZPOJOVACÍ SVORKOVNICE 2/10, 2/8</t>
  </si>
  <si>
    <t>43</t>
  </si>
  <si>
    <t>75IF2X</t>
  </si>
  <si>
    <t>ROZPOJOVACÍ SVORKOVNICE 2/10, 2/8 - MONTÁŽ</t>
  </si>
  <si>
    <t>44</t>
  </si>
  <si>
    <t>R741911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</si>
  <si>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</si>
  <si>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 Měří se metr délkový.</t>
  </si>
  <si>
    <t>45</t>
  </si>
  <si>
    <t>741B11</t>
  </si>
  <si>
    <t>ZEMNÍCÍ TYČ FEZN DÉLKY DO 2 M</t>
  </si>
  <si>
    <t>Zabezpečovací zařízení - vnitřní</t>
  </si>
  <si>
    <t>46</t>
  </si>
  <si>
    <t>R75B411</t>
  </si>
  <si>
    <t>STOJANOVÁ ŘADA PRO 1 STOJAN - DODÁVKA</t>
  </si>
  <si>
    <t>1. Položka obsahuje: – dodání kompletního vnitřního zařízení podle typu určeného položkou včetně potřebného pomocného materiálu a jeho dopravy na místo určení – pořízení příslušné stojanové řady pro 1 stojan včetně pomocného materiálu a její dopravu do místa určení 2. Položka neobsahuje: X 3. Způsob měření: Udává se počet kusů kompletní konstrukce nebo práce.</t>
  </si>
  <si>
    <t>47</t>
  </si>
  <si>
    <t>R75B417</t>
  </si>
  <si>
    <t>STOJANOVÁ ŘADA PRO 1 STOJAN - MONTÁŽ</t>
  </si>
  <si>
    <t>1. Položka obsahuje: – sestavení stojanové řady pro 1 stojan na místě určení, zapojení – montáž dodaného zařízení se všemi pomocnými a doplňujícími pracemi a součástmi, případné použití mechanizmů 2. Položka neobsahuje: X 3. Způsob měření: Udává se počet kusů kompletní konstrukce nebo práce.</t>
  </si>
  <si>
    <t>48</t>
  </si>
  <si>
    <t>R75B6L1</t>
  </si>
  <si>
    <t>BEZÚDRŽBOVÁ BATERIE 24 V/110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</si>
  <si>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</si>
  <si>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49</t>
  </si>
  <si>
    <t>75B6T7</t>
  </si>
  <si>
    <t>BATERIE - MONTÁŽ</t>
  </si>
  <si>
    <t>50</t>
  </si>
  <si>
    <t>R632648</t>
  </si>
  <si>
    <t>ZDROJ KMITAVÉHO SIGNÁLU - DODÁVKA A MONTÁŽ</t>
  </si>
  <si>
    <t>51</t>
  </si>
  <si>
    <t>R632650</t>
  </si>
  <si>
    <t>ZÁZNAMOVÉ ZAŘÍZENÍ - DODÁVKA A MONTÁŽ</t>
  </si>
  <si>
    <t>52</t>
  </si>
  <si>
    <t>75B471</t>
  </si>
  <si>
    <t>KABELOVÝ ROŠT VODOROVNÝ - DODÁVKA</t>
  </si>
  <si>
    <t>53</t>
  </si>
  <si>
    <t>75B477</t>
  </si>
  <si>
    <t>KABELOVÝ ROŠT VODOROVNÝ - MONTÁŽ</t>
  </si>
  <si>
    <t>54</t>
  </si>
  <si>
    <t>R75B561</t>
  </si>
  <si>
    <t>DODÁVKA 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</si>
  <si>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</si>
  <si>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55</t>
  </si>
  <si>
    <t>R75B567</t>
  </si>
  <si>
    <t>MONTÁŽ 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</si>
  <si>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</si>
  <si>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56</t>
  </si>
  <si>
    <t>R746771</t>
  </si>
  <si>
    <t>MĚNIČ DC/DC DO 20 A</t>
  </si>
  <si>
    <t>1. Položka obsahuje: – přípravu podkladu pro osazení, veškerý podružný, pomocný, připojovací a upevňovací materiál – technický popis viz. projektová dokumentace – uvedení do provozu, nastavení, seřízení, předepsané zkoušky, revize a atesty 2. Položka neobsahuje: X 3. Způsob měření: Udává se počet kusů kompletní konstrukce nebo práce.</t>
  </si>
  <si>
    <t>57</t>
  </si>
  <si>
    <t>R75B6A1</t>
  </si>
  <si>
    <t>USMĚRŇOVAČ 24 V/50 A - DODÁVKA</t>
  </si>
  <si>
    <t>1. Položka obsahuje: – dodání kompletního usměrňovače podle typu včetně potřebného pomocného materiálu a jeho dopravy na místo určení – pořízení příslušného usměrňovače, na dopravu do místa určení 2. Položka neobsahuje: X 3. Způsob měření: Udává se počet kusů kompletní konstrukce nebo práce.</t>
  </si>
  <si>
    <t>58</t>
  </si>
  <si>
    <t>75B6G7</t>
  </si>
  <si>
    <t>USMĚRŇOVAČ - MONTÁŽ</t>
  </si>
  <si>
    <t>59</t>
  </si>
  <si>
    <t>R75E1B7</t>
  </si>
  <si>
    <t>ÚPRAVA STANIČNÍHO ZABEZPEČOVACÍHO ZAŘÍZENÍ</t>
  </si>
  <si>
    <t>Úprava staničního zabezpečovacího zařízení</t>
  </si>
  <si>
    <t>Zabezpečovací zařízení - venkovní</t>
  </si>
  <si>
    <t>60</t>
  </si>
  <si>
    <t>R75D161</t>
  </si>
  <si>
    <t>RELÉOVÝ DOMEK (DO 9 M2) PREFABRIKOVANÝ, IZOLOVANÝ, S KLIMATIZACÍ A VNITŘNÍ KABELIZACÍ - DODÁVKA</t>
  </si>
  <si>
    <t>1. Položka obsahuje: – dodávka reléového domku prefabrikovaného, izolovaného, s klimatizací a vnitřní kabelizací, doprava do staveništního skladu – dodávku reléového domku prefabrikovaného, izolovaného, s klimatizací a vnitřní kabelizací včetně pomocného materiálu, dopravu do staveništního skladu 2. Položka neobsahuje: X 3. Způsob měření: Udává se počet kusů kompletní konstrukce nebo práce.</t>
  </si>
  <si>
    <t>61</t>
  </si>
  <si>
    <t>75D167</t>
  </si>
  <si>
    <t>RELÉOVÝ DOMEK (DO 9 M2) PREFABRIKOVANÝ - MONTÁŽ</t>
  </si>
  <si>
    <t>62</t>
  </si>
  <si>
    <t>75IEC2</t>
  </si>
  <si>
    <t>VENKOVNÍ TELEFONNÍ OBJEKT NA ZDI</t>
  </si>
  <si>
    <t>63</t>
  </si>
  <si>
    <t>R75IECX</t>
  </si>
  <si>
    <t>VENKOVNÍ TELEFONNÍ OBJEKT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</si>
  <si>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nebo práce.</t>
  </si>
  <si>
    <t>64</t>
  </si>
  <si>
    <t>R743B51</t>
  </si>
  <si>
    <t>SKŘÍŇKA MÍSTNÍHO OVLÁDÁNÍ</t>
  </si>
  <si>
    <t>Dodávka a montáž skříně místního ovládání přejezdu</t>
  </si>
  <si>
    <t>65</t>
  </si>
  <si>
    <t>R75D221</t>
  </si>
  <si>
    <t>VÝSTRAŽNÍK BEZ ZÁVORY, 1 SKŘÍŇ - DODÁVKA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</si>
  <si>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 Udává se počet kusů kompletní konstrukce nebo práce.</t>
  </si>
  <si>
    <t>66</t>
  </si>
  <si>
    <t>75D227</t>
  </si>
  <si>
    <t>VÝSTRAŽNÍK BEZ ZÁVORY, 1 SKŘÍŇ - MONTÁŽ</t>
  </si>
  <si>
    <t>67</t>
  </si>
  <si>
    <t>R75D261</t>
  </si>
  <si>
    <t>PŘEJEZDNÍK - DODÁVKA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</si>
  <si>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</si>
  <si>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68</t>
  </si>
  <si>
    <t>75D267</t>
  </si>
  <si>
    <t>PŘEJEZDNÍK - MONTÁŽ</t>
  </si>
  <si>
    <t>69</t>
  </si>
  <si>
    <t>75C721</t>
  </si>
  <si>
    <t>VZDÁLENOSTNÍ UPOZORNOVADLO, NEPROMĚNNÉ NÁVĚSTIDLO SE ZÁKLADEM - DODÁVKA</t>
  </si>
  <si>
    <t>70</t>
  </si>
  <si>
    <t>75C727</t>
  </si>
  <si>
    <t>VZDÁLENOSTNÍ UPOZORNOVADLO, NEPROMĚNNÉ NÁVĚSTIDLO SE ZÁKLADEM - MONTÁŽ</t>
  </si>
  <si>
    <t>71</t>
  </si>
  <si>
    <t>R923481</t>
  </si>
  <si>
    <t>STANIČNÍK - TABULE "ÚZKÁ"</t>
  </si>
  <si>
    <t>1. Položka obsahuje: – dodávku a montáž návěsti v příslušném provedení na sloupek, popř. jinou podpůrnou konstrukci včetně upevňovacího a pomocného materiálu – protikorozní úpravu, není-li tato provedena již z výroby nebo daná vlastnostmi použitého materiálu – odrazky nebo retroreflexní fólie 2. Položka neobsahuje: – nosnou konstrukci, např. sloupek, konzolu apod. včetně základu a zemních prácí 3. Způsob měření: Udává se počet kusů kompletní konstrukce nebo práce.</t>
  </si>
  <si>
    <t>D</t>
  </si>
  <si>
    <t>Demontáže</t>
  </si>
  <si>
    <t>76</t>
  </si>
  <si>
    <t>R75D218</t>
  </si>
  <si>
    <t>DEMONTÁŽ - VÝSTRAŽNÝ KŘÍŽ</t>
  </si>
  <si>
    <t>DEMONTÁŽ - výstražný kříž</t>
  </si>
  <si>
    <t>Ostatní</t>
  </si>
  <si>
    <t>77</t>
  </si>
  <si>
    <t>R29611</t>
  </si>
  <si>
    <t>OSTATNÍ POŽADAVKY - ODBORNÝ DOZOR</t>
  </si>
  <si>
    <t>HOD</t>
  </si>
  <si>
    <t>zahrnuje veškeré náklady spojené s objednatelem požadovaným dozorem</t>
  </si>
  <si>
    <t>78</t>
  </si>
  <si>
    <t>75E137</t>
  </si>
  <si>
    <t>PŘEZKOUŠENÍ VLAKOVÝCH CEST</t>
  </si>
  <si>
    <t>79</t>
  </si>
  <si>
    <t>75E197</t>
  </si>
  <si>
    <t>PŘÍPRAVA A CELKOVÉ ZKOUŠKY PŘEJEZDOVÉHO ZABEZPEČOVACÍHO ZAŘÍZENÍ PRO JEDNU KOLEJ</t>
  </si>
  <si>
    <t>80</t>
  </si>
  <si>
    <t>75E127</t>
  </si>
  <si>
    <t>CELKOVÁ PROHLÍDKA ZAŘÍZENÍ A VYHOTOVENÍ REVIZNÍ ZPRÁVY</t>
  </si>
  <si>
    <t>81</t>
  </si>
  <si>
    <t>R75E1C7</t>
  </si>
  <si>
    <t>PROTOKOL UTZ</t>
  </si>
  <si>
    <t>1. Položka obsahuje: – protokol autorizovanou osobou podle požadavku ČSN, včetně hodnocení 2. Položka neobsahuje: X 3. Způsob měření: Udává se počet kusů kompletní konstrukce nebo práce.</t>
  </si>
  <si>
    <t>82</t>
  </si>
  <si>
    <t>747703</t>
  </si>
  <si>
    <t>ZKUŠEBNÍ  PROVOZ</t>
  </si>
  <si>
    <t>83</t>
  </si>
  <si>
    <t>75E1B7</t>
  </si>
  <si>
    <t>REGULACE A ZKOUŠENÍ ZABEZPEČOVACÍHO ZAŘÍZENÍ</t>
  </si>
  <si>
    <t>84</t>
  </si>
  <si>
    <t>R75E226</t>
  </si>
  <si>
    <t>KOMPLETNÍ GEODETICKÉ PRÁCE</t>
  </si>
  <si>
    <t>85</t>
  </si>
  <si>
    <t>R2812</t>
  </si>
  <si>
    <t>PRŮZKUMNÉ PRÁCE GEOTECHNICKÉ V PODZEMÍ</t>
  </si>
  <si>
    <t>KČ</t>
  </si>
  <si>
    <t>PN</t>
  </si>
  <si>
    <t>Počítače náprav</t>
  </si>
  <si>
    <t>72</t>
  </si>
  <si>
    <t>R75C911</t>
  </si>
  <si>
    <t>SNÍMAČ POČÍTAČE NÁPRAV - DODÁVKA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</si>
  <si>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</si>
  <si>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73</t>
  </si>
  <si>
    <t>75C917</t>
  </si>
  <si>
    <t>SNÍMAČ POČÍTAČE NÁPRAV - MONTÁŽ</t>
  </si>
  <si>
    <t>74</t>
  </si>
  <si>
    <t>R75C931</t>
  </si>
  <si>
    <t>SKŘÍŇ S POČÍTAČI NÁPRAV 4 BODY/2 ÚSEKY - DODÁVKA</t>
  </si>
  <si>
    <t>1. Položka obsahuje: – dodávka skříně s počítači náprav 4 body/2 úseky včetně potřebného pomocného materiálu a dopravy do staveništního skladu – dodávku skříně s počítači náprav 4 bodů/427 úseků do stavědlové ústředny včetně skříně podle určení a pomocného materiálu, dopravu do staveništního skladu 2. Položka neobsahuje: X 3. Způsob měření: Udává se počet kusů kompletní konstrukce nebo práce.</t>
  </si>
  <si>
    <t>75</t>
  </si>
  <si>
    <t>R75C937</t>
  </si>
  <si>
    <t>SKŘÍŇ S POČÍTAČI NÁPRAV 4 BODY/2 ÚSEKY - MONTÁŽ</t>
  </si>
  <si>
    <t>1. Položka obsahuje: – montáž skříně s počítači náprav 4 bodů/2 úseků, zapojení, přezkoušení – montáž skříně s počítači náprav 4 bodů/2 úseků se všemi pomocnými a doplňujícími pracemi a součástmi, případné použití mechanizmů, včetně dopravy ze skladu k místu montáže 2. Položka neobsahuje: X 3. Způsob měření: Udává se počet kusů kompletní konstrukce nebo práce.</t>
  </si>
  <si>
    <t xml:space="preserve">  PS 1.01.2</t>
  </si>
  <si>
    <t xml:space="preserve">  PZS v km 12,846</t>
  </si>
  <si>
    <t>PS 1.01.2</t>
  </si>
  <si>
    <t>PZS v km 12,846</t>
  </si>
  <si>
    <t>4*0,8+2*8</t>
  </si>
  <si>
    <t>0,2*4+1,3*3</t>
  </si>
  <si>
    <t>0,35*0,7*750+0,7*1,2*26+0,35*0,8*50</t>
  </si>
  <si>
    <t>0,35*0,1*750+0,7*0,1*26</t>
  </si>
  <si>
    <t>0,35*0,7*750+0,7*1,2*26+4*0,8+2*8+0,35*0,8*50</t>
  </si>
  <si>
    <t>0,35*750+0,7*26+2*2*2</t>
  </si>
  <si>
    <t>3*0,54+7*0,675+12*0,045</t>
  </si>
  <si>
    <t>24*0,675</t>
  </si>
  <si>
    <t>75A322</t>
  </si>
  <si>
    <t>SPOJKA ROVNÁ PRO PLASTOVÉ KABELY S JÁDRY O PRŮMĚRU 1 MM2 PŘES 12 PÁRŮ</t>
  </si>
  <si>
    <t>10*0,675</t>
  </si>
  <si>
    <t>Úprava staničního zab. zařízení</t>
  </si>
  <si>
    <t>E.1.3</t>
  </si>
  <si>
    <t>Železniční přejezdy</t>
  </si>
  <si>
    <t xml:space="preserve">  SO 1.01.1</t>
  </si>
  <si>
    <t xml:space="preserve">  Přejezdová konstrukce v km 12,637</t>
  </si>
  <si>
    <t>SO 1.01.1</t>
  </si>
  <si>
    <t>Přejezdová konstrukce v km 12,637</t>
  </si>
  <si>
    <t>0</t>
  </si>
  <si>
    <t>Všeobecné konstrukce a práce</t>
  </si>
  <si>
    <t>015111</t>
  </si>
  <si>
    <t>POPLATKY ZA LIKVIDACŮ ODPADŮ NEKONTAMINOVANÝCH - 17 05 04  VYTĚŽENÉ ZEMINY A HORNINY -  I. TŘÍDA TĚŽITELNOSTI</t>
  </si>
  <si>
    <t>T</t>
  </si>
  <si>
    <t>43,76*1,6</t>
  </si>
  <si>
    <t>Technická specifikace položky odpovídá příslušné cenové soustavě</t>
  </si>
  <si>
    <t>15130</t>
  </si>
  <si>
    <t>POPLATKY ZA LIKVIDACŮ ODPADŮ NEKONTAMINOVANÝCH - 17 03 02  VYBOURANÝ ASFALTOVÝ BETON BEZ DEHTU</t>
  </si>
  <si>
    <t>6*2,2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</si>
  <si>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</si>
  <si>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15150</t>
  </si>
  <si>
    <t>POPLATKY ZA LIKVIDACŮ ODPADŮ NEKONTAMINOVANÝCH - 17 05 08  ŠTĚRK Z KOLEJIŠTĚ (ODPAD PO RECYKLACI)</t>
  </si>
  <si>
    <t>82,11*1,8</t>
  </si>
  <si>
    <t>15210</t>
  </si>
  <si>
    <t>POPLATKY ZA LIKVIDACŮ ODPADŮ NEKONTAMINOVANÝCH - 17 01 01  ŽELEZNIČNÍ PRAŽCE BETONOVÉ</t>
  </si>
  <si>
    <t>65*0,27</t>
  </si>
  <si>
    <t>R113338</t>
  </si>
  <si>
    <t>ODSTRAN PODKL ZPEVNĚNÝCH PLOCH S ASFALT POJIVEM, ODVOZ DO 20KM</t>
  </si>
  <si>
    <t>24*0,25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</si>
  <si>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</si>
  <si>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R123738</t>
  </si>
  <si>
    <t>ODKOP PRO SPOD STAVBU SILNIC A ŽELEZNIC TŘ. I, ODVOZ DO 20KM</t>
  </si>
  <si>
    <t>20+23,76 (pro stabil a štěrkodrť)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</si>
  <si>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</t>
  </si>
  <si>
    <t>R18110</t>
  </si>
  <si>
    <t>ÚPRAVA PLÁNĚ SE ZHUTNĚNÍM V HORNINĚ TŘ. I</t>
  </si>
  <si>
    <t>16*5,5+24</t>
  </si>
  <si>
    <t>položka zahrnuje úpravu pláně včetně vyrovnání výškových rozdílů. Míru zhutnění určuje projekt.</t>
  </si>
  <si>
    <t>Zakládání</t>
  </si>
  <si>
    <t>R212035</t>
  </si>
  <si>
    <t>TRATIVODY KOMPLET Z TRUB NEKOV DN DO 150MM, RÝHA TŘ I                           vč. svod potrubí</t>
  </si>
  <si>
    <t>16+9,5+ 5,4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</si>
  <si>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</si>
  <si>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Komunikace</t>
  </si>
  <si>
    <t>501101</t>
  </si>
  <si>
    <t>ZŘÍZENÍ KONSTRUKČNÍ VRSTVY TĚLESA ŽELEZNIČNÍHO SPODKU ZE ŠTĚRKODRTI NOVÉ</t>
  </si>
  <si>
    <t>5,5*0,27*16</t>
  </si>
  <si>
    <t>R501900</t>
  </si>
  <si>
    <t>ZŘÍZENÍ KONSTRUKČNÍ VRSTVY TĚLESA ŽELEZNIČNÍHO SPODKU Z JINÉHO MATERIÁLU - cementová stabilizace z dovozeného materiálu</t>
  </si>
  <si>
    <t>5*0,25*16</t>
  </si>
  <si>
    <t>1. Položka obsahuje: – nákup a dodání materiálu v požadované kvalitě podle zadávací dokumentace – očištění podkladu, případně zřízení spojovací vrstvy – uložení materiálu dle předepsaného technologického předpisu – zřízení podkladní nebo konstrukční vrstvy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 Měří se metr krychlový.</t>
  </si>
  <si>
    <t>512550</t>
  </si>
  <si>
    <t>KOLEJOVÉ LOŽE - ZŘÍZENÍ Z KAMENIVA HRUBÉHO DRCENÉHO (ŠTĚRK)</t>
  </si>
  <si>
    <t>39,1*2,146</t>
  </si>
  <si>
    <t>R528231</t>
  </si>
  <si>
    <t>KOLEJ 49 E1, ROZD. "D", BEZSTYKOVÁ, PR. BET. PODKLADNICOVÝ, UP. TUHÉ</t>
  </si>
  <si>
    <t>39,1 M</t>
  </si>
  <si>
    <t>1. Položka obsahuje: – defektoskopické zkoušky kolejnic, jsou-li vyžadovány – dodávku uvedeného typu kolejnic, pražců (popř. mostnic), upevňovadel a drobného kolejiva v uvedeném rozdělení koleje pro normální rozchod kolejí (1435 mm) – montáž kolejových polí ze součástí železničního svršku uvedených typů na montážní základně, popř. přímo na staveništi nebo strojní linkou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 2. Položka neobsahuje: – zřízení kolejového lože – svařování kolejnic do bezstykové koleje – broušení koleje – případnou dodávku a montáž pražcových kotev – následnou úpravu směrového a výškového uspořádání koleje 3. Způsob měření:</t>
  </si>
  <si>
    <t>R542121</t>
  </si>
  <si>
    <t>SMĚROVÉ A VÝŠKOVÉ VYROVNÁNÍ KOLEJE NA PRAŽCÍCH BETONOVÝCH DO 0,05 M</t>
  </si>
  <si>
    <t>(291-39-52)/2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</si>
  <si>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 Měří se délka koleje ve smyslu ČSN 73 6360, tj. v ose koleje.</t>
  </si>
  <si>
    <t>545121</t>
  </si>
  <si>
    <t>SVAR KOLEJNIC (STEJNÉHO TVARU) 49 E1, T JEDNOTLIVĚ</t>
  </si>
  <si>
    <t>4 ks</t>
  </si>
  <si>
    <t>R549510</t>
  </si>
  <si>
    <t>ŘEZÁNÍ KOLEJNIC BEZ OHLEDU NA TVAR</t>
  </si>
  <si>
    <t>6 ks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</si>
  <si>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práce.</t>
  </si>
  <si>
    <t>R57130</t>
  </si>
  <si>
    <t>UZAVŘENÉ OBALOVANÉ KAMENIVO</t>
  </si>
  <si>
    <t>24*0,12</t>
  </si>
  <si>
    <t>- dodání základfní vrstvy z obalovaného kameniva velmi hrubého nebo typu makadam předepsané kvality a zrnitosti, dodání vtlačované směsi z asfaltového betonu nebo asfaltového koberce tenkého předepsané kvality – dle ČSN 73 6128 - očištění podkladu - rozpr</t>
  </si>
  <si>
    <t>R574A43</t>
  </si>
  <si>
    <t>ASFALTOVÝ BETON PRO OBRUSNÉ VRSTVY ACO 11 TL. 50MM</t>
  </si>
  <si>
    <t>8*3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</si>
  <si>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</si>
  <si>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R574C57</t>
  </si>
  <si>
    <t>ASFALTOVÝ BETON PRO LOŽNÍ VRSTVY ACL 22 TL. 50MM</t>
  </si>
  <si>
    <t>Potrubí</t>
  </si>
  <si>
    <t>R89516</t>
  </si>
  <si>
    <t>DRENÁŽNÍ VÝUSŤ Z BETON DÍLCŮ - nebo monolitické</t>
  </si>
  <si>
    <t>1 ks</t>
  </si>
  <si>
    <t>položka zahrnuje: - dodání  a osazení dílce  požadovaného  tvaru  a  vlastností,  jeho  skladování,  doprava  vnitrostaveništní i mimosatveništní - u dílců železobetonových výztuž, případně i tuhé kovové prvky a závěsná oka, - výplň, těsnění a tmelení spár a spojů</t>
  </si>
  <si>
    <t>R895811</t>
  </si>
  <si>
    <t>DRENÁŽNÍ ŠACHTICE NORMÁLNÍ Z PLAST DÍLCŮ DN 400</t>
  </si>
  <si>
    <t>2 ks</t>
  </si>
  <si>
    <t>položka zahrnuje: - poklopy s rámem z předepsaného materiálu a tvaru - předepsané plastové skruže, dno a není-li uvedeno jinak i podkladní vrstvu (z kameniva nebo betonu). - výplň, těsnění a tmelení spár a spojů, - očištění a ošetření úložných ploch, - předepsané podkladní konstrukce</t>
  </si>
  <si>
    <t>Ostatní konstrukce a práce</t>
  </si>
  <si>
    <t>R91723</t>
  </si>
  <si>
    <t>OBRUBY Z BETON KRAJNÍKŮ</t>
  </si>
  <si>
    <t>2*3</t>
  </si>
  <si>
    <t>Položka zahrnuje: dodání a pokládku betonových krajníků o rozměrech předepsaných zadávací dokumentací betonové lože i boční betonovou opěrku.</t>
  </si>
  <si>
    <t>R92131</t>
  </si>
  <si>
    <t>ŽELEZNIČNÍ PŘEJEZD ŽELEZOBETONOVÝ</t>
  </si>
  <si>
    <t>6*3</t>
  </si>
  <si>
    <t>1. Položka obsahuje: – úpravu a hutnění podloží přejezdové konstrukce – dodávku přejezdové konstrukce s veškerými prvky a částmi daného typu přejezdové konstrukce včetně závěrných zídek a jejich betonového základu dle odpovídajících vzorových listů a TKP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</si>
  <si>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R931334</t>
  </si>
  <si>
    <t>TĚSNĚNÍ DILATAČNÍCH SPAR POLYURETANOVÝM TMELEM PRŮŘEZU DO 400MM2</t>
  </si>
  <si>
    <t>položka zahrnuje dodávku a osazení předepsaného materiálu, očištění ploch spáry před úpravou, očištění okolí spáry po úpravě nezahrnuje těsnící profil</t>
  </si>
  <si>
    <t>93543</t>
  </si>
  <si>
    <t>ŽLABY Z DÍLCŮ Z POLYMERBETONU SVĚTLÉ ŠÍŘKY DO 200MM VČETNĚ MŘÍŽÍ</t>
  </si>
  <si>
    <t>4 M</t>
  </si>
  <si>
    <t>965010</t>
  </si>
  <si>
    <t>ODSTRANĚNÍ KOLEJOVÉHO LOŽE A DRÁŽNÍCH STEZEK</t>
  </si>
  <si>
    <t>39,1*2,1</t>
  </si>
  <si>
    <t>965021</t>
  </si>
  <si>
    <t>ODSTRANĚNÍ KOLEJOVÉHO LOŽE A DRÁŽNÍCH STEZEK - ODVOZ NA SKLÁDKU</t>
  </si>
  <si>
    <t>M3KM</t>
  </si>
  <si>
    <t>82,11*20</t>
  </si>
  <si>
    <t>965114</t>
  </si>
  <si>
    <t>DEMONTÁŽ KOLEJE NA BETONOVÝCH PRAŽCÍCH ROZEBRÁNÍM DO SOUČÁSTÍ</t>
  </si>
  <si>
    <t>965115</t>
  </si>
  <si>
    <t>DEMONTÁŽ KOLEJE NA BETONOVÝCH PRAŽCÍCH - ODVOZ ROZEBRANÝCH SOUČÁSTÍ NA MONTÁŽNÍ ZÁKLADNU</t>
  </si>
  <si>
    <t>tkm</t>
  </si>
  <si>
    <t>39,1*0,579*20</t>
  </si>
  <si>
    <t>965311</t>
  </si>
  <si>
    <t>ROZEBRÁNÍ PŘEJEZDU, PŘECHODU Z DÍLCŮ</t>
  </si>
  <si>
    <t xml:space="preserve">  SO 1.01.2</t>
  </si>
  <si>
    <t xml:space="preserve">  Přejezdová konstrukce v  km 12,846</t>
  </si>
  <si>
    <t>SO 1.01.2</t>
  </si>
  <si>
    <t>Přejezdová konstrukce v  km 12,846</t>
  </si>
  <si>
    <t>(70,864+ 116/2)*1,6</t>
  </si>
  <si>
    <t>R015130</t>
  </si>
  <si>
    <t>9,61*2,2</t>
  </si>
  <si>
    <t>015150</t>
  </si>
  <si>
    <t>109,2*1,8</t>
  </si>
  <si>
    <t>015210</t>
  </si>
  <si>
    <t>87*0,27</t>
  </si>
  <si>
    <t>38,44*0,25</t>
  </si>
  <si>
    <t>37,324+33,540 (pro stabil a štěrkodrť)</t>
  </si>
  <si>
    <t>R12932</t>
  </si>
  <si>
    <t>ČIŠTĚNÍ PŘÍKOPŮ OD NÁNOSU DO 0,5M3/M - reprofilace</t>
  </si>
  <si>
    <t>53 +50+3+10</t>
  </si>
  <si>
    <t>Součástí položky je vodorovná a svislá doprava, přemístění, přeložení, manipulace s materiálem a uložení na skládku, ÚPRAVA PROFILU PŘÍKOPU. Nezahrnuje poplatek za skládku, který se vykazuje v položce 0141** (s výjimkou malého množství  materiálu, kde je možné poplatek zahrnout do jednotkové ceny položky – tento fakt musí být uveden v doplňujícím textu k položce)</t>
  </si>
  <si>
    <t>16*6,5+28,2</t>
  </si>
  <si>
    <t>9+2+3</t>
  </si>
  <si>
    <t>6,5*0,3*17,2</t>
  </si>
  <si>
    <t>6,2*0,35*17,2</t>
  </si>
  <si>
    <t>52*2,146</t>
  </si>
  <si>
    <t>52 m</t>
  </si>
  <si>
    <t>543332</t>
  </si>
  <si>
    <t>VÝMĚNA KOLEJNICE 49 E1 SPOJITĚ</t>
  </si>
  <si>
    <t>(45+30)*2</t>
  </si>
  <si>
    <t>38,44*0,12</t>
  </si>
  <si>
    <t>19,79+18,65</t>
  </si>
  <si>
    <t>87445</t>
  </si>
  <si>
    <t>POTRUBÍ Z TRUB PLASTOVÝCH ODPADNÍCH DN DO 300MM</t>
  </si>
  <si>
    <t>12 m</t>
  </si>
  <si>
    <t>DRENÁŽNÍ ŠACHTICE NORMÁLNÍ Z PLAST DÍLCŮ ŠN 60</t>
  </si>
  <si>
    <t>918145</t>
  </si>
  <si>
    <t>ČELA BETONOVÁ PROPUSTU Z TRUB DN DO 300MM</t>
  </si>
  <si>
    <t>R921311</t>
  </si>
  <si>
    <t>7,2*3</t>
  </si>
  <si>
    <t>R935212</t>
  </si>
  <si>
    <t>PŘÍKOPOVÉ ŽLABY Z BETON TVÁRNIC ŠÍŘ DO 600MM DO BETONU TL 100MM</t>
  </si>
  <si>
    <t>5,1+5,1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</si>
  <si>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- měří se v metrech běžných délky osy žlabu</t>
  </si>
  <si>
    <t>4m</t>
  </si>
  <si>
    <t>52*2,1</t>
  </si>
  <si>
    <t>109,2*20</t>
  </si>
  <si>
    <t>52*0,579*20</t>
  </si>
  <si>
    <t>5*3</t>
  </si>
  <si>
    <t>27121</t>
  </si>
  <si>
    <t>PROVIZORNÍ PŘÍSTUPOVÉ CESTY - ZŘÍZENÍ</t>
  </si>
  <si>
    <t>27123</t>
  </si>
  <si>
    <t>PROVIZORNÍ PŘÍSTUPOVÉ CESTY - ZRUŠENÍ</t>
  </si>
  <si>
    <t>E.3.6</t>
  </si>
  <si>
    <t>Rozvodny vn, nn, osvětlení a dálkové ovládání odpojovačů</t>
  </si>
  <si>
    <t xml:space="preserve">  SO 1.02.1</t>
  </si>
  <si>
    <t xml:space="preserve">  Elektrická přípojka v km 12,637</t>
  </si>
  <si>
    <t>SO 1.02.1</t>
  </si>
  <si>
    <t>Elektrická přípojka v km 12,637</t>
  </si>
  <si>
    <t>R701AAE</t>
  </si>
  <si>
    <t>Vytyčení kabelového vedení v zastavěném prostoru</t>
  </si>
  <si>
    <t>11130</t>
  </si>
  <si>
    <t>SEJMUTÍ DRNU</t>
  </si>
  <si>
    <t>0,35*290</t>
  </si>
  <si>
    <t>2*0,8</t>
  </si>
  <si>
    <t>0,35*0,7*290</t>
  </si>
  <si>
    <t>0,35*0,1*290</t>
  </si>
  <si>
    <t>Zřízení kab.lože z prosáté zeminy bez zakrytí v rýze do š.65cm, tl.vrstvy 10cm</t>
  </si>
  <si>
    <t>0,35*0,7*290+2*0,8</t>
  </si>
  <si>
    <t>R702112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</si>
  <si>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 Měří se metr délkový.</t>
  </si>
  <si>
    <t>Zajištění vstupního a výstupního otvoru ve zdi proti vniknutí vody do budovy</t>
  </si>
  <si>
    <t>Zajištění vstupního a výstupního otvoru ve zdi proti vniknutí vody do budovy , vč. těsnicí pěny</t>
  </si>
  <si>
    <t>Montážní práce a dodávka</t>
  </si>
  <si>
    <t>R743C11</t>
  </si>
  <si>
    <t>SKŘÍŇ PŘÍPOJKOVÁ POJISTKOVÁ NA STOŽÁR/STĚNU NEBO DO VÝKLENKU DO 63 A, DO 50 MM2, S 1-2 SADAMI JISTÍCÍCH PRVKŮ</t>
  </si>
  <si>
    <t>1. Položka obsahuje: – instalaci vč. vybourání niky ve zdi pro skříň a kabely a zapravení zdiva, omítky a fasády po dokončené montáži – technický popis viz. projektová dokumentace 2. Položka neobsahuje: X 3. Způsob měření: Udává se počet kusů kompletní konstrukce nebo práce.</t>
  </si>
  <si>
    <t>R742EFD</t>
  </si>
  <si>
    <t>Plastový elektroměrný rozvaděč  -pilíř  (1x PER1 + PR) vč. základu a přísl. Vč. Elektroměru</t>
  </si>
  <si>
    <t>Dodávka a montáž: Plastový elektroměrný rozvaděč  -pilíř  (1x PER1 + PR) vč. základu a přísl. Vč. Elektroměru</t>
  </si>
  <si>
    <t>R744634</t>
  </si>
  <si>
    <t>JISTIČ TŘÍPÓLOVÝ (10 KA) OD 25 DO 40 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</si>
  <si>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</si>
  <si>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744I01</t>
  </si>
  <si>
    <t>POJISTKOVÁ VLOŽKA DO 160 A</t>
  </si>
  <si>
    <t>744J31</t>
  </si>
  <si>
    <t>SILOVÝ KOMPLETNÍ VYPÍNAČ 0-1 TŘÍ-ČTYŘPÓLOVÝ DO 32 A</t>
  </si>
  <si>
    <t>744Q22</t>
  </si>
  <si>
    <t>SVODIČ PŘEPĚTÍ TYP 1+2 (TŘÍDA B+C) 3-4 PÓLOVÝ</t>
  </si>
  <si>
    <t>R747701</t>
  </si>
  <si>
    <t>DOKONČOVACÍ MONTÁŽNÍ PRÁCE NA ELEKTRICKÉM ZAŘÍZENÍ</t>
  </si>
  <si>
    <t>1. Položka obsahuje: – cenu za práce spojené s uváděním zařízení do provozu, drobné montážní práce v rozvaděčích, koordinaci se zhotoviteli souvisejících zařízení apod. 2. Položka neobsahuje: X 3. Způsob měření: Udává se čas v hodinách.</t>
  </si>
  <si>
    <t>747111</t>
  </si>
  <si>
    <t>KONTROLA SILOVÝCH ROZVADĚČŮ NN, 1 POLE</t>
  </si>
  <si>
    <t>R75II11</t>
  </si>
  <si>
    <t>KABELOVÁ SPOJKA PRO PLASTOVÉ KABELY DO 1kV DO 4x16 - DODÁVKA A MONTÁŽ</t>
  </si>
  <si>
    <t>1. Položka obsahuje:  
– dodávku specifikovaného bloku/zařízení včetně potřebného drobného montážního 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</si>
  <si>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R703441</t>
  </si>
  <si>
    <t>ELEKTROINSTALAČNÍ TRUBKA OCELOVÁ VČETNĚ UPEVNĚNÍ A PŘÍSLUŠENSTVÍ DN PRŮMĚRU DO 25 MM</t>
  </si>
  <si>
    <t>1. Položka obsahuje: – přípravu podkladu pro osazení 2. Položka neobsahuje: X 3. Způsob měření: Měří se metr délkový.</t>
  </si>
  <si>
    <t>742O13</t>
  </si>
  <si>
    <t>ZATAŽENÍ KABELU DO CHRÁNIČKY - KABEL DO 4 KG/M</t>
  </si>
  <si>
    <t>29611</t>
  </si>
  <si>
    <t xml:space="preserve">  SO 1.02.2</t>
  </si>
  <si>
    <t xml:space="preserve">  Elektrická přípojka v km 12,846</t>
  </si>
  <si>
    <t>SO 1.02.2</t>
  </si>
  <si>
    <t>Elektrická přípojka v km 12,846</t>
  </si>
  <si>
    <t>0,35*200</t>
  </si>
  <si>
    <t>0,35*0,7*600</t>
  </si>
  <si>
    <t>0,35*0,1*600</t>
  </si>
  <si>
    <t>0,35*0,7*600+0,8*2</t>
  </si>
  <si>
    <t>0,35*600</t>
  </si>
  <si>
    <t>742H23</t>
  </si>
  <si>
    <t>KABEL NN ČTYŘ- A PĚTIŽÍLOVÝ AL S PLASTOVOU IZOLACÍ OD 25 DO 50 MM2</t>
  </si>
  <si>
    <t>742L13</t>
  </si>
  <si>
    <t>UKONČENÍ DVOU AŽ PĚTIŽÍLOVÉHO KABELU V ROZVADĚČI NEBO NA PŘÍSTROJI OD 25 DO 50 MM2</t>
  </si>
  <si>
    <t>R75II11A</t>
  </si>
  <si>
    <t>KABELOVÁ SPOJKA PRO PLASTOVÉ KABELY DO 1kV DO 4x50 - DODÁVKA A MONTÁŽ</t>
  </si>
  <si>
    <t>SO 98-98</t>
  </si>
  <si>
    <t>Všeobecný objekt</t>
  </si>
  <si>
    <t xml:space="preserve">  SO 98-98</t>
  </si>
  <si>
    <t xml:space="preserve">  Všeobecný objekt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</si>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</sst>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/>
    <xf numFmtId="0" fontId="0" fillId="2" borderId="0" xfId="6" applyFont="1" applyFill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4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5"/>
      <c r="B1" s="4" t="s">
        <v>1</v>
      </c>
      <c r="C1" s="7"/>
      <c r="D1" s="7"/>
      <c r="E1" s="7"/>
    </row>
    <row r="2" spans="1:5" ht="20.100000000000001" customHeight="1" x14ac:dyDescent="0.2">
      <c r="A2" s="5"/>
      <c r="B2" s="3"/>
      <c r="C2" s="7"/>
      <c r="D2" s="7"/>
      <c r="E2" s="7"/>
    </row>
    <row r="3" spans="1:5" ht="12.75" customHeight="1" x14ac:dyDescent="0.2">
      <c r="A3" s="5"/>
      <c r="B3" s="3"/>
      <c r="C3" s="7"/>
      <c r="D3" s="7"/>
      <c r="E3" s="7"/>
    </row>
    <row r="4" spans="1:5" ht="20.100000000000001" customHeight="1" x14ac:dyDescent="0.3">
      <c r="A4" s="9" t="s">
        <v>2</v>
      </c>
      <c r="B4" s="8" t="s">
        <v>3</v>
      </c>
      <c r="E4" s="6" t="s">
        <v>0</v>
      </c>
    </row>
    <row r="5" spans="1:5" ht="12.75" customHeight="1" x14ac:dyDescent="0.2">
      <c r="A5" s="10" t="s">
        <v>4</v>
      </c>
      <c r="B5" t="s">
        <v>5</v>
      </c>
    </row>
    <row r="6" spans="1:5" ht="12.75" customHeight="1" x14ac:dyDescent="0.2">
      <c r="B6" s="11" t="s">
        <v>6</v>
      </c>
      <c r="C6" s="13">
        <f>0+C10+C13+C16+C19</f>
        <v>0</v>
      </c>
    </row>
    <row r="7" spans="1:5" ht="12.75" customHeight="1" x14ac:dyDescent="0.2">
      <c r="B7" s="11" t="s">
        <v>7</v>
      </c>
      <c r="C7" s="13">
        <f>0+E10+E13+E16+E19</f>
        <v>0</v>
      </c>
    </row>
    <row r="9" spans="1:5" ht="12.75" customHeight="1" x14ac:dyDescent="0.2">
      <c r="A9" s="12" t="s">
        <v>8</v>
      </c>
      <c r="B9" s="12" t="s">
        <v>9</v>
      </c>
      <c r="C9" s="12" t="s">
        <v>10</v>
      </c>
      <c r="D9" s="12" t="s">
        <v>11</v>
      </c>
      <c r="E9" s="12" t="s">
        <v>12</v>
      </c>
    </row>
    <row r="10" spans="1:5" ht="12.75" customHeight="1" x14ac:dyDescent="0.2">
      <c r="A10" s="14" t="s">
        <v>13</v>
      </c>
      <c r="B10" s="14" t="s">
        <v>14</v>
      </c>
      <c r="C10" s="15">
        <f>0+C11+C12</f>
        <v>0</v>
      </c>
      <c r="D10" s="15">
        <f>0+D11+D12</f>
        <v>0</v>
      </c>
      <c r="E10" s="15">
        <f>0+E11+E12</f>
        <v>0</v>
      </c>
    </row>
    <row r="11" spans="1:5" ht="12.75" customHeight="1" x14ac:dyDescent="0.2">
      <c r="A11" s="14" t="s">
        <v>16</v>
      </c>
      <c r="B11" s="14" t="s">
        <v>17</v>
      </c>
      <c r="C11" s="15">
        <f>'PS 1.01.1'!K8+'PS 1.01.1'!M8</f>
        <v>0</v>
      </c>
      <c r="D11" s="15">
        <f>0+'PS 1.01.1'!O10+'PS 1.01.1'!O14+'PS 1.01.1'!O18+'PS 1.01.1'!O22+'PS 1.01.1'!O26+'PS 1.01.1'!O30+'PS 1.01.1'!O34+'PS 1.01.1'!O38+'PS 1.01.1'!O42+'PS 1.01.1'!O46+'PS 1.01.1'!O50+'PS 1.01.1'!O54+'PS 1.01.1'!O58+'PS 1.01.1'!O62+'PS 1.01.1'!O66+'PS 1.01.1'!O70+'PS 1.01.1'!O74+'PS 1.01.1'!O78+'PS 1.01.1'!O83+'PS 1.01.1'!O87+'PS 1.01.1'!O91+'PS 1.01.1'!O95+'PS 1.01.1'!O99+'PS 1.01.1'!O103+'PS 1.01.1'!O107+'PS 1.01.1'!O111+'PS 1.01.1'!O115+'PS 1.01.1'!O119+'PS 1.01.1'!O123+'PS 1.01.1'!O127+'PS 1.01.1'!O131+'PS 1.01.1'!O135+'PS 1.01.1'!O139+'PS 1.01.1'!O143+'PS 1.01.1'!O147+'PS 1.01.1'!O151+'PS 1.01.1'!O155+'PS 1.01.1'!O159+'PS 1.01.1'!O163+'PS 1.01.1'!O167+'PS 1.01.1'!O171+'PS 1.01.1'!O175+'PS 1.01.1'!O179+'PS 1.01.1'!O183+'PS 1.01.1'!O187+'PS 1.01.1'!O192+'PS 1.01.1'!O196+'PS 1.01.1'!O200+'PS 1.01.1'!O204+'PS 1.01.1'!O208+'PS 1.01.1'!O212+'PS 1.01.1'!O216+'PS 1.01.1'!O220+'PS 1.01.1'!O224+'PS 1.01.1'!O228+'PS 1.01.1'!O232+'PS 1.01.1'!O236+'PS 1.01.1'!O240+'PS 1.01.1'!O244+'PS 1.01.1'!O249+'PS 1.01.1'!O253+'PS 1.01.1'!O257+'PS 1.01.1'!O261+'PS 1.01.1'!O265+'PS 1.01.1'!O269+'PS 1.01.1'!O273+'PS 1.01.1'!O277+'PS 1.01.1'!O281+'PS 1.01.1'!O285+'PS 1.01.1'!O289+'PS 1.01.1'!O293+'PS 1.01.1'!O298+'PS 1.01.1'!O303+'PS 1.01.1'!O307+'PS 1.01.1'!O311+'PS 1.01.1'!O315+'PS 1.01.1'!O319+'PS 1.01.1'!O323+'PS 1.01.1'!O327+'PS 1.01.1'!O331+'PS 1.01.1'!O335+'PS 1.01.1'!O340+'PS 1.01.1'!O344+'PS 1.01.1'!O348+'PS 1.01.1'!O352</f>
        <v>0</v>
      </c>
      <c r="E11" s="15">
        <f>C11+D11</f>
        <v>0</v>
      </c>
    </row>
    <row r="12" spans="1:5" ht="12.75" customHeight="1" x14ac:dyDescent="0.2">
      <c r="A12" s="14" t="s">
        <v>372</v>
      </c>
      <c r="B12" s="14" t="s">
        <v>373</v>
      </c>
      <c r="C12" s="15">
        <f>'PS 1.01.2'!K8+'PS 1.01.2'!M8</f>
        <v>0</v>
      </c>
      <c r="D12" s="15">
        <f>0+'PS 1.01.2'!O10+'PS 1.01.2'!O14+'PS 1.01.2'!O18+'PS 1.01.2'!O22+'PS 1.01.2'!O26+'PS 1.01.2'!O30+'PS 1.01.2'!O34+'PS 1.01.2'!O38+'PS 1.01.2'!O42+'PS 1.01.2'!O46+'PS 1.01.2'!O50+'PS 1.01.2'!O54+'PS 1.01.2'!O58+'PS 1.01.2'!O62+'PS 1.01.2'!O66+'PS 1.01.2'!O70+'PS 1.01.2'!O74+'PS 1.01.2'!O78+'PS 1.01.2'!O83+'PS 1.01.2'!O87+'PS 1.01.2'!O91+'PS 1.01.2'!O95+'PS 1.01.2'!O99+'PS 1.01.2'!O103+'PS 1.01.2'!O107+'PS 1.01.2'!O111+'PS 1.01.2'!O115+'PS 1.01.2'!O119+'PS 1.01.2'!O123+'PS 1.01.2'!O127+'PS 1.01.2'!O131+'PS 1.01.2'!O135+'PS 1.01.2'!O139+'PS 1.01.2'!O143+'PS 1.01.2'!O147+'PS 1.01.2'!O151+'PS 1.01.2'!O155+'PS 1.01.2'!O159+'PS 1.01.2'!O163+'PS 1.01.2'!O167+'PS 1.01.2'!O171+'PS 1.01.2'!O176+'PS 1.01.2'!O180+'PS 1.01.2'!O184+'PS 1.01.2'!O188+'PS 1.01.2'!O192+'PS 1.01.2'!O196+'PS 1.01.2'!O200+'PS 1.01.2'!O204+'PS 1.01.2'!O208+'PS 1.01.2'!O212+'PS 1.01.2'!O216+'PS 1.01.2'!O220+'PS 1.01.2'!O224+'PS 1.01.2'!O228+'PS 1.01.2'!O233+'PS 1.01.2'!O237+'PS 1.01.2'!O241+'PS 1.01.2'!O245+'PS 1.01.2'!O249+'PS 1.01.2'!O253+'PS 1.01.2'!O257+'PS 1.01.2'!O261+'PS 1.01.2'!O265+'PS 1.01.2'!O269+'PS 1.01.2'!O273+'PS 1.01.2'!O277+'PS 1.01.2'!O282+'PS 1.01.2'!O287+'PS 1.01.2'!O291+'PS 1.01.2'!O295+'PS 1.01.2'!O299+'PS 1.01.2'!O303+'PS 1.01.2'!O307+'PS 1.01.2'!O311+'PS 1.01.2'!O315+'PS 1.01.2'!O319</f>
        <v>0</v>
      </c>
      <c r="E12" s="15">
        <f>C12+D12</f>
        <v>0</v>
      </c>
    </row>
    <row r="13" spans="1:5" ht="12.75" customHeight="1" x14ac:dyDescent="0.2">
      <c r="A13" s="14" t="s">
        <v>388</v>
      </c>
      <c r="B13" s="14" t="s">
        <v>389</v>
      </c>
      <c r="C13" s="15">
        <f>0+C14+C15</f>
        <v>0</v>
      </c>
      <c r="D13" s="15">
        <f>0+D14+D15</f>
        <v>0</v>
      </c>
      <c r="E13" s="15">
        <f>0+E14+E15</f>
        <v>0</v>
      </c>
    </row>
    <row r="14" spans="1:5" ht="12.75" customHeight="1" x14ac:dyDescent="0.2">
      <c r="A14" s="14" t="s">
        <v>390</v>
      </c>
      <c r="B14" s="14" t="s">
        <v>391</v>
      </c>
      <c r="C14" s="15">
        <f>'SO 1.01.1'!K8+'SO 1.01.1'!M8</f>
        <v>0</v>
      </c>
      <c r="D14" s="15">
        <f>0+'SO 1.01.1'!O10+'SO 1.01.1'!O14+'SO 1.01.1'!O18+'SO 1.01.1'!O22+'SO 1.01.1'!O27+'SO 1.01.1'!O31+'SO 1.01.1'!O35+'SO 1.01.1'!O40+'SO 1.01.1'!O45+'SO 1.01.1'!O49+'SO 1.01.1'!O53+'SO 1.01.1'!O57+'SO 1.01.1'!O61+'SO 1.01.1'!O65+'SO 1.01.1'!O69+'SO 1.01.1'!O73+'SO 1.01.1'!O77+'SO 1.01.1'!O81+'SO 1.01.1'!O86+'SO 1.01.1'!O90+'SO 1.01.1'!O95+'SO 1.01.1'!O99+'SO 1.01.1'!O103+'SO 1.01.1'!O107+'SO 1.01.1'!O111+'SO 1.01.1'!O115+'SO 1.01.1'!O119+'SO 1.01.1'!O123+'SO 1.01.1'!O127</f>
        <v>0</v>
      </c>
      <c r="E14" s="15">
        <f>C14+D14</f>
        <v>0</v>
      </c>
    </row>
    <row r="15" spans="1:5" ht="12.75" customHeight="1" x14ac:dyDescent="0.2">
      <c r="A15" s="14" t="s">
        <v>503</v>
      </c>
      <c r="B15" s="14" t="s">
        <v>504</v>
      </c>
      <c r="C15" s="15">
        <f>'SO 1.01.2'!K8+'SO 1.01.2'!M8</f>
        <v>0</v>
      </c>
      <c r="D15" s="15">
        <f>0+'SO 1.01.2'!O10+'SO 1.01.2'!O14+'SO 1.01.2'!O18+'SO 1.01.2'!O22+'SO 1.01.2'!O27+'SO 1.01.2'!O31+'SO 1.01.2'!O35+'SO 1.01.2'!O39+'SO 1.01.2'!O44+'SO 1.01.2'!O49+'SO 1.01.2'!O53+'SO 1.01.2'!O57+'SO 1.01.2'!O61+'SO 1.01.2'!O65+'SO 1.01.2'!O69+'SO 1.01.2'!O73+'SO 1.01.2'!O77+'SO 1.01.2'!O81+'SO 1.01.2'!O85+'SO 1.01.2'!O90+'SO 1.01.2'!O94+'SO 1.01.2'!O98+'SO 1.01.2'!O103+'SO 1.01.2'!O107+'SO 1.01.2'!O111+'SO 1.01.2'!O115+'SO 1.01.2'!O119+'SO 1.01.2'!O123+'SO 1.01.2'!O127+'SO 1.01.2'!O131+'SO 1.01.2'!O135+'SO 1.01.2'!O139+'SO 1.01.2'!O143+'SO 1.01.2'!O147+'SO 1.01.2'!O151</f>
        <v>0</v>
      </c>
      <c r="E15" s="15">
        <f>C15+D15</f>
        <v>0</v>
      </c>
    </row>
    <row r="16" spans="1:5" ht="12.75" customHeight="1" x14ac:dyDescent="0.2">
      <c r="A16" s="14" t="s">
        <v>552</v>
      </c>
      <c r="B16" s="14" t="s">
        <v>553</v>
      </c>
      <c r="C16" s="15">
        <f>0+C17+C18</f>
        <v>0</v>
      </c>
      <c r="D16" s="15">
        <f>0+D17+D18</f>
        <v>0</v>
      </c>
      <c r="E16" s="15">
        <f>0+E17+E18</f>
        <v>0</v>
      </c>
    </row>
    <row r="17" spans="1:5" ht="12.75" customHeight="1" x14ac:dyDescent="0.2">
      <c r="A17" s="14" t="s">
        <v>554</v>
      </c>
      <c r="B17" s="14" t="s">
        <v>555</v>
      </c>
      <c r="C17" s="15">
        <f>'SO 1.02.1'!K8+'SO 1.02.1'!M8</f>
        <v>0</v>
      </c>
      <c r="D17" s="15">
        <f>0+'SO 1.02.1'!O10+'SO 1.02.1'!O14+'SO 1.02.1'!O18+'SO 1.02.1'!O22+'SO 1.02.1'!O26+'SO 1.02.1'!O30+'SO 1.02.1'!O34+'SO 1.02.1'!O38+'SO 1.02.1'!O42+'SO 1.02.1'!O46+'SO 1.02.1'!O50+'SO 1.02.1'!O54+'SO 1.02.1'!O58+'SO 1.02.1'!O62+'SO 1.02.1'!O67+'SO 1.02.1'!O71+'SO 1.02.1'!O75+'SO 1.02.1'!O79+'SO 1.02.1'!O83+'SO 1.02.1'!O87+'SO 1.02.1'!O91+'SO 1.02.1'!O95+'SO 1.02.1'!O99+'SO 1.02.1'!O103+'SO 1.02.1'!O107+'SO 1.02.1'!O111+'SO 1.02.1'!O115+'SO 1.02.1'!O119+'SO 1.02.1'!O123+'SO 1.02.1'!O128+'SO 1.02.1'!O132</f>
        <v>0</v>
      </c>
      <c r="E17" s="15">
        <f>C17+D17</f>
        <v>0</v>
      </c>
    </row>
    <row r="18" spans="1:5" ht="12.75" customHeight="1" x14ac:dyDescent="0.2">
      <c r="A18" s="14" t="s">
        <v>602</v>
      </c>
      <c r="B18" s="14" t="s">
        <v>603</v>
      </c>
      <c r="C18" s="15">
        <f>'SO 1.02.2'!K8+'SO 1.02.2'!M8</f>
        <v>0</v>
      </c>
      <c r="D18" s="15">
        <f>0+'SO 1.02.2'!O10+'SO 1.02.2'!O14+'SO 1.02.2'!O18+'SO 1.02.2'!O22+'SO 1.02.2'!O26+'SO 1.02.2'!O30+'SO 1.02.2'!O34+'SO 1.02.2'!O38+'SO 1.02.2'!O42+'SO 1.02.2'!O46+'SO 1.02.2'!O50+'SO 1.02.2'!O54+'SO 1.02.2'!O58+'SO 1.02.2'!O62+'SO 1.02.2'!O67+'SO 1.02.2'!O71+'SO 1.02.2'!O75+'SO 1.02.2'!O79+'SO 1.02.2'!O83+'SO 1.02.2'!O87+'SO 1.02.2'!O91+'SO 1.02.2'!O95+'SO 1.02.2'!O99+'SO 1.02.2'!O103+'SO 1.02.2'!O107+'SO 1.02.2'!O111+'SO 1.02.2'!O115+'SO 1.02.2'!O119+'SO 1.02.2'!O123+'SO 1.02.2'!O128+'SO 1.02.2'!O132</f>
        <v>0</v>
      </c>
      <c r="E18" s="15">
        <f>C18+D18</f>
        <v>0</v>
      </c>
    </row>
    <row r="19" spans="1:5" ht="12.75" customHeight="1" x14ac:dyDescent="0.2">
      <c r="A19" s="14" t="s">
        <v>617</v>
      </c>
      <c r="B19" s="14" t="s">
        <v>618</v>
      </c>
      <c r="C19" s="15">
        <f>0+C20</f>
        <v>0</v>
      </c>
      <c r="D19" s="15">
        <f>0+D20</f>
        <v>0</v>
      </c>
      <c r="E19" s="15">
        <f>0+E20</f>
        <v>0</v>
      </c>
    </row>
    <row r="20" spans="1:5" ht="12.75" customHeight="1" x14ac:dyDescent="0.2">
      <c r="A20" s="14" t="s">
        <v>619</v>
      </c>
      <c r="B20" s="14" t="s">
        <v>620</v>
      </c>
      <c r="C20" s="15">
        <f>'SO 98-98'!K8+'SO 98-98'!M8</f>
        <v>0</v>
      </c>
      <c r="D20" s="15">
        <f>0+'SO 98-98'!O10+'SO 98-98'!O14+'SO 98-98'!O18+'SO 98-98'!O22+'SO 98-98'!O27+'SO 98-98'!O31</f>
        <v>0</v>
      </c>
      <c r="E20" s="15">
        <f>C20+D20</f>
        <v>0</v>
      </c>
    </row>
  </sheetData>
  <sheetProtection password="923D" sheet="1" objects="1" scenarios="1"/>
  <mergeCells count="2">
    <mergeCell ref="A1:A3"/>
    <mergeCell ref="B1:B3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45</v>
      </c>
      <c r="E8" s="26" t="s">
        <v>46</v>
      </c>
      <c r="J8" s="25">
        <f>0+J9+J82+J191+J248+J297+J302+J339</f>
        <v>0</v>
      </c>
      <c r="K8" s="25">
        <f>0+K9+K82+K191+K248+K297+K302+K339</f>
        <v>0</v>
      </c>
      <c r="L8" s="25">
        <f>0+L9+L82+L191+L248+L297+L302+L339</f>
        <v>0</v>
      </c>
      <c r="M8" s="25">
        <f>0+M9+M82+M191+M248+M297+M302+M339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0+L10+L14+L18+L22+L26+L30+L34+L38+L42+L46+L50+L54+L58+L62+L66+L70+L74+L78</f>
        <v>0</v>
      </c>
      <c r="M9" s="27">
        <f>0+M10+M14+M18+M22+M26+M30+M34+M38+M42+M46+M50+M54+M58+M62+M66+M70+M74+M78</f>
        <v>0</v>
      </c>
    </row>
    <row r="10" spans="1:16" ht="12.75" customHeight="1" x14ac:dyDescent="0.2">
      <c r="A10" t="s">
        <v>50</v>
      </c>
      <c r="B10" s="10" t="s">
        <v>48</v>
      </c>
      <c r="C10" s="10" t="s">
        <v>51</v>
      </c>
      <c r="D10" t="s">
        <v>48</v>
      </c>
      <c r="E10" s="29" t="s">
        <v>52</v>
      </c>
      <c r="F10" s="30" t="s">
        <v>53</v>
      </c>
      <c r="G10" s="31">
        <v>2.5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54</v>
      </c>
      <c r="O10">
        <f>(M10*21)/100</f>
        <v>0</v>
      </c>
      <c r="P10" t="s">
        <v>27</v>
      </c>
    </row>
    <row r="11" spans="1:16" ht="12.75" customHeight="1" x14ac:dyDescent="0.2">
      <c r="A11" s="33" t="s">
        <v>55</v>
      </c>
      <c r="E11" s="34" t="s">
        <v>56</v>
      </c>
    </row>
    <row r="12" spans="1:16" ht="12.75" customHeight="1" x14ac:dyDescent="0.2">
      <c r="A12" s="33" t="s">
        <v>57</v>
      </c>
      <c r="E12" s="35" t="s">
        <v>56</v>
      </c>
    </row>
    <row r="13" spans="1:16" ht="12.75" customHeight="1" x14ac:dyDescent="0.2">
      <c r="E13" s="34" t="s">
        <v>58</v>
      </c>
    </row>
    <row r="14" spans="1:16" ht="12.75" customHeight="1" x14ac:dyDescent="0.2">
      <c r="A14" t="s">
        <v>50</v>
      </c>
      <c r="B14" s="10" t="s">
        <v>27</v>
      </c>
      <c r="C14" s="10" t="s">
        <v>59</v>
      </c>
      <c r="D14" t="s">
        <v>48</v>
      </c>
      <c r="E14" s="29" t="s">
        <v>60</v>
      </c>
      <c r="F14" s="30" t="s">
        <v>61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54</v>
      </c>
      <c r="O14">
        <f>(M14*21)/100</f>
        <v>0</v>
      </c>
      <c r="P14" t="s">
        <v>27</v>
      </c>
    </row>
    <row r="15" spans="1:16" ht="12.75" customHeight="1" x14ac:dyDescent="0.2">
      <c r="A15" s="33" t="s">
        <v>55</v>
      </c>
      <c r="E15" s="34" t="s">
        <v>56</v>
      </c>
    </row>
    <row r="16" spans="1:16" ht="12.75" customHeight="1" x14ac:dyDescent="0.2">
      <c r="A16" s="33" t="s">
        <v>57</v>
      </c>
      <c r="E16" s="35" t="s">
        <v>56</v>
      </c>
    </row>
    <row r="17" spans="1:16" ht="12.75" customHeight="1" x14ac:dyDescent="0.2">
      <c r="E17" s="34" t="s">
        <v>62</v>
      </c>
    </row>
    <row r="18" spans="1:16" ht="12.75" customHeight="1" x14ac:dyDescent="0.2">
      <c r="A18" t="s">
        <v>50</v>
      </c>
      <c r="B18" s="10" t="s">
        <v>26</v>
      </c>
      <c r="C18" s="10" t="s">
        <v>63</v>
      </c>
      <c r="D18" t="s">
        <v>48</v>
      </c>
      <c r="E18" s="29" t="s">
        <v>64</v>
      </c>
      <c r="F18" s="30" t="s">
        <v>65</v>
      </c>
      <c r="G18" s="31">
        <v>5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54</v>
      </c>
      <c r="O18">
        <f>(M18*21)/100</f>
        <v>0</v>
      </c>
      <c r="P18" t="s">
        <v>27</v>
      </c>
    </row>
    <row r="19" spans="1:16" ht="12.75" customHeight="1" x14ac:dyDescent="0.2">
      <c r="A19" s="33" t="s">
        <v>55</v>
      </c>
      <c r="E19" s="34" t="s">
        <v>56</v>
      </c>
    </row>
    <row r="20" spans="1:16" ht="12.75" customHeight="1" x14ac:dyDescent="0.2">
      <c r="A20" s="33" t="s">
        <v>57</v>
      </c>
      <c r="E20" s="35" t="s">
        <v>56</v>
      </c>
    </row>
    <row r="21" spans="1:16" ht="12.75" customHeight="1" x14ac:dyDescent="0.2">
      <c r="E21" s="34" t="s">
        <v>66</v>
      </c>
    </row>
    <row r="22" spans="1:16" ht="12.75" customHeight="1" x14ac:dyDescent="0.2">
      <c r="A22" t="s">
        <v>50</v>
      </c>
      <c r="B22" s="10" t="s">
        <v>67</v>
      </c>
      <c r="C22" s="10" t="s">
        <v>68</v>
      </c>
      <c r="D22" t="s">
        <v>48</v>
      </c>
      <c r="E22" s="29" t="s">
        <v>69</v>
      </c>
      <c r="F22" s="30" t="s">
        <v>70</v>
      </c>
      <c r="G22" s="31">
        <v>27.2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54</v>
      </c>
      <c r="O22">
        <f>(M22*21)/100</f>
        <v>0</v>
      </c>
      <c r="P22" t="s">
        <v>27</v>
      </c>
    </row>
    <row r="23" spans="1:16" ht="12.75" customHeight="1" x14ac:dyDescent="0.2">
      <c r="A23" s="33" t="s">
        <v>55</v>
      </c>
      <c r="E23" s="34" t="s">
        <v>56</v>
      </c>
    </row>
    <row r="24" spans="1:16" ht="12.75" customHeight="1" x14ac:dyDescent="0.2">
      <c r="A24" s="33" t="s">
        <v>57</v>
      </c>
      <c r="E24" s="35" t="s">
        <v>71</v>
      </c>
    </row>
    <row r="25" spans="1:16" ht="12.75" customHeight="1" x14ac:dyDescent="0.2">
      <c r="E25" s="34" t="s">
        <v>72</v>
      </c>
    </row>
    <row r="26" spans="1:16" ht="12.75" customHeight="1" x14ac:dyDescent="0.2">
      <c r="A26" t="s">
        <v>50</v>
      </c>
      <c r="B26" s="10" t="s">
        <v>73</v>
      </c>
      <c r="C26" s="10" t="s">
        <v>74</v>
      </c>
      <c r="D26" t="s">
        <v>48</v>
      </c>
      <c r="E26" s="29" t="s">
        <v>75</v>
      </c>
      <c r="F26" s="30" t="s">
        <v>70</v>
      </c>
      <c r="G26" s="31">
        <v>6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54</v>
      </c>
      <c r="O26">
        <f>(M26*21)/100</f>
        <v>0</v>
      </c>
      <c r="P26" t="s">
        <v>27</v>
      </c>
    </row>
    <row r="27" spans="1:16" ht="12.75" customHeight="1" x14ac:dyDescent="0.2">
      <c r="A27" s="33" t="s">
        <v>55</v>
      </c>
      <c r="E27" s="34" t="s">
        <v>56</v>
      </c>
    </row>
    <row r="28" spans="1:16" ht="12.75" customHeight="1" x14ac:dyDescent="0.2">
      <c r="A28" s="33" t="s">
        <v>57</v>
      </c>
      <c r="E28" s="35" t="s">
        <v>76</v>
      </c>
    </row>
    <row r="29" spans="1:16" ht="12.75" customHeight="1" x14ac:dyDescent="0.2">
      <c r="E29" s="34" t="s">
        <v>72</v>
      </c>
    </row>
    <row r="30" spans="1:16" ht="12.75" customHeight="1" x14ac:dyDescent="0.2">
      <c r="A30" t="s">
        <v>50</v>
      </c>
      <c r="B30" s="10" t="s">
        <v>77</v>
      </c>
      <c r="C30" s="10" t="s">
        <v>78</v>
      </c>
      <c r="D30" t="s">
        <v>48</v>
      </c>
      <c r="E30" s="29" t="s">
        <v>79</v>
      </c>
      <c r="F30" s="30" t="s">
        <v>70</v>
      </c>
      <c r="G30" s="31">
        <v>636.22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54</v>
      </c>
      <c r="O30">
        <f>(M30*21)/100</f>
        <v>0</v>
      </c>
      <c r="P30" t="s">
        <v>27</v>
      </c>
    </row>
    <row r="31" spans="1:16" ht="12.75" customHeight="1" x14ac:dyDescent="0.2">
      <c r="A31" s="33" t="s">
        <v>55</v>
      </c>
      <c r="E31" s="34" t="s">
        <v>56</v>
      </c>
    </row>
    <row r="32" spans="1:16" ht="12.75" customHeight="1" x14ac:dyDescent="0.2">
      <c r="A32" s="33" t="s">
        <v>57</v>
      </c>
      <c r="E32" s="35" t="s">
        <v>80</v>
      </c>
    </row>
    <row r="33" spans="1:16" ht="12.75" customHeight="1" x14ac:dyDescent="0.2">
      <c r="E33" s="34" t="s">
        <v>72</v>
      </c>
    </row>
    <row r="34" spans="1:16" ht="12.75" customHeight="1" x14ac:dyDescent="0.2">
      <c r="A34" t="s">
        <v>50</v>
      </c>
      <c r="B34" s="10" t="s">
        <v>81</v>
      </c>
      <c r="C34" s="10" t="s">
        <v>82</v>
      </c>
      <c r="D34" t="s">
        <v>48</v>
      </c>
      <c r="E34" s="29" t="s">
        <v>83</v>
      </c>
      <c r="F34" s="30" t="s">
        <v>70</v>
      </c>
      <c r="G34" s="31">
        <v>88.31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54</v>
      </c>
      <c r="O34">
        <f>(M34*21)/100</f>
        <v>0</v>
      </c>
      <c r="P34" t="s">
        <v>27</v>
      </c>
    </row>
    <row r="35" spans="1:16" ht="12.75" customHeight="1" x14ac:dyDescent="0.2">
      <c r="A35" s="33" t="s">
        <v>55</v>
      </c>
      <c r="E35" s="34" t="s">
        <v>56</v>
      </c>
    </row>
    <row r="36" spans="1:16" ht="12.75" customHeight="1" x14ac:dyDescent="0.2">
      <c r="A36" s="33" t="s">
        <v>57</v>
      </c>
      <c r="E36" s="35" t="s">
        <v>84</v>
      </c>
    </row>
    <row r="37" spans="1:16" ht="12.75" customHeight="1" x14ac:dyDescent="0.2">
      <c r="E37" s="34" t="s">
        <v>72</v>
      </c>
    </row>
    <row r="38" spans="1:16" ht="12.75" customHeight="1" x14ac:dyDescent="0.2">
      <c r="A38" t="s">
        <v>50</v>
      </c>
      <c r="B38" s="10" t="s">
        <v>85</v>
      </c>
      <c r="C38" s="10" t="s">
        <v>86</v>
      </c>
      <c r="D38" t="s">
        <v>48</v>
      </c>
      <c r="E38" s="29" t="s">
        <v>87</v>
      </c>
      <c r="F38" s="30" t="s">
        <v>88</v>
      </c>
      <c r="G38" s="31">
        <v>2500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54</v>
      </c>
      <c r="O38">
        <f>(M38*21)/100</f>
        <v>0</v>
      </c>
      <c r="P38" t="s">
        <v>27</v>
      </c>
    </row>
    <row r="39" spans="1:16" ht="12.75" customHeight="1" x14ac:dyDescent="0.2">
      <c r="A39" s="33" t="s">
        <v>55</v>
      </c>
      <c r="E39" s="34" t="s">
        <v>56</v>
      </c>
    </row>
    <row r="40" spans="1:16" ht="12.75" customHeight="1" x14ac:dyDescent="0.2">
      <c r="A40" s="33" t="s">
        <v>57</v>
      </c>
      <c r="E40" s="35" t="s">
        <v>56</v>
      </c>
    </row>
    <row r="41" spans="1:16" ht="12.75" customHeight="1" x14ac:dyDescent="0.2">
      <c r="E41" s="34" t="s">
        <v>89</v>
      </c>
    </row>
    <row r="42" spans="1:16" ht="12.75" customHeight="1" x14ac:dyDescent="0.2">
      <c r="A42" t="s">
        <v>50</v>
      </c>
      <c r="B42" s="10" t="s">
        <v>90</v>
      </c>
      <c r="C42" s="10" t="s">
        <v>91</v>
      </c>
      <c r="D42" t="s">
        <v>48</v>
      </c>
      <c r="E42" s="29" t="s">
        <v>92</v>
      </c>
      <c r="F42" s="30" t="s">
        <v>88</v>
      </c>
      <c r="G42" s="31">
        <v>2500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93</v>
      </c>
      <c r="O42">
        <f>(M42*21)/100</f>
        <v>0</v>
      </c>
      <c r="P42" t="s">
        <v>27</v>
      </c>
    </row>
    <row r="43" spans="1:16" ht="12.75" customHeight="1" x14ac:dyDescent="0.2">
      <c r="A43" s="33" t="s">
        <v>55</v>
      </c>
      <c r="E43" s="34" t="s">
        <v>56</v>
      </c>
    </row>
    <row r="44" spans="1:16" ht="12.75" customHeight="1" x14ac:dyDescent="0.2">
      <c r="A44" s="33" t="s">
        <v>57</v>
      </c>
      <c r="E44" s="35" t="s">
        <v>56</v>
      </c>
    </row>
    <row r="45" spans="1:16" ht="12.75" customHeight="1" x14ac:dyDescent="0.2">
      <c r="E45" s="34" t="s">
        <v>94</v>
      </c>
    </row>
    <row r="46" spans="1:16" ht="12.75" customHeight="1" x14ac:dyDescent="0.2">
      <c r="A46" t="s">
        <v>50</v>
      </c>
      <c r="B46" s="10" t="s">
        <v>95</v>
      </c>
      <c r="C46" s="10" t="s">
        <v>96</v>
      </c>
      <c r="D46" t="s">
        <v>48</v>
      </c>
      <c r="E46" s="29" t="s">
        <v>97</v>
      </c>
      <c r="F46" s="30" t="s">
        <v>70</v>
      </c>
      <c r="G46" s="31">
        <v>663.42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54</v>
      </c>
      <c r="O46">
        <f>(M46*21)/100</f>
        <v>0</v>
      </c>
      <c r="P46" t="s">
        <v>27</v>
      </c>
    </row>
    <row r="47" spans="1:16" ht="12.75" customHeight="1" x14ac:dyDescent="0.2">
      <c r="A47" s="33" t="s">
        <v>55</v>
      </c>
      <c r="E47" s="34" t="s">
        <v>56</v>
      </c>
    </row>
    <row r="48" spans="1:16" ht="12.75" customHeight="1" x14ac:dyDescent="0.2">
      <c r="A48" s="33" t="s">
        <v>57</v>
      </c>
      <c r="E48" s="35" t="s">
        <v>98</v>
      </c>
    </row>
    <row r="49" spans="1:16" ht="12.75" customHeight="1" x14ac:dyDescent="0.2">
      <c r="E49" s="34" t="s">
        <v>99</v>
      </c>
    </row>
    <row r="50" spans="1:16" ht="12.75" customHeight="1" x14ac:dyDescent="0.2">
      <c r="A50" t="s">
        <v>50</v>
      </c>
      <c r="B50" s="10" t="s">
        <v>100</v>
      </c>
      <c r="C50" s="10" t="s">
        <v>101</v>
      </c>
      <c r="D50" t="s">
        <v>48</v>
      </c>
      <c r="E50" s="29" t="s">
        <v>102</v>
      </c>
      <c r="F50" s="30" t="s">
        <v>103</v>
      </c>
      <c r="G50" s="31">
        <v>895.1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93</v>
      </c>
      <c r="O50">
        <f>(M50*21)/100</f>
        <v>0</v>
      </c>
      <c r="P50" t="s">
        <v>27</v>
      </c>
    </row>
    <row r="51" spans="1:16" ht="12.75" customHeight="1" x14ac:dyDescent="0.2">
      <c r="A51" s="33" t="s">
        <v>55</v>
      </c>
      <c r="E51" s="34" t="s">
        <v>56</v>
      </c>
    </row>
    <row r="52" spans="1:16" ht="12.75" customHeight="1" x14ac:dyDescent="0.2">
      <c r="A52" s="33" t="s">
        <v>57</v>
      </c>
      <c r="E52" s="35" t="s">
        <v>104</v>
      </c>
    </row>
    <row r="53" spans="1:16" ht="12.75" customHeight="1" x14ac:dyDescent="0.2">
      <c r="E53" s="34" t="s">
        <v>94</v>
      </c>
    </row>
    <row r="54" spans="1:16" ht="12.75" customHeight="1" x14ac:dyDescent="0.2">
      <c r="A54" t="s">
        <v>50</v>
      </c>
      <c r="B54" s="10" t="s">
        <v>105</v>
      </c>
      <c r="C54" s="10" t="s">
        <v>106</v>
      </c>
      <c r="D54" t="s">
        <v>48</v>
      </c>
      <c r="E54" s="29" t="s">
        <v>107</v>
      </c>
      <c r="F54" s="30" t="s">
        <v>88</v>
      </c>
      <c r="G54" s="31">
        <v>15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54</v>
      </c>
      <c r="O54">
        <f>(M54*21)/100</f>
        <v>0</v>
      </c>
      <c r="P54" t="s">
        <v>27</v>
      </c>
    </row>
    <row r="55" spans="1:16" ht="12.75" customHeight="1" x14ac:dyDescent="0.2">
      <c r="A55" s="33" t="s">
        <v>55</v>
      </c>
      <c r="E55" s="34" t="s">
        <v>56</v>
      </c>
    </row>
    <row r="56" spans="1:16" ht="12.75" customHeight="1" x14ac:dyDescent="0.2">
      <c r="A56" s="33" t="s">
        <v>57</v>
      </c>
      <c r="E56" s="35" t="s">
        <v>56</v>
      </c>
    </row>
    <row r="57" spans="1:16" ht="12.75" customHeight="1" x14ac:dyDescent="0.2">
      <c r="E57" s="34" t="s">
        <v>108</v>
      </c>
    </row>
    <row r="58" spans="1:16" ht="12.75" customHeight="1" x14ac:dyDescent="0.2">
      <c r="A58" t="s">
        <v>50</v>
      </c>
      <c r="B58" s="10" t="s">
        <v>109</v>
      </c>
      <c r="C58" s="10" t="s">
        <v>110</v>
      </c>
      <c r="D58" t="s">
        <v>48</v>
      </c>
      <c r="E58" s="29" t="s">
        <v>111</v>
      </c>
      <c r="F58" s="30" t="s">
        <v>88</v>
      </c>
      <c r="G58" s="31">
        <v>10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93</v>
      </c>
      <c r="O58">
        <f>(M58*21)/100</f>
        <v>0</v>
      </c>
      <c r="P58" t="s">
        <v>27</v>
      </c>
    </row>
    <row r="59" spans="1:16" ht="12.75" customHeight="1" x14ac:dyDescent="0.2">
      <c r="A59" s="33" t="s">
        <v>55</v>
      </c>
      <c r="E59" s="34" t="s">
        <v>56</v>
      </c>
    </row>
    <row r="60" spans="1:16" ht="12.75" customHeight="1" x14ac:dyDescent="0.2">
      <c r="A60" s="33" t="s">
        <v>57</v>
      </c>
      <c r="E60" s="35" t="s">
        <v>56</v>
      </c>
    </row>
    <row r="61" spans="1:16" ht="12.75" customHeight="1" x14ac:dyDescent="0.2">
      <c r="E61" s="34" t="s">
        <v>94</v>
      </c>
    </row>
    <row r="62" spans="1:16" ht="12.75" customHeight="1" x14ac:dyDescent="0.2">
      <c r="A62" t="s">
        <v>50</v>
      </c>
      <c r="B62" s="10" t="s">
        <v>112</v>
      </c>
      <c r="C62" s="10" t="s">
        <v>113</v>
      </c>
      <c r="D62" t="s">
        <v>48</v>
      </c>
      <c r="E62" s="29" t="s">
        <v>114</v>
      </c>
      <c r="F62" s="30" t="s">
        <v>88</v>
      </c>
      <c r="G62" s="31">
        <v>42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93</v>
      </c>
      <c r="O62">
        <f>(M62*21)/100</f>
        <v>0</v>
      </c>
      <c r="P62" t="s">
        <v>27</v>
      </c>
    </row>
    <row r="63" spans="1:16" ht="12.75" customHeight="1" x14ac:dyDescent="0.2">
      <c r="A63" s="33" t="s">
        <v>55</v>
      </c>
      <c r="E63" s="34" t="s">
        <v>56</v>
      </c>
    </row>
    <row r="64" spans="1:16" ht="12.75" customHeight="1" x14ac:dyDescent="0.2">
      <c r="A64" s="33" t="s">
        <v>57</v>
      </c>
      <c r="E64" s="35" t="s">
        <v>56</v>
      </c>
    </row>
    <row r="65" spans="1:16" ht="12.75" customHeight="1" x14ac:dyDescent="0.2">
      <c r="E65" s="34" t="s">
        <v>94</v>
      </c>
    </row>
    <row r="66" spans="1:16" ht="12.75" customHeight="1" x14ac:dyDescent="0.2">
      <c r="A66" t="s">
        <v>50</v>
      </c>
      <c r="B66" s="10" t="s">
        <v>115</v>
      </c>
      <c r="C66" s="10" t="s">
        <v>116</v>
      </c>
      <c r="D66" t="s">
        <v>48</v>
      </c>
      <c r="E66" s="29" t="s">
        <v>117</v>
      </c>
      <c r="F66" s="30" t="s">
        <v>61</v>
      </c>
      <c r="G66" s="31">
        <v>1</v>
      </c>
      <c r="H66" s="30">
        <v>0</v>
      </c>
      <c r="I66" s="30">
        <f>ROUND(G66*H66,6)</f>
        <v>0</v>
      </c>
      <c r="L66" s="32">
        <v>0</v>
      </c>
      <c r="M66" s="27">
        <f>ROUND(ROUND(L66,2)*ROUND(G66,3),2)</f>
        <v>0</v>
      </c>
      <c r="N66" s="30" t="s">
        <v>93</v>
      </c>
      <c r="O66">
        <f>(M66*21)/100</f>
        <v>0</v>
      </c>
      <c r="P66" t="s">
        <v>27</v>
      </c>
    </row>
    <row r="67" spans="1:16" ht="12.75" customHeight="1" x14ac:dyDescent="0.2">
      <c r="A67" s="33" t="s">
        <v>55</v>
      </c>
      <c r="E67" s="34" t="s">
        <v>56</v>
      </c>
    </row>
    <row r="68" spans="1:16" ht="12.75" customHeight="1" x14ac:dyDescent="0.2">
      <c r="A68" s="33" t="s">
        <v>57</v>
      </c>
      <c r="E68" s="35" t="s">
        <v>56</v>
      </c>
    </row>
    <row r="69" spans="1:16" ht="12.75" customHeight="1" x14ac:dyDescent="0.2">
      <c r="E69" s="34" t="s">
        <v>94</v>
      </c>
    </row>
    <row r="70" spans="1:16" ht="12.75" customHeight="1" x14ac:dyDescent="0.2">
      <c r="A70" t="s">
        <v>50</v>
      </c>
      <c r="B70" s="10" t="s">
        <v>118</v>
      </c>
      <c r="C70" s="10" t="s">
        <v>119</v>
      </c>
      <c r="D70" t="s">
        <v>48</v>
      </c>
      <c r="E70" s="29" t="s">
        <v>120</v>
      </c>
      <c r="F70" s="30" t="s">
        <v>61</v>
      </c>
      <c r="G70" s="31">
        <v>6</v>
      </c>
      <c r="H70" s="30">
        <v>0</v>
      </c>
      <c r="I70" s="30">
        <f>ROUND(G70*H70,6)</f>
        <v>0</v>
      </c>
      <c r="L70" s="32">
        <v>0</v>
      </c>
      <c r="M70" s="27">
        <f>ROUND(ROUND(L70,2)*ROUND(G70,3),2)</f>
        <v>0</v>
      </c>
      <c r="N70" s="30" t="s">
        <v>54</v>
      </c>
      <c r="O70">
        <f>(M70*21)/100</f>
        <v>0</v>
      </c>
      <c r="P70" t="s">
        <v>27</v>
      </c>
    </row>
    <row r="71" spans="1:16" ht="12.75" customHeight="1" x14ac:dyDescent="0.2">
      <c r="A71" s="33" t="s">
        <v>55</v>
      </c>
      <c r="E71" s="34" t="s">
        <v>56</v>
      </c>
    </row>
    <row r="72" spans="1:16" ht="12.75" customHeight="1" x14ac:dyDescent="0.2">
      <c r="A72" s="33" t="s">
        <v>57</v>
      </c>
      <c r="E72" s="35" t="s">
        <v>56</v>
      </c>
    </row>
    <row r="73" spans="1:16" ht="12.75" customHeight="1" x14ac:dyDescent="0.2">
      <c r="E73" s="34" t="s">
        <v>121</v>
      </c>
    </row>
    <row r="74" spans="1:16" ht="12.75" customHeight="1" x14ac:dyDescent="0.2">
      <c r="A74" t="s">
        <v>50</v>
      </c>
      <c r="B74" s="10" t="s">
        <v>122</v>
      </c>
      <c r="C74" s="10" t="s">
        <v>123</v>
      </c>
      <c r="D74" t="s">
        <v>48</v>
      </c>
      <c r="E74" s="29" t="s">
        <v>124</v>
      </c>
      <c r="F74" s="30" t="s">
        <v>61</v>
      </c>
      <c r="G74" s="31">
        <v>10</v>
      </c>
      <c r="H74" s="30">
        <v>0</v>
      </c>
      <c r="I74" s="30">
        <f>ROUND(G74*H74,6)</f>
        <v>0</v>
      </c>
      <c r="L74" s="32">
        <v>0</v>
      </c>
      <c r="M74" s="27">
        <f>ROUND(ROUND(L74,2)*ROUND(G74,3),2)</f>
        <v>0</v>
      </c>
      <c r="N74" s="30" t="s">
        <v>54</v>
      </c>
      <c r="O74">
        <f>(M74*21)/100</f>
        <v>0</v>
      </c>
      <c r="P74" t="s">
        <v>27</v>
      </c>
    </row>
    <row r="75" spans="1:16" ht="12.75" customHeight="1" x14ac:dyDescent="0.2">
      <c r="A75" s="33" t="s">
        <v>55</v>
      </c>
      <c r="E75" s="34" t="s">
        <v>56</v>
      </c>
    </row>
    <row r="76" spans="1:16" ht="12.75" customHeight="1" x14ac:dyDescent="0.2">
      <c r="A76" s="33" t="s">
        <v>57</v>
      </c>
      <c r="E76" s="35" t="s">
        <v>56</v>
      </c>
    </row>
    <row r="77" spans="1:16" ht="12.75" customHeight="1" x14ac:dyDescent="0.2">
      <c r="E77" s="34" t="s">
        <v>125</v>
      </c>
    </row>
    <row r="78" spans="1:16" ht="12.75" customHeight="1" x14ac:dyDescent="0.2">
      <c r="A78" t="s">
        <v>50</v>
      </c>
      <c r="B78" s="10" t="s">
        <v>126</v>
      </c>
      <c r="C78" s="10" t="s">
        <v>127</v>
      </c>
      <c r="D78" t="s">
        <v>48</v>
      </c>
      <c r="E78" s="29" t="s">
        <v>128</v>
      </c>
      <c r="F78" s="30" t="s">
        <v>129</v>
      </c>
      <c r="G78" s="31">
        <v>25</v>
      </c>
      <c r="H78" s="30">
        <v>0</v>
      </c>
      <c r="I78" s="30">
        <f>ROUND(G78*H78,6)</f>
        <v>0</v>
      </c>
      <c r="L78" s="32">
        <v>0</v>
      </c>
      <c r="M78" s="27">
        <f>ROUND(ROUND(L78,2)*ROUND(G78,3),2)</f>
        <v>0</v>
      </c>
      <c r="N78" s="30" t="s">
        <v>54</v>
      </c>
      <c r="O78">
        <f>(M78*21)/100</f>
        <v>0</v>
      </c>
      <c r="P78" t="s">
        <v>27</v>
      </c>
    </row>
    <row r="79" spans="1:16" ht="12.75" customHeight="1" x14ac:dyDescent="0.2">
      <c r="A79" s="33" t="s">
        <v>55</v>
      </c>
      <c r="E79" s="34" t="s">
        <v>56</v>
      </c>
    </row>
    <row r="80" spans="1:16" ht="12.75" customHeight="1" x14ac:dyDescent="0.2">
      <c r="A80" s="33" t="s">
        <v>57</v>
      </c>
      <c r="E80" s="35" t="s">
        <v>56</v>
      </c>
    </row>
    <row r="81" spans="1:16" ht="12.75" customHeight="1" x14ac:dyDescent="0.2">
      <c r="E81" s="34" t="s">
        <v>130</v>
      </c>
    </row>
    <row r="82" spans="1:16" ht="12.75" customHeight="1" x14ac:dyDescent="0.2">
      <c r="A82" t="s">
        <v>47</v>
      </c>
      <c r="C82" s="11" t="s">
        <v>27</v>
      </c>
      <c r="E82" s="28" t="s">
        <v>131</v>
      </c>
      <c r="J82" s="27">
        <f>0</f>
        <v>0</v>
      </c>
      <c r="K82" s="27">
        <f>0</f>
        <v>0</v>
      </c>
      <c r="L82" s="27">
        <f>0+L83+L87+L91+L95+L99+L103+L107+L111+L115+L119+L123+L127+L131+L135+L139+L143+L147+L151+L155+L159+L163+L167+L171+L175+L179+L183+L187</f>
        <v>0</v>
      </c>
      <c r="M82" s="27">
        <f>0+M83+M87+M91+M95+M99+M103+M107+M111+M115+M119+M123+M127+M131+M135+M139+M143+M147+M151+M155+M159+M163+M167+M171+M175+M179+M183+M187</f>
        <v>0</v>
      </c>
    </row>
    <row r="83" spans="1:16" ht="12.75" customHeight="1" x14ac:dyDescent="0.2">
      <c r="A83" t="s">
        <v>50</v>
      </c>
      <c r="B83" s="10" t="s">
        <v>132</v>
      </c>
      <c r="C83" s="10" t="s">
        <v>133</v>
      </c>
      <c r="D83" t="s">
        <v>48</v>
      </c>
      <c r="E83" s="29" t="s">
        <v>134</v>
      </c>
      <c r="F83" s="30" t="s">
        <v>135</v>
      </c>
      <c r="G83" s="31">
        <v>6.56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54</v>
      </c>
      <c r="O83">
        <f>(M83*21)/100</f>
        <v>0</v>
      </c>
      <c r="P83" t="s">
        <v>27</v>
      </c>
    </row>
    <row r="84" spans="1:16" ht="12.75" customHeight="1" x14ac:dyDescent="0.2">
      <c r="A84" s="33" t="s">
        <v>55</v>
      </c>
      <c r="E84" s="34" t="s">
        <v>56</v>
      </c>
    </row>
    <row r="85" spans="1:16" ht="12.75" customHeight="1" x14ac:dyDescent="0.2">
      <c r="A85" s="33" t="s">
        <v>57</v>
      </c>
      <c r="E85" s="35" t="s">
        <v>136</v>
      </c>
    </row>
    <row r="86" spans="1:16" ht="12.75" customHeight="1" x14ac:dyDescent="0.2">
      <c r="E86" s="34" t="s">
        <v>137</v>
      </c>
    </row>
    <row r="87" spans="1:16" ht="12.75" customHeight="1" x14ac:dyDescent="0.2">
      <c r="A87" t="s">
        <v>50</v>
      </c>
      <c r="B87" s="10" t="s">
        <v>138</v>
      </c>
      <c r="C87" s="10" t="s">
        <v>139</v>
      </c>
      <c r="D87" t="s">
        <v>48</v>
      </c>
      <c r="E87" s="29" t="s">
        <v>140</v>
      </c>
      <c r="F87" s="30" t="s">
        <v>135</v>
      </c>
      <c r="G87" s="31">
        <v>6.6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54</v>
      </c>
      <c r="O87">
        <f>(M87*21)/100</f>
        <v>0</v>
      </c>
      <c r="P87" t="s">
        <v>27</v>
      </c>
    </row>
    <row r="88" spans="1:16" ht="12.75" customHeight="1" x14ac:dyDescent="0.2">
      <c r="A88" s="33" t="s">
        <v>55</v>
      </c>
      <c r="E88" s="34" t="s">
        <v>56</v>
      </c>
    </row>
    <row r="89" spans="1:16" ht="12.75" customHeight="1" x14ac:dyDescent="0.2">
      <c r="A89" s="33" t="s">
        <v>57</v>
      </c>
      <c r="E89" s="35" t="s">
        <v>141</v>
      </c>
    </row>
    <row r="90" spans="1:16" ht="12.75" customHeight="1" x14ac:dyDescent="0.2">
      <c r="E90" s="34" t="s">
        <v>137</v>
      </c>
    </row>
    <row r="91" spans="1:16" ht="12.75" customHeight="1" x14ac:dyDescent="0.2">
      <c r="A91" t="s">
        <v>50</v>
      </c>
      <c r="B91" s="10" t="s">
        <v>142</v>
      </c>
      <c r="C91" s="10" t="s">
        <v>143</v>
      </c>
      <c r="D91" t="s">
        <v>48</v>
      </c>
      <c r="E91" s="29" t="s">
        <v>144</v>
      </c>
      <c r="F91" s="30" t="s">
        <v>135</v>
      </c>
      <c r="G91" s="31">
        <v>6.56</v>
      </c>
      <c r="H91" s="30">
        <v>0</v>
      </c>
      <c r="I91" s="30">
        <f>ROUND(G91*H91,6)</f>
        <v>0</v>
      </c>
      <c r="L91" s="32">
        <v>0</v>
      </c>
      <c r="M91" s="27">
        <f>ROUND(ROUND(L91,2)*ROUND(G91,3),2)</f>
        <v>0</v>
      </c>
      <c r="N91" s="30" t="s">
        <v>93</v>
      </c>
      <c r="O91">
        <f>(M91*21)/100</f>
        <v>0</v>
      </c>
      <c r="P91" t="s">
        <v>27</v>
      </c>
    </row>
    <row r="92" spans="1:16" ht="12.75" customHeight="1" x14ac:dyDescent="0.2">
      <c r="A92" s="33" t="s">
        <v>55</v>
      </c>
      <c r="E92" s="34" t="s">
        <v>56</v>
      </c>
    </row>
    <row r="93" spans="1:16" ht="12.75" customHeight="1" x14ac:dyDescent="0.2">
      <c r="A93" s="33" t="s">
        <v>57</v>
      </c>
      <c r="E93" s="35" t="s">
        <v>136</v>
      </c>
    </row>
    <row r="94" spans="1:16" ht="12.75" customHeight="1" x14ac:dyDescent="0.2">
      <c r="E94" s="34" t="s">
        <v>94</v>
      </c>
    </row>
    <row r="95" spans="1:16" ht="12.75" customHeight="1" x14ac:dyDescent="0.2">
      <c r="A95" t="s">
        <v>50</v>
      </c>
      <c r="B95" s="10" t="s">
        <v>145</v>
      </c>
      <c r="C95" s="10" t="s">
        <v>146</v>
      </c>
      <c r="D95" t="s">
        <v>48</v>
      </c>
      <c r="E95" s="29" t="s">
        <v>147</v>
      </c>
      <c r="F95" s="30" t="s">
        <v>135</v>
      </c>
      <c r="G95" s="31">
        <v>6.6</v>
      </c>
      <c r="H95" s="30">
        <v>0</v>
      </c>
      <c r="I95" s="30">
        <f>ROUND(G95*H95,6)</f>
        <v>0</v>
      </c>
      <c r="L95" s="32">
        <v>0</v>
      </c>
      <c r="M95" s="27">
        <f>ROUND(ROUND(L95,2)*ROUND(G95,3),2)</f>
        <v>0</v>
      </c>
      <c r="N95" s="30" t="s">
        <v>93</v>
      </c>
      <c r="O95">
        <f>(M95*21)/100</f>
        <v>0</v>
      </c>
      <c r="P95" t="s">
        <v>27</v>
      </c>
    </row>
    <row r="96" spans="1:16" ht="12.75" customHeight="1" x14ac:dyDescent="0.2">
      <c r="A96" s="33" t="s">
        <v>55</v>
      </c>
      <c r="E96" s="34" t="s">
        <v>56</v>
      </c>
    </row>
    <row r="97" spans="1:16" ht="12.75" customHeight="1" x14ac:dyDescent="0.2">
      <c r="A97" s="33" t="s">
        <v>57</v>
      </c>
      <c r="E97" s="35" t="s">
        <v>141</v>
      </c>
    </row>
    <row r="98" spans="1:16" ht="12.75" customHeight="1" x14ac:dyDescent="0.2">
      <c r="E98" s="34" t="s">
        <v>94</v>
      </c>
    </row>
    <row r="99" spans="1:16" ht="12.75" customHeight="1" x14ac:dyDescent="0.2">
      <c r="A99" t="s">
        <v>50</v>
      </c>
      <c r="B99" s="10" t="s">
        <v>148</v>
      </c>
      <c r="C99" s="10" t="s">
        <v>149</v>
      </c>
      <c r="D99" t="s">
        <v>48</v>
      </c>
      <c r="E99" s="29" t="s">
        <v>150</v>
      </c>
      <c r="F99" s="30" t="s">
        <v>61</v>
      </c>
      <c r="G99" s="31">
        <v>14</v>
      </c>
      <c r="H99" s="30">
        <v>0</v>
      </c>
      <c r="I99" s="30">
        <f>ROUND(G99*H99,6)</f>
        <v>0</v>
      </c>
      <c r="L99" s="32">
        <v>0</v>
      </c>
      <c r="M99" s="27">
        <f>ROUND(ROUND(L99,2)*ROUND(G99,3),2)</f>
        <v>0</v>
      </c>
      <c r="N99" s="30" t="s">
        <v>93</v>
      </c>
      <c r="O99">
        <f>(M99*21)/100</f>
        <v>0</v>
      </c>
      <c r="P99" t="s">
        <v>27</v>
      </c>
    </row>
    <row r="100" spans="1:16" ht="12.75" customHeight="1" x14ac:dyDescent="0.2">
      <c r="A100" s="33" t="s">
        <v>55</v>
      </c>
      <c r="E100" s="34" t="s">
        <v>56</v>
      </c>
    </row>
    <row r="101" spans="1:16" ht="12.75" customHeight="1" x14ac:dyDescent="0.2">
      <c r="A101" s="33" t="s">
        <v>57</v>
      </c>
      <c r="E101" s="35" t="s">
        <v>56</v>
      </c>
    </row>
    <row r="102" spans="1:16" ht="12.75" customHeight="1" x14ac:dyDescent="0.2">
      <c r="E102" s="34" t="s">
        <v>94</v>
      </c>
    </row>
    <row r="103" spans="1:16" ht="12.75" customHeight="1" x14ac:dyDescent="0.2">
      <c r="A103" t="s">
        <v>50</v>
      </c>
      <c r="B103" s="10" t="s">
        <v>151</v>
      </c>
      <c r="C103" s="10" t="s">
        <v>152</v>
      </c>
      <c r="D103" t="s">
        <v>48</v>
      </c>
      <c r="E103" s="29" t="s">
        <v>153</v>
      </c>
      <c r="F103" s="30" t="s">
        <v>61</v>
      </c>
      <c r="G103" s="31">
        <v>2</v>
      </c>
      <c r="H103" s="30">
        <v>0</v>
      </c>
      <c r="I103" s="30">
        <f>ROUND(G103*H103,6)</f>
        <v>0</v>
      </c>
      <c r="L103" s="32">
        <v>0</v>
      </c>
      <c r="M103" s="27">
        <f>ROUND(ROUND(L103,2)*ROUND(G103,3),2)</f>
        <v>0</v>
      </c>
      <c r="N103" s="30" t="s">
        <v>93</v>
      </c>
      <c r="O103">
        <f>(M103*21)/100</f>
        <v>0</v>
      </c>
      <c r="P103" t="s">
        <v>27</v>
      </c>
    </row>
    <row r="104" spans="1:16" ht="12.75" customHeight="1" x14ac:dyDescent="0.2">
      <c r="A104" s="33" t="s">
        <v>55</v>
      </c>
      <c r="E104" s="34" t="s">
        <v>56</v>
      </c>
    </row>
    <row r="105" spans="1:16" ht="12.75" customHeight="1" x14ac:dyDescent="0.2">
      <c r="A105" s="33" t="s">
        <v>57</v>
      </c>
      <c r="E105" s="35" t="s">
        <v>56</v>
      </c>
    </row>
    <row r="106" spans="1:16" ht="12.75" customHeight="1" x14ac:dyDescent="0.2">
      <c r="E106" s="34" t="s">
        <v>94</v>
      </c>
    </row>
    <row r="107" spans="1:16" ht="12.75" customHeight="1" x14ac:dyDescent="0.2">
      <c r="A107" t="s">
        <v>50</v>
      </c>
      <c r="B107" s="10" t="s">
        <v>154</v>
      </c>
      <c r="C107" s="10" t="s">
        <v>155</v>
      </c>
      <c r="D107" t="s">
        <v>48</v>
      </c>
      <c r="E107" s="29" t="s">
        <v>156</v>
      </c>
      <c r="F107" s="30" t="s">
        <v>61</v>
      </c>
      <c r="G107" s="31">
        <v>3</v>
      </c>
      <c r="H107" s="30">
        <v>0</v>
      </c>
      <c r="I107" s="30">
        <f>ROUND(G107*H107,6)</f>
        <v>0</v>
      </c>
      <c r="L107" s="32">
        <v>0</v>
      </c>
      <c r="M107" s="27">
        <f>ROUND(ROUND(L107,2)*ROUND(G107,3),2)</f>
        <v>0</v>
      </c>
      <c r="N107" s="30" t="s">
        <v>93</v>
      </c>
      <c r="O107">
        <f>(M107*21)/100</f>
        <v>0</v>
      </c>
      <c r="P107" t="s">
        <v>27</v>
      </c>
    </row>
    <row r="108" spans="1:16" ht="12.75" customHeight="1" x14ac:dyDescent="0.2">
      <c r="A108" s="33" t="s">
        <v>55</v>
      </c>
      <c r="E108" s="34" t="s">
        <v>56</v>
      </c>
    </row>
    <row r="109" spans="1:16" ht="12.75" customHeight="1" x14ac:dyDescent="0.2">
      <c r="A109" s="33" t="s">
        <v>57</v>
      </c>
      <c r="E109" s="35" t="s">
        <v>56</v>
      </c>
    </row>
    <row r="110" spans="1:16" ht="12.75" customHeight="1" x14ac:dyDescent="0.2">
      <c r="E110" s="34" t="s">
        <v>94</v>
      </c>
    </row>
    <row r="111" spans="1:16" ht="12.75" customHeight="1" x14ac:dyDescent="0.2">
      <c r="A111" t="s">
        <v>50</v>
      </c>
      <c r="B111" s="10" t="s">
        <v>157</v>
      </c>
      <c r="C111" s="10" t="s">
        <v>158</v>
      </c>
      <c r="D111" t="s">
        <v>48</v>
      </c>
      <c r="E111" s="29" t="s">
        <v>159</v>
      </c>
      <c r="F111" s="30" t="s">
        <v>160</v>
      </c>
      <c r="G111" s="31">
        <v>25.05</v>
      </c>
      <c r="H111" s="30">
        <v>0</v>
      </c>
      <c r="I111" s="30">
        <f>ROUND(G111*H111,6)</f>
        <v>0</v>
      </c>
      <c r="L111" s="32">
        <v>0</v>
      </c>
      <c r="M111" s="27">
        <f>ROUND(ROUND(L111,2)*ROUND(G111,3),2)</f>
        <v>0</v>
      </c>
      <c r="N111" s="30" t="s">
        <v>93</v>
      </c>
      <c r="O111">
        <f>(M111*21)/100</f>
        <v>0</v>
      </c>
      <c r="P111" t="s">
        <v>27</v>
      </c>
    </row>
    <row r="112" spans="1:16" ht="12.75" customHeight="1" x14ac:dyDescent="0.2">
      <c r="A112" s="33" t="s">
        <v>55</v>
      </c>
      <c r="E112" s="34" t="s">
        <v>56</v>
      </c>
    </row>
    <row r="113" spans="1:16" ht="12.75" customHeight="1" x14ac:dyDescent="0.2">
      <c r="A113" s="33" t="s">
        <v>57</v>
      </c>
      <c r="E113" s="35" t="s">
        <v>161</v>
      </c>
    </row>
    <row r="114" spans="1:16" ht="12.75" customHeight="1" x14ac:dyDescent="0.2">
      <c r="E114" s="34" t="s">
        <v>94</v>
      </c>
    </row>
    <row r="115" spans="1:16" ht="12.75" customHeight="1" x14ac:dyDescent="0.2">
      <c r="A115" t="s">
        <v>50</v>
      </c>
      <c r="B115" s="10" t="s">
        <v>162</v>
      </c>
      <c r="C115" s="10" t="s">
        <v>163</v>
      </c>
      <c r="D115" t="s">
        <v>48</v>
      </c>
      <c r="E115" s="29" t="s">
        <v>164</v>
      </c>
      <c r="F115" s="30" t="s">
        <v>88</v>
      </c>
      <c r="G115" s="31">
        <v>2505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93</v>
      </c>
      <c r="O115">
        <f>(M115*21)/100</f>
        <v>0</v>
      </c>
      <c r="P115" t="s">
        <v>27</v>
      </c>
    </row>
    <row r="116" spans="1:16" ht="12.75" customHeight="1" x14ac:dyDescent="0.2">
      <c r="A116" s="33" t="s">
        <v>55</v>
      </c>
      <c r="E116" s="34" t="s">
        <v>56</v>
      </c>
    </row>
    <row r="117" spans="1:16" ht="12.75" customHeight="1" x14ac:dyDescent="0.2">
      <c r="A117" s="33" t="s">
        <v>57</v>
      </c>
      <c r="E117" s="35" t="s">
        <v>56</v>
      </c>
    </row>
    <row r="118" spans="1:16" ht="12.75" customHeight="1" x14ac:dyDescent="0.2">
      <c r="E118" s="34" t="s">
        <v>94</v>
      </c>
    </row>
    <row r="119" spans="1:16" ht="12.75" customHeight="1" x14ac:dyDescent="0.2">
      <c r="A119" t="s">
        <v>50</v>
      </c>
      <c r="B119" s="10" t="s">
        <v>165</v>
      </c>
      <c r="C119" s="10" t="s">
        <v>166</v>
      </c>
      <c r="D119" t="s">
        <v>48</v>
      </c>
      <c r="E119" s="29" t="s">
        <v>167</v>
      </c>
      <c r="F119" s="30" t="s">
        <v>61</v>
      </c>
      <c r="G119" s="31">
        <v>4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93</v>
      </c>
      <c r="O119">
        <f>(M119*21)/100</f>
        <v>0</v>
      </c>
      <c r="P119" t="s">
        <v>27</v>
      </c>
    </row>
    <row r="120" spans="1:16" ht="12.75" customHeight="1" x14ac:dyDescent="0.2">
      <c r="A120" s="33" t="s">
        <v>55</v>
      </c>
      <c r="E120" s="34" t="s">
        <v>56</v>
      </c>
    </row>
    <row r="121" spans="1:16" ht="12.75" customHeight="1" x14ac:dyDescent="0.2">
      <c r="A121" s="33" t="s">
        <v>57</v>
      </c>
      <c r="E121" s="35" t="s">
        <v>56</v>
      </c>
    </row>
    <row r="122" spans="1:16" ht="12.75" customHeight="1" x14ac:dyDescent="0.2">
      <c r="E122" s="34" t="s">
        <v>94</v>
      </c>
    </row>
    <row r="123" spans="1:16" ht="12.75" customHeight="1" x14ac:dyDescent="0.2">
      <c r="A123" t="s">
        <v>50</v>
      </c>
      <c r="B123" s="10" t="s">
        <v>168</v>
      </c>
      <c r="C123" s="10" t="s">
        <v>169</v>
      </c>
      <c r="D123" t="s">
        <v>48</v>
      </c>
      <c r="E123" s="29" t="s">
        <v>170</v>
      </c>
      <c r="F123" s="30" t="s">
        <v>61</v>
      </c>
      <c r="G123" s="31">
        <v>4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93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55</v>
      </c>
      <c r="E124" s="34" t="s">
        <v>56</v>
      </c>
    </row>
    <row r="125" spans="1:16" ht="12.75" customHeight="1" x14ac:dyDescent="0.2">
      <c r="A125" s="33" t="s">
        <v>57</v>
      </c>
      <c r="E125" s="35" t="s">
        <v>56</v>
      </c>
    </row>
    <row r="126" spans="1:16" ht="12.75" customHeight="1" x14ac:dyDescent="0.2">
      <c r="E126" s="34" t="s">
        <v>94</v>
      </c>
    </row>
    <row r="127" spans="1:16" ht="12.75" customHeight="1" x14ac:dyDescent="0.2">
      <c r="A127" t="s">
        <v>50</v>
      </c>
      <c r="B127" s="10" t="s">
        <v>171</v>
      </c>
      <c r="C127" s="10" t="s">
        <v>172</v>
      </c>
      <c r="D127" t="s">
        <v>48</v>
      </c>
      <c r="E127" s="29" t="s">
        <v>173</v>
      </c>
      <c r="F127" s="30" t="s">
        <v>61</v>
      </c>
      <c r="G127" s="31">
        <v>1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54</v>
      </c>
      <c r="O127">
        <f>(M127*21)/100</f>
        <v>0</v>
      </c>
      <c r="P127" t="s">
        <v>27</v>
      </c>
    </row>
    <row r="128" spans="1:16" ht="12.75" customHeight="1" x14ac:dyDescent="0.2">
      <c r="A128" s="33" t="s">
        <v>55</v>
      </c>
      <c r="E128" s="34" t="s">
        <v>56</v>
      </c>
    </row>
    <row r="129" spans="1:16" ht="12.75" customHeight="1" x14ac:dyDescent="0.2">
      <c r="A129" s="33" t="s">
        <v>57</v>
      </c>
      <c r="E129" s="35" t="s">
        <v>56</v>
      </c>
    </row>
    <row r="130" spans="1:16" ht="12.75" customHeight="1" x14ac:dyDescent="0.2">
      <c r="E130" s="34" t="s">
        <v>174</v>
      </c>
    </row>
    <row r="131" spans="1:16" ht="12.75" customHeight="1" x14ac:dyDescent="0.2">
      <c r="A131" t="s">
        <v>50</v>
      </c>
      <c r="B131" s="10" t="s">
        <v>175</v>
      </c>
      <c r="C131" s="10" t="s">
        <v>176</v>
      </c>
      <c r="D131" t="s">
        <v>48</v>
      </c>
      <c r="E131" s="29" t="s">
        <v>177</v>
      </c>
      <c r="F131" s="30" t="s">
        <v>61</v>
      </c>
      <c r="G131" s="31">
        <v>68</v>
      </c>
      <c r="H131" s="30">
        <v>0</v>
      </c>
      <c r="I131" s="30">
        <f>ROUND(G131*H131,6)</f>
        <v>0</v>
      </c>
      <c r="L131" s="32">
        <v>0</v>
      </c>
      <c r="M131" s="27">
        <f>ROUND(ROUND(L131,2)*ROUND(G131,3),2)</f>
        <v>0</v>
      </c>
      <c r="N131" s="30" t="s">
        <v>93</v>
      </c>
      <c r="O131">
        <f>(M131*21)/100</f>
        <v>0</v>
      </c>
      <c r="P131" t="s">
        <v>27</v>
      </c>
    </row>
    <row r="132" spans="1:16" ht="12.75" customHeight="1" x14ac:dyDescent="0.2">
      <c r="A132" s="33" t="s">
        <v>55</v>
      </c>
      <c r="E132" s="34" t="s">
        <v>56</v>
      </c>
    </row>
    <row r="133" spans="1:16" ht="12.75" customHeight="1" x14ac:dyDescent="0.2">
      <c r="A133" s="33" t="s">
        <v>57</v>
      </c>
      <c r="E133" s="35" t="s">
        <v>56</v>
      </c>
    </row>
    <row r="134" spans="1:16" ht="12.75" customHeight="1" x14ac:dyDescent="0.2">
      <c r="E134" s="34" t="s">
        <v>94</v>
      </c>
    </row>
    <row r="135" spans="1:16" ht="12.75" customHeight="1" x14ac:dyDescent="0.2">
      <c r="A135" t="s">
        <v>50</v>
      </c>
      <c r="B135" s="10" t="s">
        <v>178</v>
      </c>
      <c r="C135" s="10" t="s">
        <v>179</v>
      </c>
      <c r="D135" t="s">
        <v>48</v>
      </c>
      <c r="E135" s="29" t="s">
        <v>180</v>
      </c>
      <c r="F135" s="30" t="s">
        <v>61</v>
      </c>
      <c r="G135" s="31">
        <v>22</v>
      </c>
      <c r="H135" s="30">
        <v>0</v>
      </c>
      <c r="I135" s="30">
        <f>ROUND(G135*H135,6)</f>
        <v>0</v>
      </c>
      <c r="L135" s="32">
        <v>0</v>
      </c>
      <c r="M135" s="27">
        <f>ROUND(ROUND(L135,2)*ROUND(G135,3),2)</f>
        <v>0</v>
      </c>
      <c r="N135" s="30" t="s">
        <v>93</v>
      </c>
      <c r="O135">
        <f>(M135*21)/100</f>
        <v>0</v>
      </c>
      <c r="P135" t="s">
        <v>27</v>
      </c>
    </row>
    <row r="136" spans="1:16" ht="12.75" customHeight="1" x14ac:dyDescent="0.2">
      <c r="A136" s="33" t="s">
        <v>55</v>
      </c>
      <c r="E136" s="34" t="s">
        <v>56</v>
      </c>
    </row>
    <row r="137" spans="1:16" ht="12.75" customHeight="1" x14ac:dyDescent="0.2">
      <c r="A137" s="33" t="s">
        <v>57</v>
      </c>
      <c r="E137" s="35" t="s">
        <v>56</v>
      </c>
    </row>
    <row r="138" spans="1:16" ht="12.75" customHeight="1" x14ac:dyDescent="0.2">
      <c r="E138" s="34" t="s">
        <v>94</v>
      </c>
    </row>
    <row r="139" spans="1:16" ht="12.75" customHeight="1" x14ac:dyDescent="0.2">
      <c r="A139" t="s">
        <v>50</v>
      </c>
      <c r="B139" s="10" t="s">
        <v>181</v>
      </c>
      <c r="C139" s="10" t="s">
        <v>182</v>
      </c>
      <c r="D139" t="s">
        <v>48</v>
      </c>
      <c r="E139" s="29" t="s">
        <v>183</v>
      </c>
      <c r="F139" s="30" t="s">
        <v>61</v>
      </c>
      <c r="G139" s="31">
        <v>1</v>
      </c>
      <c r="H139" s="30">
        <v>0</v>
      </c>
      <c r="I139" s="30">
        <f>ROUND(G139*H139,6)</f>
        <v>0</v>
      </c>
      <c r="L139" s="32">
        <v>0</v>
      </c>
      <c r="M139" s="27">
        <f>ROUND(ROUND(L139,2)*ROUND(G139,3),2)</f>
        <v>0</v>
      </c>
      <c r="N139" s="30" t="s">
        <v>54</v>
      </c>
      <c r="O139">
        <f>(M139*21)/100</f>
        <v>0</v>
      </c>
      <c r="P139" t="s">
        <v>27</v>
      </c>
    </row>
    <row r="140" spans="1:16" ht="12.75" customHeight="1" x14ac:dyDescent="0.2">
      <c r="A140" s="33" t="s">
        <v>55</v>
      </c>
      <c r="E140" s="34" t="s">
        <v>56</v>
      </c>
    </row>
    <row r="141" spans="1:16" ht="12.75" customHeight="1" x14ac:dyDescent="0.2">
      <c r="A141" s="33" t="s">
        <v>57</v>
      </c>
      <c r="E141" s="35" t="s">
        <v>56</v>
      </c>
    </row>
    <row r="142" spans="1:16" ht="12.75" customHeight="1" x14ac:dyDescent="0.2">
      <c r="E142" s="34" t="s">
        <v>184</v>
      </c>
    </row>
    <row r="143" spans="1:16" ht="12.75" customHeight="1" x14ac:dyDescent="0.2">
      <c r="A143" t="s">
        <v>50</v>
      </c>
      <c r="B143" s="10" t="s">
        <v>185</v>
      </c>
      <c r="C143" s="10" t="s">
        <v>186</v>
      </c>
      <c r="D143" t="s">
        <v>48</v>
      </c>
      <c r="E143" s="29" t="s">
        <v>187</v>
      </c>
      <c r="F143" s="30" t="s">
        <v>88</v>
      </c>
      <c r="G143" s="31">
        <v>2355</v>
      </c>
      <c r="H143" s="30">
        <v>0</v>
      </c>
      <c r="I143" s="30">
        <f>ROUND(G143*H143,6)</f>
        <v>0</v>
      </c>
      <c r="L143" s="32">
        <v>0</v>
      </c>
      <c r="M143" s="27">
        <f>ROUND(ROUND(L143,2)*ROUND(G143,3),2)</f>
        <v>0</v>
      </c>
      <c r="N143" s="30" t="s">
        <v>93</v>
      </c>
      <c r="O143">
        <f>(M143*21)/100</f>
        <v>0</v>
      </c>
      <c r="P143" t="s">
        <v>27</v>
      </c>
    </row>
    <row r="144" spans="1:16" ht="12.75" customHeight="1" x14ac:dyDescent="0.2">
      <c r="A144" s="33" t="s">
        <v>55</v>
      </c>
      <c r="E144" s="34" t="s">
        <v>56</v>
      </c>
    </row>
    <row r="145" spans="1:16" ht="12.75" customHeight="1" x14ac:dyDescent="0.2">
      <c r="A145" s="33" t="s">
        <v>57</v>
      </c>
      <c r="E145" s="35" t="s">
        <v>56</v>
      </c>
    </row>
    <row r="146" spans="1:16" ht="12.75" customHeight="1" x14ac:dyDescent="0.2">
      <c r="E146" s="34" t="s">
        <v>94</v>
      </c>
    </row>
    <row r="147" spans="1:16" ht="12.75" customHeight="1" x14ac:dyDescent="0.2">
      <c r="A147" t="s">
        <v>50</v>
      </c>
      <c r="B147" s="10" t="s">
        <v>188</v>
      </c>
      <c r="C147" s="10" t="s">
        <v>189</v>
      </c>
      <c r="D147" t="s">
        <v>48</v>
      </c>
      <c r="E147" s="29" t="s">
        <v>190</v>
      </c>
      <c r="F147" s="30" t="s">
        <v>88</v>
      </c>
      <c r="G147" s="31">
        <v>2355</v>
      </c>
      <c r="H147" s="30">
        <v>0</v>
      </c>
      <c r="I147" s="30">
        <f>ROUND(G147*H147,6)</f>
        <v>0</v>
      </c>
      <c r="L147" s="32">
        <v>0</v>
      </c>
      <c r="M147" s="27">
        <f>ROUND(ROUND(L147,2)*ROUND(G147,3),2)</f>
        <v>0</v>
      </c>
      <c r="N147" s="30" t="s">
        <v>93</v>
      </c>
      <c r="O147">
        <f>(M147*21)/100</f>
        <v>0</v>
      </c>
      <c r="P147" t="s">
        <v>27</v>
      </c>
    </row>
    <row r="148" spans="1:16" ht="12.75" customHeight="1" x14ac:dyDescent="0.2">
      <c r="A148" s="33" t="s">
        <v>55</v>
      </c>
      <c r="E148" s="34" t="s">
        <v>56</v>
      </c>
    </row>
    <row r="149" spans="1:16" ht="12.75" customHeight="1" x14ac:dyDescent="0.2">
      <c r="A149" s="33" t="s">
        <v>57</v>
      </c>
      <c r="E149" s="35" t="s">
        <v>56</v>
      </c>
    </row>
    <row r="150" spans="1:16" ht="12.75" customHeight="1" x14ac:dyDescent="0.2">
      <c r="E150" s="34" t="s">
        <v>94</v>
      </c>
    </row>
    <row r="151" spans="1:16" ht="12.75" customHeight="1" x14ac:dyDescent="0.2">
      <c r="A151" t="s">
        <v>50</v>
      </c>
      <c r="B151" s="10" t="s">
        <v>191</v>
      </c>
      <c r="C151" s="10" t="s">
        <v>192</v>
      </c>
      <c r="D151" t="s">
        <v>48</v>
      </c>
      <c r="E151" s="29" t="s">
        <v>193</v>
      </c>
      <c r="F151" s="30" t="s">
        <v>194</v>
      </c>
      <c r="G151" s="31">
        <v>1</v>
      </c>
      <c r="H151" s="30">
        <v>0</v>
      </c>
      <c r="I151" s="30">
        <f>ROUND(G151*H151,6)</f>
        <v>0</v>
      </c>
      <c r="L151" s="32">
        <v>0</v>
      </c>
      <c r="M151" s="27">
        <f>ROUND(ROUND(L151,2)*ROUND(G151,3),2)</f>
        <v>0</v>
      </c>
      <c r="N151" s="30" t="s">
        <v>93</v>
      </c>
      <c r="O151">
        <f>(M151*21)/100</f>
        <v>0</v>
      </c>
      <c r="P151" t="s">
        <v>27</v>
      </c>
    </row>
    <row r="152" spans="1:16" ht="12.75" customHeight="1" x14ac:dyDescent="0.2">
      <c r="A152" s="33" t="s">
        <v>55</v>
      </c>
      <c r="E152" s="34" t="s">
        <v>56</v>
      </c>
    </row>
    <row r="153" spans="1:16" ht="12.75" customHeight="1" x14ac:dyDescent="0.2">
      <c r="A153" s="33" t="s">
        <v>57</v>
      </c>
      <c r="E153" s="35" t="s">
        <v>56</v>
      </c>
    </row>
    <row r="154" spans="1:16" ht="12.75" customHeight="1" x14ac:dyDescent="0.2">
      <c r="E154" s="34" t="s">
        <v>94</v>
      </c>
    </row>
    <row r="155" spans="1:16" ht="12.75" customHeight="1" x14ac:dyDescent="0.2">
      <c r="A155" t="s">
        <v>50</v>
      </c>
      <c r="B155" s="10" t="s">
        <v>195</v>
      </c>
      <c r="C155" s="10" t="s">
        <v>196</v>
      </c>
      <c r="D155" t="s">
        <v>48</v>
      </c>
      <c r="E155" s="29" t="s">
        <v>197</v>
      </c>
      <c r="F155" s="30" t="s">
        <v>88</v>
      </c>
      <c r="G155" s="31">
        <v>1250</v>
      </c>
      <c r="H155" s="30">
        <v>0</v>
      </c>
      <c r="I155" s="30">
        <f>ROUND(G155*H155,6)</f>
        <v>0</v>
      </c>
      <c r="L155" s="32">
        <v>0</v>
      </c>
      <c r="M155" s="27">
        <f>ROUND(ROUND(L155,2)*ROUND(G155,3),2)</f>
        <v>0</v>
      </c>
      <c r="N155" s="30" t="s">
        <v>93</v>
      </c>
      <c r="O155">
        <f>(M155*21)/100</f>
        <v>0</v>
      </c>
      <c r="P155" t="s">
        <v>27</v>
      </c>
    </row>
    <row r="156" spans="1:16" ht="12.75" customHeight="1" x14ac:dyDescent="0.2">
      <c r="A156" s="33" t="s">
        <v>55</v>
      </c>
      <c r="E156" s="34" t="s">
        <v>56</v>
      </c>
    </row>
    <row r="157" spans="1:16" ht="12.75" customHeight="1" x14ac:dyDescent="0.2">
      <c r="A157" s="33" t="s">
        <v>57</v>
      </c>
      <c r="E157" s="35" t="s">
        <v>56</v>
      </c>
    </row>
    <row r="158" spans="1:16" ht="12.75" customHeight="1" x14ac:dyDescent="0.2">
      <c r="E158" s="34" t="s">
        <v>94</v>
      </c>
    </row>
    <row r="159" spans="1:16" ht="12.75" customHeight="1" x14ac:dyDescent="0.2">
      <c r="A159" t="s">
        <v>50</v>
      </c>
      <c r="B159" s="10" t="s">
        <v>198</v>
      </c>
      <c r="C159" s="10" t="s">
        <v>199</v>
      </c>
      <c r="D159" t="s">
        <v>48</v>
      </c>
      <c r="E159" s="29" t="s">
        <v>200</v>
      </c>
      <c r="F159" s="30" t="s">
        <v>88</v>
      </c>
      <c r="G159" s="31">
        <v>10</v>
      </c>
      <c r="H159" s="30">
        <v>0</v>
      </c>
      <c r="I159" s="30">
        <f>ROUND(G159*H159,6)</f>
        <v>0</v>
      </c>
      <c r="L159" s="32">
        <v>0</v>
      </c>
      <c r="M159" s="27">
        <f>ROUND(ROUND(L159,2)*ROUND(G159,3),2)</f>
        <v>0</v>
      </c>
      <c r="N159" s="30" t="s">
        <v>93</v>
      </c>
      <c r="O159">
        <f>(M159*21)/100</f>
        <v>0</v>
      </c>
      <c r="P159" t="s">
        <v>27</v>
      </c>
    </row>
    <row r="160" spans="1:16" ht="12.75" customHeight="1" x14ac:dyDescent="0.2">
      <c r="A160" s="33" t="s">
        <v>55</v>
      </c>
      <c r="E160" s="34" t="s">
        <v>56</v>
      </c>
    </row>
    <row r="161" spans="1:16" ht="12.75" customHeight="1" x14ac:dyDescent="0.2">
      <c r="A161" s="33" t="s">
        <v>57</v>
      </c>
      <c r="E161" s="35" t="s">
        <v>56</v>
      </c>
    </row>
    <row r="162" spans="1:16" ht="12.75" customHeight="1" x14ac:dyDescent="0.2">
      <c r="E162" s="34" t="s">
        <v>94</v>
      </c>
    </row>
    <row r="163" spans="1:16" ht="12.75" customHeight="1" x14ac:dyDescent="0.2">
      <c r="A163" t="s">
        <v>50</v>
      </c>
      <c r="B163" s="10" t="s">
        <v>201</v>
      </c>
      <c r="C163" s="10" t="s">
        <v>202</v>
      </c>
      <c r="D163" t="s">
        <v>48</v>
      </c>
      <c r="E163" s="29" t="s">
        <v>203</v>
      </c>
      <c r="F163" s="30" t="s">
        <v>61</v>
      </c>
      <c r="G163" s="31">
        <v>2</v>
      </c>
      <c r="H163" s="30">
        <v>0</v>
      </c>
      <c r="I163" s="30">
        <f>ROUND(G163*H163,6)</f>
        <v>0</v>
      </c>
      <c r="L163" s="32">
        <v>0</v>
      </c>
      <c r="M163" s="27">
        <f>ROUND(ROUND(L163,2)*ROUND(G163,3),2)</f>
        <v>0</v>
      </c>
      <c r="N163" s="30" t="s">
        <v>93</v>
      </c>
      <c r="O163">
        <f>(M163*21)/100</f>
        <v>0</v>
      </c>
      <c r="P163" t="s">
        <v>27</v>
      </c>
    </row>
    <row r="164" spans="1:16" ht="12.75" customHeight="1" x14ac:dyDescent="0.2">
      <c r="A164" s="33" t="s">
        <v>55</v>
      </c>
      <c r="E164" s="34" t="s">
        <v>56</v>
      </c>
    </row>
    <row r="165" spans="1:16" ht="12.75" customHeight="1" x14ac:dyDescent="0.2">
      <c r="A165" s="33" t="s">
        <v>57</v>
      </c>
      <c r="E165" s="35" t="s">
        <v>56</v>
      </c>
    </row>
    <row r="166" spans="1:16" ht="12.75" customHeight="1" x14ac:dyDescent="0.2">
      <c r="E166" s="34" t="s">
        <v>94</v>
      </c>
    </row>
    <row r="167" spans="1:16" ht="12.75" customHeight="1" x14ac:dyDescent="0.2">
      <c r="A167" t="s">
        <v>50</v>
      </c>
      <c r="B167" s="10" t="s">
        <v>204</v>
      </c>
      <c r="C167" s="10" t="s">
        <v>205</v>
      </c>
      <c r="D167" t="s">
        <v>48</v>
      </c>
      <c r="E167" s="29" t="s">
        <v>206</v>
      </c>
      <c r="F167" s="30" t="s">
        <v>61</v>
      </c>
      <c r="G167" s="31">
        <v>1</v>
      </c>
      <c r="H167" s="30">
        <v>0</v>
      </c>
      <c r="I167" s="30">
        <f>ROUND(G167*H167,6)</f>
        <v>0</v>
      </c>
      <c r="L167" s="32">
        <v>0</v>
      </c>
      <c r="M167" s="27">
        <f>ROUND(ROUND(L167,2)*ROUND(G167,3),2)</f>
        <v>0</v>
      </c>
      <c r="N167" s="30" t="s">
        <v>93</v>
      </c>
      <c r="O167">
        <f>(M167*21)/100</f>
        <v>0</v>
      </c>
      <c r="P167" t="s">
        <v>27</v>
      </c>
    </row>
    <row r="168" spans="1:16" ht="12.75" customHeight="1" x14ac:dyDescent="0.2">
      <c r="A168" s="33" t="s">
        <v>55</v>
      </c>
      <c r="E168" s="34" t="s">
        <v>56</v>
      </c>
    </row>
    <row r="169" spans="1:16" ht="12.75" customHeight="1" x14ac:dyDescent="0.2">
      <c r="A169" s="33" t="s">
        <v>57</v>
      </c>
      <c r="E169" s="35" t="s">
        <v>56</v>
      </c>
    </row>
    <row r="170" spans="1:16" ht="12.75" customHeight="1" x14ac:dyDescent="0.2">
      <c r="E170" s="34" t="s">
        <v>94</v>
      </c>
    </row>
    <row r="171" spans="1:16" ht="12.75" customHeight="1" x14ac:dyDescent="0.2">
      <c r="A171" t="s">
        <v>50</v>
      </c>
      <c r="B171" s="10" t="s">
        <v>207</v>
      </c>
      <c r="C171" s="10" t="s">
        <v>208</v>
      </c>
      <c r="D171" t="s">
        <v>48</v>
      </c>
      <c r="E171" s="29" t="s">
        <v>209</v>
      </c>
      <c r="F171" s="30" t="s">
        <v>61</v>
      </c>
      <c r="G171" s="31">
        <v>1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93</v>
      </c>
      <c r="O171">
        <f>(M171*21)/100</f>
        <v>0</v>
      </c>
      <c r="P171" t="s">
        <v>27</v>
      </c>
    </row>
    <row r="172" spans="1:16" ht="12.75" customHeight="1" x14ac:dyDescent="0.2">
      <c r="A172" s="33" t="s">
        <v>55</v>
      </c>
      <c r="E172" s="34" t="s">
        <v>56</v>
      </c>
    </row>
    <row r="173" spans="1:16" ht="12.75" customHeight="1" x14ac:dyDescent="0.2">
      <c r="A173" s="33" t="s">
        <v>57</v>
      </c>
      <c r="E173" s="35" t="s">
        <v>56</v>
      </c>
    </row>
    <row r="174" spans="1:16" ht="12.75" customHeight="1" x14ac:dyDescent="0.2">
      <c r="E174" s="34" t="s">
        <v>94</v>
      </c>
    </row>
    <row r="175" spans="1:16" ht="12.75" customHeight="1" x14ac:dyDescent="0.2">
      <c r="A175" t="s">
        <v>50</v>
      </c>
      <c r="B175" s="10" t="s">
        <v>210</v>
      </c>
      <c r="C175" s="10" t="s">
        <v>211</v>
      </c>
      <c r="D175" t="s">
        <v>48</v>
      </c>
      <c r="E175" s="29" t="s">
        <v>212</v>
      </c>
      <c r="F175" s="30" t="s">
        <v>61</v>
      </c>
      <c r="G175" s="31">
        <v>4</v>
      </c>
      <c r="H175" s="30">
        <v>0</v>
      </c>
      <c r="I175" s="30">
        <f>ROUND(G175*H175,6)</f>
        <v>0</v>
      </c>
      <c r="L175" s="32">
        <v>0</v>
      </c>
      <c r="M175" s="27">
        <f>ROUND(ROUND(L175,2)*ROUND(G175,3),2)</f>
        <v>0</v>
      </c>
      <c r="N175" s="30" t="s">
        <v>93</v>
      </c>
      <c r="O175">
        <f>(M175*21)/100</f>
        <v>0</v>
      </c>
      <c r="P175" t="s">
        <v>27</v>
      </c>
    </row>
    <row r="176" spans="1:16" ht="12.75" customHeight="1" x14ac:dyDescent="0.2">
      <c r="A176" s="33" t="s">
        <v>55</v>
      </c>
      <c r="E176" s="34" t="s">
        <v>56</v>
      </c>
    </row>
    <row r="177" spans="1:16" ht="12.75" customHeight="1" x14ac:dyDescent="0.2">
      <c r="A177" s="33" t="s">
        <v>57</v>
      </c>
      <c r="E177" s="35" t="s">
        <v>56</v>
      </c>
    </row>
    <row r="178" spans="1:16" ht="12.75" customHeight="1" x14ac:dyDescent="0.2">
      <c r="E178" s="34" t="s">
        <v>94</v>
      </c>
    </row>
    <row r="179" spans="1:16" ht="12.75" customHeight="1" x14ac:dyDescent="0.2">
      <c r="A179" t="s">
        <v>50</v>
      </c>
      <c r="B179" s="10" t="s">
        <v>213</v>
      </c>
      <c r="C179" s="10" t="s">
        <v>214</v>
      </c>
      <c r="D179" t="s">
        <v>48</v>
      </c>
      <c r="E179" s="29" t="s">
        <v>215</v>
      </c>
      <c r="F179" s="30" t="s">
        <v>61</v>
      </c>
      <c r="G179" s="31">
        <v>4</v>
      </c>
      <c r="H179" s="30">
        <v>0</v>
      </c>
      <c r="I179" s="30">
        <f>ROUND(G179*H179,6)</f>
        <v>0</v>
      </c>
      <c r="L179" s="32">
        <v>0</v>
      </c>
      <c r="M179" s="27">
        <f>ROUND(ROUND(L179,2)*ROUND(G179,3),2)</f>
        <v>0</v>
      </c>
      <c r="N179" s="30" t="s">
        <v>93</v>
      </c>
      <c r="O179">
        <f>(M179*21)/100</f>
        <v>0</v>
      </c>
      <c r="P179" t="s">
        <v>27</v>
      </c>
    </row>
    <row r="180" spans="1:16" ht="12.75" customHeight="1" x14ac:dyDescent="0.2">
      <c r="A180" s="33" t="s">
        <v>55</v>
      </c>
      <c r="E180" s="34" t="s">
        <v>56</v>
      </c>
    </row>
    <row r="181" spans="1:16" ht="12.75" customHeight="1" x14ac:dyDescent="0.2">
      <c r="A181" s="33" t="s">
        <v>57</v>
      </c>
      <c r="E181" s="35" t="s">
        <v>56</v>
      </c>
    </row>
    <row r="182" spans="1:16" ht="12.75" customHeight="1" x14ac:dyDescent="0.2">
      <c r="E182" s="34" t="s">
        <v>94</v>
      </c>
    </row>
    <row r="183" spans="1:16" ht="12.75" customHeight="1" x14ac:dyDescent="0.2">
      <c r="A183" t="s">
        <v>50</v>
      </c>
      <c r="B183" s="10" t="s">
        <v>216</v>
      </c>
      <c r="C183" s="10" t="s">
        <v>217</v>
      </c>
      <c r="D183" t="s">
        <v>48</v>
      </c>
      <c r="E183" s="29" t="s">
        <v>218</v>
      </c>
      <c r="F183" s="30" t="s">
        <v>88</v>
      </c>
      <c r="G183" s="31">
        <v>50</v>
      </c>
      <c r="H183" s="30">
        <v>0</v>
      </c>
      <c r="I183" s="30">
        <f>ROUND(G183*H183,6)</f>
        <v>0</v>
      </c>
      <c r="L183" s="32">
        <v>0</v>
      </c>
      <c r="M183" s="27">
        <f>ROUND(ROUND(L183,2)*ROUND(G183,3),2)</f>
        <v>0</v>
      </c>
      <c r="N183" s="30" t="s">
        <v>54</v>
      </c>
      <c r="O183">
        <f>(M183*21)/100</f>
        <v>0</v>
      </c>
      <c r="P183" t="s">
        <v>27</v>
      </c>
    </row>
    <row r="184" spans="1:16" ht="12.75" customHeight="1" x14ac:dyDescent="0.2">
      <c r="A184" s="33" t="s">
        <v>55</v>
      </c>
      <c r="E184" s="34" t="s">
        <v>56</v>
      </c>
    </row>
    <row r="185" spans="1:16" ht="12.75" customHeight="1" x14ac:dyDescent="0.2">
      <c r="A185" s="33" t="s">
        <v>57</v>
      </c>
      <c r="E185" s="35" t="s">
        <v>56</v>
      </c>
    </row>
    <row r="186" spans="1:16" ht="12.75" customHeight="1" x14ac:dyDescent="0.2">
      <c r="E186" s="34" t="s">
        <v>219</v>
      </c>
    </row>
    <row r="187" spans="1:16" ht="12.75" customHeight="1" x14ac:dyDescent="0.2">
      <c r="A187" t="s">
        <v>50</v>
      </c>
      <c r="B187" s="10" t="s">
        <v>220</v>
      </c>
      <c r="C187" s="10" t="s">
        <v>221</v>
      </c>
      <c r="D187" t="s">
        <v>48</v>
      </c>
      <c r="E187" s="29" t="s">
        <v>222</v>
      </c>
      <c r="F187" s="30" t="s">
        <v>61</v>
      </c>
      <c r="G187" s="31">
        <v>3</v>
      </c>
      <c r="H187" s="30">
        <v>0</v>
      </c>
      <c r="I187" s="30">
        <f>ROUND(G187*H187,6)</f>
        <v>0</v>
      </c>
      <c r="L187" s="32">
        <v>0</v>
      </c>
      <c r="M187" s="27">
        <f>ROUND(ROUND(L187,2)*ROUND(G187,3),2)</f>
        <v>0</v>
      </c>
      <c r="N187" s="30" t="s">
        <v>93</v>
      </c>
      <c r="O187">
        <f>(M187*21)/100</f>
        <v>0</v>
      </c>
      <c r="P187" t="s">
        <v>27</v>
      </c>
    </row>
    <row r="188" spans="1:16" ht="12.75" customHeight="1" x14ac:dyDescent="0.2">
      <c r="A188" s="33" t="s">
        <v>55</v>
      </c>
      <c r="E188" s="34" t="s">
        <v>56</v>
      </c>
    </row>
    <row r="189" spans="1:16" ht="12.75" customHeight="1" x14ac:dyDescent="0.2">
      <c r="A189" s="33" t="s">
        <v>57</v>
      </c>
      <c r="E189" s="35" t="s">
        <v>56</v>
      </c>
    </row>
    <row r="190" spans="1:16" ht="12.75" customHeight="1" x14ac:dyDescent="0.2">
      <c r="E190" s="34" t="s">
        <v>94</v>
      </c>
    </row>
    <row r="191" spans="1:16" ht="12.75" customHeight="1" x14ac:dyDescent="0.2">
      <c r="A191" t="s">
        <v>47</v>
      </c>
      <c r="C191" s="11" t="s">
        <v>26</v>
      </c>
      <c r="E191" s="28" t="s">
        <v>223</v>
      </c>
      <c r="J191" s="27">
        <f>0</f>
        <v>0</v>
      </c>
      <c r="K191" s="27">
        <f>0</f>
        <v>0</v>
      </c>
      <c r="L191" s="27">
        <f>0+L192+L196+L200+L204+L208+L212+L216+L220+L224+L228+L232+L236+L240+L244</f>
        <v>0</v>
      </c>
      <c r="M191" s="27">
        <f>0+M192+M196+M200+M204+M208+M212+M216+M220+M224+M228+M232+M236+M240+M244</f>
        <v>0</v>
      </c>
    </row>
    <row r="192" spans="1:16" ht="12.75" customHeight="1" x14ac:dyDescent="0.2">
      <c r="A192" t="s">
        <v>50</v>
      </c>
      <c r="B192" s="10" t="s">
        <v>224</v>
      </c>
      <c r="C192" s="10" t="s">
        <v>225</v>
      </c>
      <c r="D192" t="s">
        <v>48</v>
      </c>
      <c r="E192" s="29" t="s">
        <v>226</v>
      </c>
      <c r="F192" s="30" t="s">
        <v>61</v>
      </c>
      <c r="G192" s="31">
        <v>1</v>
      </c>
      <c r="H192" s="30">
        <v>0</v>
      </c>
      <c r="I192" s="30">
        <f>ROUND(G192*H192,6)</f>
        <v>0</v>
      </c>
      <c r="L192" s="32">
        <v>0</v>
      </c>
      <c r="M192" s="27">
        <f>ROUND(ROUND(L192,2)*ROUND(G192,3),2)</f>
        <v>0</v>
      </c>
      <c r="N192" s="30" t="s">
        <v>54</v>
      </c>
      <c r="O192">
        <f>(M192*21)/100</f>
        <v>0</v>
      </c>
      <c r="P192" t="s">
        <v>27</v>
      </c>
    </row>
    <row r="193" spans="1:16" ht="12.75" customHeight="1" x14ac:dyDescent="0.2">
      <c r="A193" s="33" t="s">
        <v>55</v>
      </c>
      <c r="E193" s="34" t="s">
        <v>56</v>
      </c>
    </row>
    <row r="194" spans="1:16" ht="12.75" customHeight="1" x14ac:dyDescent="0.2">
      <c r="A194" s="33" t="s">
        <v>57</v>
      </c>
      <c r="E194" s="35" t="s">
        <v>56</v>
      </c>
    </row>
    <row r="195" spans="1:16" ht="12.75" customHeight="1" x14ac:dyDescent="0.2">
      <c r="E195" s="34" t="s">
        <v>227</v>
      </c>
    </row>
    <row r="196" spans="1:16" ht="12.75" customHeight="1" x14ac:dyDescent="0.2">
      <c r="A196" t="s">
        <v>50</v>
      </c>
      <c r="B196" s="10" t="s">
        <v>228</v>
      </c>
      <c r="C196" s="10" t="s">
        <v>229</v>
      </c>
      <c r="D196" t="s">
        <v>48</v>
      </c>
      <c r="E196" s="29" t="s">
        <v>230</v>
      </c>
      <c r="F196" s="30" t="s">
        <v>61</v>
      </c>
      <c r="G196" s="31">
        <v>1</v>
      </c>
      <c r="H196" s="30">
        <v>0</v>
      </c>
      <c r="I196" s="30">
        <f>ROUND(G196*H196,6)</f>
        <v>0</v>
      </c>
      <c r="L196" s="32">
        <v>0</v>
      </c>
      <c r="M196" s="27">
        <f>ROUND(ROUND(L196,2)*ROUND(G196,3),2)</f>
        <v>0</v>
      </c>
      <c r="N196" s="30" t="s">
        <v>54</v>
      </c>
      <c r="O196">
        <f>(M196*21)/100</f>
        <v>0</v>
      </c>
      <c r="P196" t="s">
        <v>27</v>
      </c>
    </row>
    <row r="197" spans="1:16" ht="12.75" customHeight="1" x14ac:dyDescent="0.2">
      <c r="A197" s="33" t="s">
        <v>55</v>
      </c>
      <c r="E197" s="34" t="s">
        <v>56</v>
      </c>
    </row>
    <row r="198" spans="1:16" ht="12.75" customHeight="1" x14ac:dyDescent="0.2">
      <c r="A198" s="33" t="s">
        <v>57</v>
      </c>
      <c r="E198" s="35" t="s">
        <v>56</v>
      </c>
    </row>
    <row r="199" spans="1:16" ht="12.75" customHeight="1" x14ac:dyDescent="0.2">
      <c r="E199" s="34" t="s">
        <v>231</v>
      </c>
    </row>
    <row r="200" spans="1:16" ht="12.75" customHeight="1" x14ac:dyDescent="0.2">
      <c r="A200" t="s">
        <v>50</v>
      </c>
      <c r="B200" s="10" t="s">
        <v>232</v>
      </c>
      <c r="C200" s="10" t="s">
        <v>233</v>
      </c>
      <c r="D200" t="s">
        <v>48</v>
      </c>
      <c r="E200" s="29" t="s">
        <v>234</v>
      </c>
      <c r="F200" s="30" t="s">
        <v>61</v>
      </c>
      <c r="G200" s="31">
        <v>1</v>
      </c>
      <c r="H200" s="30">
        <v>0</v>
      </c>
      <c r="I200" s="30">
        <f>ROUND(G200*H200,6)</f>
        <v>0</v>
      </c>
      <c r="L200" s="32">
        <v>0</v>
      </c>
      <c r="M200" s="27">
        <f>ROUND(ROUND(L200,2)*ROUND(G200,3),2)</f>
        <v>0</v>
      </c>
      <c r="N200" s="30" t="s">
        <v>54</v>
      </c>
      <c r="O200">
        <f>(M200*21)/100</f>
        <v>0</v>
      </c>
      <c r="P200" t="s">
        <v>27</v>
      </c>
    </row>
    <row r="201" spans="1:16" ht="12.75" customHeight="1" x14ac:dyDescent="0.2">
      <c r="A201" s="33" t="s">
        <v>55</v>
      </c>
      <c r="E201" s="34" t="s">
        <v>56</v>
      </c>
    </row>
    <row r="202" spans="1:16" ht="12.75" customHeight="1" x14ac:dyDescent="0.2">
      <c r="A202" s="33" t="s">
        <v>57</v>
      </c>
      <c r="E202" s="35" t="s">
        <v>56</v>
      </c>
    </row>
    <row r="203" spans="1:16" ht="12.75" customHeight="1" x14ac:dyDescent="0.2">
      <c r="E203" s="34" t="s">
        <v>235</v>
      </c>
    </row>
    <row r="204" spans="1:16" ht="12.75" customHeight="1" x14ac:dyDescent="0.2">
      <c r="A204" t="s">
        <v>50</v>
      </c>
      <c r="B204" s="10" t="s">
        <v>236</v>
      </c>
      <c r="C204" s="10" t="s">
        <v>237</v>
      </c>
      <c r="D204" t="s">
        <v>48</v>
      </c>
      <c r="E204" s="29" t="s">
        <v>238</v>
      </c>
      <c r="F204" s="30" t="s">
        <v>61</v>
      </c>
      <c r="G204" s="31">
        <v>1</v>
      </c>
      <c r="H204" s="30">
        <v>0</v>
      </c>
      <c r="I204" s="30">
        <f>ROUND(G204*H204,6)</f>
        <v>0</v>
      </c>
      <c r="L204" s="32">
        <v>0</v>
      </c>
      <c r="M204" s="27">
        <f>ROUND(ROUND(L204,2)*ROUND(G204,3),2)</f>
        <v>0</v>
      </c>
      <c r="N204" s="30" t="s">
        <v>93</v>
      </c>
      <c r="O204">
        <f>(M204*21)/100</f>
        <v>0</v>
      </c>
      <c r="P204" t="s">
        <v>27</v>
      </c>
    </row>
    <row r="205" spans="1:16" ht="12.75" customHeight="1" x14ac:dyDescent="0.2">
      <c r="A205" s="33" t="s">
        <v>55</v>
      </c>
      <c r="E205" s="34" t="s">
        <v>56</v>
      </c>
    </row>
    <row r="206" spans="1:16" ht="12.75" customHeight="1" x14ac:dyDescent="0.2">
      <c r="A206" s="33" t="s">
        <v>57</v>
      </c>
      <c r="E206" s="35" t="s">
        <v>56</v>
      </c>
    </row>
    <row r="207" spans="1:16" ht="12.75" customHeight="1" x14ac:dyDescent="0.2">
      <c r="E207" s="34" t="s">
        <v>94</v>
      </c>
    </row>
    <row r="208" spans="1:16" ht="12.75" customHeight="1" x14ac:dyDescent="0.2">
      <c r="A208" t="s">
        <v>50</v>
      </c>
      <c r="B208" s="10" t="s">
        <v>239</v>
      </c>
      <c r="C208" s="10" t="s">
        <v>240</v>
      </c>
      <c r="D208" t="s">
        <v>48</v>
      </c>
      <c r="E208" s="29" t="s">
        <v>241</v>
      </c>
      <c r="F208" s="30" t="s">
        <v>61</v>
      </c>
      <c r="G208" s="31">
        <v>1</v>
      </c>
      <c r="H208" s="30">
        <v>0</v>
      </c>
      <c r="I208" s="30">
        <f>ROUND(G208*H208,6)</f>
        <v>0</v>
      </c>
      <c r="L208" s="32">
        <v>0</v>
      </c>
      <c r="M208" s="27">
        <f>ROUND(ROUND(L208,2)*ROUND(G208,3),2)</f>
        <v>0</v>
      </c>
      <c r="N208" s="30" t="s">
        <v>54</v>
      </c>
      <c r="O208">
        <f>(M208*21)/100</f>
        <v>0</v>
      </c>
      <c r="P208" t="s">
        <v>27</v>
      </c>
    </row>
    <row r="209" spans="1:16" ht="12.75" customHeight="1" x14ac:dyDescent="0.2">
      <c r="A209" s="33" t="s">
        <v>55</v>
      </c>
      <c r="E209" s="34" t="s">
        <v>56</v>
      </c>
    </row>
    <row r="210" spans="1:16" ht="12.75" customHeight="1" x14ac:dyDescent="0.2">
      <c r="A210" s="33" t="s">
        <v>57</v>
      </c>
      <c r="E210" s="35" t="s">
        <v>56</v>
      </c>
    </row>
    <row r="211" spans="1:16" ht="12.75" customHeight="1" x14ac:dyDescent="0.2">
      <c r="E211" s="34" t="s">
        <v>241</v>
      </c>
    </row>
    <row r="212" spans="1:16" ht="12.75" customHeight="1" x14ac:dyDescent="0.2">
      <c r="A212" t="s">
        <v>50</v>
      </c>
      <c r="B212" s="10" t="s">
        <v>242</v>
      </c>
      <c r="C212" s="10" t="s">
        <v>243</v>
      </c>
      <c r="D212" t="s">
        <v>48</v>
      </c>
      <c r="E212" s="29" t="s">
        <v>244</v>
      </c>
      <c r="F212" s="30" t="s">
        <v>61</v>
      </c>
      <c r="G212" s="31">
        <v>1</v>
      </c>
      <c r="H212" s="30">
        <v>0</v>
      </c>
      <c r="I212" s="30">
        <f>ROUND(G212*H212,6)</f>
        <v>0</v>
      </c>
      <c r="L212" s="32">
        <v>0</v>
      </c>
      <c r="M212" s="27">
        <f>ROUND(ROUND(L212,2)*ROUND(G212,3),2)</f>
        <v>0</v>
      </c>
      <c r="N212" s="30" t="s">
        <v>54</v>
      </c>
      <c r="O212">
        <f>(M212*21)/100</f>
        <v>0</v>
      </c>
      <c r="P212" t="s">
        <v>27</v>
      </c>
    </row>
    <row r="213" spans="1:16" ht="12.75" customHeight="1" x14ac:dyDescent="0.2">
      <c r="A213" s="33" t="s">
        <v>55</v>
      </c>
      <c r="E213" s="34" t="s">
        <v>56</v>
      </c>
    </row>
    <row r="214" spans="1:16" ht="12.75" customHeight="1" x14ac:dyDescent="0.2">
      <c r="A214" s="33" t="s">
        <v>57</v>
      </c>
      <c r="E214" s="35" t="s">
        <v>56</v>
      </c>
    </row>
    <row r="215" spans="1:16" ht="12.75" customHeight="1" x14ac:dyDescent="0.2">
      <c r="E215" s="34" t="s">
        <v>244</v>
      </c>
    </row>
    <row r="216" spans="1:16" ht="12.75" customHeight="1" x14ac:dyDescent="0.2">
      <c r="A216" t="s">
        <v>50</v>
      </c>
      <c r="B216" s="10" t="s">
        <v>245</v>
      </c>
      <c r="C216" s="10" t="s">
        <v>246</v>
      </c>
      <c r="D216" t="s">
        <v>48</v>
      </c>
      <c r="E216" s="29" t="s">
        <v>247</v>
      </c>
      <c r="F216" s="30" t="s">
        <v>61</v>
      </c>
      <c r="G216" s="31">
        <v>1</v>
      </c>
      <c r="H216" s="30">
        <v>0</v>
      </c>
      <c r="I216" s="30">
        <f>ROUND(G216*H216,6)</f>
        <v>0</v>
      </c>
      <c r="L216" s="32">
        <v>0</v>
      </c>
      <c r="M216" s="27">
        <f>ROUND(ROUND(L216,2)*ROUND(G216,3),2)</f>
        <v>0</v>
      </c>
      <c r="N216" s="30" t="s">
        <v>93</v>
      </c>
      <c r="O216">
        <f>(M216*21)/100</f>
        <v>0</v>
      </c>
      <c r="P216" t="s">
        <v>27</v>
      </c>
    </row>
    <row r="217" spans="1:16" ht="12.75" customHeight="1" x14ac:dyDescent="0.2">
      <c r="A217" s="33" t="s">
        <v>55</v>
      </c>
      <c r="E217" s="34" t="s">
        <v>56</v>
      </c>
    </row>
    <row r="218" spans="1:16" ht="12.75" customHeight="1" x14ac:dyDescent="0.2">
      <c r="A218" s="33" t="s">
        <v>57</v>
      </c>
      <c r="E218" s="35" t="s">
        <v>56</v>
      </c>
    </row>
    <row r="219" spans="1:16" ht="12.75" customHeight="1" x14ac:dyDescent="0.2">
      <c r="E219" s="34" t="s">
        <v>94</v>
      </c>
    </row>
    <row r="220" spans="1:16" ht="12.75" customHeight="1" x14ac:dyDescent="0.2">
      <c r="A220" t="s">
        <v>50</v>
      </c>
      <c r="B220" s="10" t="s">
        <v>248</v>
      </c>
      <c r="C220" s="10" t="s">
        <v>249</v>
      </c>
      <c r="D220" t="s">
        <v>48</v>
      </c>
      <c r="E220" s="29" t="s">
        <v>250</v>
      </c>
      <c r="F220" s="30" t="s">
        <v>61</v>
      </c>
      <c r="G220" s="31">
        <v>1</v>
      </c>
      <c r="H220" s="30">
        <v>0</v>
      </c>
      <c r="I220" s="30">
        <f>ROUND(G220*H220,6)</f>
        <v>0</v>
      </c>
      <c r="L220" s="32">
        <v>0</v>
      </c>
      <c r="M220" s="27">
        <f>ROUND(ROUND(L220,2)*ROUND(G220,3),2)</f>
        <v>0</v>
      </c>
      <c r="N220" s="30" t="s">
        <v>93</v>
      </c>
      <c r="O220">
        <f>(M220*21)/100</f>
        <v>0</v>
      </c>
      <c r="P220" t="s">
        <v>27</v>
      </c>
    </row>
    <row r="221" spans="1:16" ht="12.75" customHeight="1" x14ac:dyDescent="0.2">
      <c r="A221" s="33" t="s">
        <v>55</v>
      </c>
      <c r="E221" s="34" t="s">
        <v>56</v>
      </c>
    </row>
    <row r="222" spans="1:16" ht="12.75" customHeight="1" x14ac:dyDescent="0.2">
      <c r="A222" s="33" t="s">
        <v>57</v>
      </c>
      <c r="E222" s="35" t="s">
        <v>56</v>
      </c>
    </row>
    <row r="223" spans="1:16" ht="12.75" customHeight="1" x14ac:dyDescent="0.2">
      <c r="E223" s="34" t="s">
        <v>94</v>
      </c>
    </row>
    <row r="224" spans="1:16" ht="12.75" customHeight="1" x14ac:dyDescent="0.2">
      <c r="A224" t="s">
        <v>50</v>
      </c>
      <c r="B224" s="10" t="s">
        <v>251</v>
      </c>
      <c r="C224" s="10" t="s">
        <v>252</v>
      </c>
      <c r="D224" t="s">
        <v>48</v>
      </c>
      <c r="E224" s="29" t="s">
        <v>253</v>
      </c>
      <c r="F224" s="30" t="s">
        <v>61</v>
      </c>
      <c r="G224" s="31">
        <v>1</v>
      </c>
      <c r="H224" s="30">
        <v>0</v>
      </c>
      <c r="I224" s="30">
        <f>ROUND(G224*H224,6)</f>
        <v>0</v>
      </c>
      <c r="L224" s="32">
        <v>0</v>
      </c>
      <c r="M224" s="27">
        <f>ROUND(ROUND(L224,2)*ROUND(G224,3),2)</f>
        <v>0</v>
      </c>
      <c r="N224" s="30" t="s">
        <v>54</v>
      </c>
      <c r="O224">
        <f>(M224*21)/100</f>
        <v>0</v>
      </c>
      <c r="P224" t="s">
        <v>27</v>
      </c>
    </row>
    <row r="225" spans="1:16" ht="12.75" customHeight="1" x14ac:dyDescent="0.2">
      <c r="A225" s="33" t="s">
        <v>55</v>
      </c>
      <c r="E225" s="34" t="s">
        <v>56</v>
      </c>
    </row>
    <row r="226" spans="1:16" ht="12.75" customHeight="1" x14ac:dyDescent="0.2">
      <c r="A226" s="33" t="s">
        <v>57</v>
      </c>
      <c r="E226" s="35" t="s">
        <v>56</v>
      </c>
    </row>
    <row r="227" spans="1:16" ht="12.75" customHeight="1" x14ac:dyDescent="0.2">
      <c r="E227" s="34" t="s">
        <v>254</v>
      </c>
    </row>
    <row r="228" spans="1:16" ht="12.75" customHeight="1" x14ac:dyDescent="0.2">
      <c r="A228" t="s">
        <v>50</v>
      </c>
      <c r="B228" s="10" t="s">
        <v>255</v>
      </c>
      <c r="C228" s="10" t="s">
        <v>256</v>
      </c>
      <c r="D228" t="s">
        <v>48</v>
      </c>
      <c r="E228" s="29" t="s">
        <v>257</v>
      </c>
      <c r="F228" s="30" t="s">
        <v>61</v>
      </c>
      <c r="G228" s="31">
        <v>1</v>
      </c>
      <c r="H228" s="30">
        <v>0</v>
      </c>
      <c r="I228" s="30">
        <f>ROUND(G228*H228,6)</f>
        <v>0</v>
      </c>
      <c r="L228" s="32">
        <v>0</v>
      </c>
      <c r="M228" s="27">
        <f>ROUND(ROUND(L228,2)*ROUND(G228,3),2)</f>
        <v>0</v>
      </c>
      <c r="N228" s="30" t="s">
        <v>54</v>
      </c>
      <c r="O228">
        <f>(M228*21)/100</f>
        <v>0</v>
      </c>
      <c r="P228" t="s">
        <v>27</v>
      </c>
    </row>
    <row r="229" spans="1:16" ht="12.75" customHeight="1" x14ac:dyDescent="0.2">
      <c r="A229" s="33" t="s">
        <v>55</v>
      </c>
      <c r="E229" s="34" t="s">
        <v>56</v>
      </c>
    </row>
    <row r="230" spans="1:16" ht="12.75" customHeight="1" x14ac:dyDescent="0.2">
      <c r="A230" s="33" t="s">
        <v>57</v>
      </c>
      <c r="E230" s="35" t="s">
        <v>56</v>
      </c>
    </row>
    <row r="231" spans="1:16" ht="12.75" customHeight="1" x14ac:dyDescent="0.2">
      <c r="E231" s="34" t="s">
        <v>258</v>
      </c>
    </row>
    <row r="232" spans="1:16" ht="12.75" customHeight="1" x14ac:dyDescent="0.2">
      <c r="A232" t="s">
        <v>50</v>
      </c>
      <c r="B232" s="10" t="s">
        <v>259</v>
      </c>
      <c r="C232" s="10" t="s">
        <v>260</v>
      </c>
      <c r="D232" t="s">
        <v>48</v>
      </c>
      <c r="E232" s="29" t="s">
        <v>261</v>
      </c>
      <c r="F232" s="30" t="s">
        <v>61</v>
      </c>
      <c r="G232" s="31">
        <v>1</v>
      </c>
      <c r="H232" s="30">
        <v>0</v>
      </c>
      <c r="I232" s="30">
        <f>ROUND(G232*H232,6)</f>
        <v>0</v>
      </c>
      <c r="L232" s="32">
        <v>0</v>
      </c>
      <c r="M232" s="27">
        <f>ROUND(ROUND(L232,2)*ROUND(G232,3),2)</f>
        <v>0</v>
      </c>
      <c r="N232" s="30" t="s">
        <v>54</v>
      </c>
      <c r="O232">
        <f>(M232*21)/100</f>
        <v>0</v>
      </c>
      <c r="P232" t="s">
        <v>27</v>
      </c>
    </row>
    <row r="233" spans="1:16" ht="12.75" customHeight="1" x14ac:dyDescent="0.2">
      <c r="A233" s="33" t="s">
        <v>55</v>
      </c>
      <c r="E233" s="34" t="s">
        <v>56</v>
      </c>
    </row>
    <row r="234" spans="1:16" ht="12.75" customHeight="1" x14ac:dyDescent="0.2">
      <c r="A234" s="33" t="s">
        <v>57</v>
      </c>
      <c r="E234" s="35" t="s">
        <v>56</v>
      </c>
    </row>
    <row r="235" spans="1:16" ht="12.75" customHeight="1" x14ac:dyDescent="0.2">
      <c r="E235" s="34" t="s">
        <v>262</v>
      </c>
    </row>
    <row r="236" spans="1:16" ht="12.75" customHeight="1" x14ac:dyDescent="0.2">
      <c r="A236" t="s">
        <v>50</v>
      </c>
      <c r="B236" s="10" t="s">
        <v>263</v>
      </c>
      <c r="C236" s="10" t="s">
        <v>264</v>
      </c>
      <c r="D236" t="s">
        <v>48</v>
      </c>
      <c r="E236" s="29" t="s">
        <v>265</v>
      </c>
      <c r="F236" s="30" t="s">
        <v>61</v>
      </c>
      <c r="G236" s="31">
        <v>1</v>
      </c>
      <c r="H236" s="30">
        <v>0</v>
      </c>
      <c r="I236" s="30">
        <f>ROUND(G236*H236,6)</f>
        <v>0</v>
      </c>
      <c r="L236" s="32">
        <v>0</v>
      </c>
      <c r="M236" s="27">
        <f>ROUND(ROUND(L236,2)*ROUND(G236,3),2)</f>
        <v>0</v>
      </c>
      <c r="N236" s="30" t="s">
        <v>54</v>
      </c>
      <c r="O236">
        <f>(M236*21)/100</f>
        <v>0</v>
      </c>
      <c r="P236" t="s">
        <v>27</v>
      </c>
    </row>
    <row r="237" spans="1:16" ht="12.75" customHeight="1" x14ac:dyDescent="0.2">
      <c r="A237" s="33" t="s">
        <v>55</v>
      </c>
      <c r="E237" s="34" t="s">
        <v>56</v>
      </c>
    </row>
    <row r="238" spans="1:16" ht="12.75" customHeight="1" x14ac:dyDescent="0.2">
      <c r="A238" s="33" t="s">
        <v>57</v>
      </c>
      <c r="E238" s="35" t="s">
        <v>56</v>
      </c>
    </row>
    <row r="239" spans="1:16" ht="12.75" customHeight="1" x14ac:dyDescent="0.2">
      <c r="E239" s="34" t="s">
        <v>266</v>
      </c>
    </row>
    <row r="240" spans="1:16" ht="12.75" customHeight="1" x14ac:dyDescent="0.2">
      <c r="A240" t="s">
        <v>50</v>
      </c>
      <c r="B240" s="10" t="s">
        <v>267</v>
      </c>
      <c r="C240" s="10" t="s">
        <v>268</v>
      </c>
      <c r="D240" t="s">
        <v>48</v>
      </c>
      <c r="E240" s="29" t="s">
        <v>269</v>
      </c>
      <c r="F240" s="30" t="s">
        <v>61</v>
      </c>
      <c r="G240" s="31">
        <v>1</v>
      </c>
      <c r="H240" s="30">
        <v>0</v>
      </c>
      <c r="I240" s="30">
        <f>ROUND(G240*H240,6)</f>
        <v>0</v>
      </c>
      <c r="L240" s="32">
        <v>0</v>
      </c>
      <c r="M240" s="27">
        <f>ROUND(ROUND(L240,2)*ROUND(G240,3),2)</f>
        <v>0</v>
      </c>
      <c r="N240" s="30" t="s">
        <v>93</v>
      </c>
      <c r="O240">
        <f>(M240*21)/100</f>
        <v>0</v>
      </c>
      <c r="P240" t="s">
        <v>27</v>
      </c>
    </row>
    <row r="241" spans="1:16" ht="12.75" customHeight="1" x14ac:dyDescent="0.2">
      <c r="A241" s="33" t="s">
        <v>55</v>
      </c>
      <c r="E241" s="34" t="s">
        <v>56</v>
      </c>
    </row>
    <row r="242" spans="1:16" ht="12.75" customHeight="1" x14ac:dyDescent="0.2">
      <c r="A242" s="33" t="s">
        <v>57</v>
      </c>
      <c r="E242" s="35" t="s">
        <v>56</v>
      </c>
    </row>
    <row r="243" spans="1:16" ht="12.75" customHeight="1" x14ac:dyDescent="0.2">
      <c r="E243" s="34" t="s">
        <v>94</v>
      </c>
    </row>
    <row r="244" spans="1:16" ht="12.75" customHeight="1" x14ac:dyDescent="0.2">
      <c r="A244" t="s">
        <v>50</v>
      </c>
      <c r="B244" s="10" t="s">
        <v>270</v>
      </c>
      <c r="C244" s="10" t="s">
        <v>271</v>
      </c>
      <c r="D244" t="s">
        <v>48</v>
      </c>
      <c r="E244" s="29" t="s">
        <v>272</v>
      </c>
      <c r="F244" s="30" t="s">
        <v>61</v>
      </c>
      <c r="G244" s="31">
        <v>1</v>
      </c>
      <c r="H244" s="30">
        <v>0</v>
      </c>
      <c r="I244" s="30">
        <f>ROUND(G244*H244,6)</f>
        <v>0</v>
      </c>
      <c r="L244" s="32">
        <v>0</v>
      </c>
      <c r="M244" s="27">
        <f>ROUND(ROUND(L244,2)*ROUND(G244,3),2)</f>
        <v>0</v>
      </c>
      <c r="N244" s="30" t="s">
        <v>54</v>
      </c>
      <c r="O244">
        <f>(M244*21)/100</f>
        <v>0</v>
      </c>
      <c r="P244" t="s">
        <v>27</v>
      </c>
    </row>
    <row r="245" spans="1:16" ht="12.75" customHeight="1" x14ac:dyDescent="0.2">
      <c r="A245" s="33" t="s">
        <v>55</v>
      </c>
      <c r="E245" s="34" t="s">
        <v>56</v>
      </c>
    </row>
    <row r="246" spans="1:16" ht="12.75" customHeight="1" x14ac:dyDescent="0.2">
      <c r="A246" s="33" t="s">
        <v>57</v>
      </c>
      <c r="E246" s="35" t="s">
        <v>56</v>
      </c>
    </row>
    <row r="247" spans="1:16" ht="12.75" customHeight="1" x14ac:dyDescent="0.2">
      <c r="E247" s="34" t="s">
        <v>273</v>
      </c>
    </row>
    <row r="248" spans="1:16" ht="12.75" customHeight="1" x14ac:dyDescent="0.2">
      <c r="A248" t="s">
        <v>47</v>
      </c>
      <c r="C248" s="11" t="s">
        <v>67</v>
      </c>
      <c r="E248" s="28" t="s">
        <v>274</v>
      </c>
      <c r="J248" s="27">
        <f>0</f>
        <v>0</v>
      </c>
      <c r="K248" s="27">
        <f>0</f>
        <v>0</v>
      </c>
      <c r="L248" s="27">
        <f>0+L249+L253+L257+L261+L265+L269+L273+L277+L281+L285+L289+L293</f>
        <v>0</v>
      </c>
      <c r="M248" s="27">
        <f>0+M249+M253+M257+M261+M265+M269+M273+M277+M281+M285+M289+M293</f>
        <v>0</v>
      </c>
    </row>
    <row r="249" spans="1:16" ht="12.75" customHeight="1" x14ac:dyDescent="0.2">
      <c r="A249" t="s">
        <v>50</v>
      </c>
      <c r="B249" s="10" t="s">
        <v>275</v>
      </c>
      <c r="C249" s="10" t="s">
        <v>276</v>
      </c>
      <c r="D249" t="s">
        <v>48</v>
      </c>
      <c r="E249" s="29" t="s">
        <v>277</v>
      </c>
      <c r="F249" s="30" t="s">
        <v>61</v>
      </c>
      <c r="G249" s="31">
        <v>1</v>
      </c>
      <c r="H249" s="30">
        <v>0</v>
      </c>
      <c r="I249" s="30">
        <f>ROUND(G249*H249,6)</f>
        <v>0</v>
      </c>
      <c r="L249" s="32">
        <v>0</v>
      </c>
      <c r="M249" s="27">
        <f>ROUND(ROUND(L249,2)*ROUND(G249,3),2)</f>
        <v>0</v>
      </c>
      <c r="N249" s="30" t="s">
        <v>54</v>
      </c>
      <c r="O249">
        <f>(M249*21)/100</f>
        <v>0</v>
      </c>
      <c r="P249" t="s">
        <v>27</v>
      </c>
    </row>
    <row r="250" spans="1:16" ht="12.75" customHeight="1" x14ac:dyDescent="0.2">
      <c r="A250" s="33" t="s">
        <v>55</v>
      </c>
      <c r="E250" s="34" t="s">
        <v>56</v>
      </c>
    </row>
    <row r="251" spans="1:16" ht="12.75" customHeight="1" x14ac:dyDescent="0.2">
      <c r="A251" s="33" t="s">
        <v>57</v>
      </c>
      <c r="E251" s="35" t="s">
        <v>56</v>
      </c>
    </row>
    <row r="252" spans="1:16" ht="12.75" customHeight="1" x14ac:dyDescent="0.2">
      <c r="E252" s="34" t="s">
        <v>278</v>
      </c>
    </row>
    <row r="253" spans="1:16" ht="12.75" customHeight="1" x14ac:dyDescent="0.2">
      <c r="A253" t="s">
        <v>50</v>
      </c>
      <c r="B253" s="10" t="s">
        <v>279</v>
      </c>
      <c r="C253" s="10" t="s">
        <v>280</v>
      </c>
      <c r="D253" t="s">
        <v>48</v>
      </c>
      <c r="E253" s="29" t="s">
        <v>281</v>
      </c>
      <c r="F253" s="30" t="s">
        <v>61</v>
      </c>
      <c r="G253" s="31">
        <v>1</v>
      </c>
      <c r="H253" s="30">
        <v>0</v>
      </c>
      <c r="I253" s="30">
        <f>ROUND(G253*H253,6)</f>
        <v>0</v>
      </c>
      <c r="L253" s="32">
        <v>0</v>
      </c>
      <c r="M253" s="27">
        <f>ROUND(ROUND(L253,2)*ROUND(G253,3),2)</f>
        <v>0</v>
      </c>
      <c r="N253" s="30" t="s">
        <v>93</v>
      </c>
      <c r="O253">
        <f>(M253*21)/100</f>
        <v>0</v>
      </c>
      <c r="P253" t="s">
        <v>27</v>
      </c>
    </row>
    <row r="254" spans="1:16" ht="12.75" customHeight="1" x14ac:dyDescent="0.2">
      <c r="A254" s="33" t="s">
        <v>55</v>
      </c>
      <c r="E254" s="34" t="s">
        <v>56</v>
      </c>
    </row>
    <row r="255" spans="1:16" ht="12.75" customHeight="1" x14ac:dyDescent="0.2">
      <c r="A255" s="33" t="s">
        <v>57</v>
      </c>
      <c r="E255" s="35" t="s">
        <v>56</v>
      </c>
    </row>
    <row r="256" spans="1:16" ht="12.75" customHeight="1" x14ac:dyDescent="0.2">
      <c r="E256" s="34" t="s">
        <v>94</v>
      </c>
    </row>
    <row r="257" spans="1:16" ht="12.75" customHeight="1" x14ac:dyDescent="0.2">
      <c r="A257" t="s">
        <v>50</v>
      </c>
      <c r="B257" s="10" t="s">
        <v>282</v>
      </c>
      <c r="C257" s="10" t="s">
        <v>283</v>
      </c>
      <c r="D257" t="s">
        <v>48</v>
      </c>
      <c r="E257" s="29" t="s">
        <v>284</v>
      </c>
      <c r="F257" s="30" t="s">
        <v>61</v>
      </c>
      <c r="G257" s="31">
        <v>1</v>
      </c>
      <c r="H257" s="30">
        <v>0</v>
      </c>
      <c r="I257" s="30">
        <f>ROUND(G257*H257,6)</f>
        <v>0</v>
      </c>
      <c r="L257" s="32">
        <v>0</v>
      </c>
      <c r="M257" s="27">
        <f>ROUND(ROUND(L257,2)*ROUND(G257,3),2)</f>
        <v>0</v>
      </c>
      <c r="N257" s="30" t="s">
        <v>93</v>
      </c>
      <c r="O257">
        <f>(M257*21)/100</f>
        <v>0</v>
      </c>
      <c r="P257" t="s">
        <v>27</v>
      </c>
    </row>
    <row r="258" spans="1:16" ht="12.75" customHeight="1" x14ac:dyDescent="0.2">
      <c r="A258" s="33" t="s">
        <v>55</v>
      </c>
      <c r="E258" s="34" t="s">
        <v>56</v>
      </c>
    </row>
    <row r="259" spans="1:16" ht="12.75" customHeight="1" x14ac:dyDescent="0.2">
      <c r="A259" s="33" t="s">
        <v>57</v>
      </c>
      <c r="E259" s="35" t="s">
        <v>56</v>
      </c>
    </row>
    <row r="260" spans="1:16" ht="12.75" customHeight="1" x14ac:dyDescent="0.2">
      <c r="E260" s="34" t="s">
        <v>94</v>
      </c>
    </row>
    <row r="261" spans="1:16" ht="12.75" customHeight="1" x14ac:dyDescent="0.2">
      <c r="A261" t="s">
        <v>50</v>
      </c>
      <c r="B261" s="10" t="s">
        <v>285</v>
      </c>
      <c r="C261" s="10" t="s">
        <v>286</v>
      </c>
      <c r="D261" t="s">
        <v>48</v>
      </c>
      <c r="E261" s="29" t="s">
        <v>287</v>
      </c>
      <c r="F261" s="30" t="s">
        <v>61</v>
      </c>
      <c r="G261" s="31">
        <v>1</v>
      </c>
      <c r="H261" s="30">
        <v>0</v>
      </c>
      <c r="I261" s="30">
        <f>ROUND(G261*H261,6)</f>
        <v>0</v>
      </c>
      <c r="L261" s="32">
        <v>0</v>
      </c>
      <c r="M261" s="27">
        <f>ROUND(ROUND(L261,2)*ROUND(G261,3),2)</f>
        <v>0</v>
      </c>
      <c r="N261" s="30" t="s">
        <v>54</v>
      </c>
      <c r="O261">
        <f>(M261*21)/100</f>
        <v>0</v>
      </c>
      <c r="P261" t="s">
        <v>27</v>
      </c>
    </row>
    <row r="262" spans="1:16" ht="12.75" customHeight="1" x14ac:dyDescent="0.2">
      <c r="A262" s="33" t="s">
        <v>55</v>
      </c>
      <c r="E262" s="34" t="s">
        <v>56</v>
      </c>
    </row>
    <row r="263" spans="1:16" ht="12.75" customHeight="1" x14ac:dyDescent="0.2">
      <c r="A263" s="33" t="s">
        <v>57</v>
      </c>
      <c r="E263" s="35" t="s">
        <v>56</v>
      </c>
    </row>
    <row r="264" spans="1:16" ht="12.75" customHeight="1" x14ac:dyDescent="0.2">
      <c r="E264" s="34" t="s">
        <v>288</v>
      </c>
    </row>
    <row r="265" spans="1:16" ht="12.75" customHeight="1" x14ac:dyDescent="0.2">
      <c r="A265" t="s">
        <v>50</v>
      </c>
      <c r="B265" s="10" t="s">
        <v>289</v>
      </c>
      <c r="C265" s="10" t="s">
        <v>290</v>
      </c>
      <c r="D265" t="s">
        <v>48</v>
      </c>
      <c r="E265" s="29" t="s">
        <v>291</v>
      </c>
      <c r="F265" s="30" t="s">
        <v>61</v>
      </c>
      <c r="G265" s="31">
        <v>1</v>
      </c>
      <c r="H265" s="30">
        <v>0</v>
      </c>
      <c r="I265" s="30">
        <f>ROUND(G265*H265,6)</f>
        <v>0</v>
      </c>
      <c r="L265" s="32">
        <v>0</v>
      </c>
      <c r="M265" s="27">
        <f>ROUND(ROUND(L265,2)*ROUND(G265,3),2)</f>
        <v>0</v>
      </c>
      <c r="N265" s="30" t="s">
        <v>54</v>
      </c>
      <c r="O265">
        <f>(M265*21)/100</f>
        <v>0</v>
      </c>
      <c r="P265" t="s">
        <v>27</v>
      </c>
    </row>
    <row r="266" spans="1:16" ht="12.75" customHeight="1" x14ac:dyDescent="0.2">
      <c r="A266" s="33" t="s">
        <v>55</v>
      </c>
      <c r="E266" s="34" t="s">
        <v>56</v>
      </c>
    </row>
    <row r="267" spans="1:16" ht="12.75" customHeight="1" x14ac:dyDescent="0.2">
      <c r="A267" s="33" t="s">
        <v>57</v>
      </c>
      <c r="E267" s="35" t="s">
        <v>56</v>
      </c>
    </row>
    <row r="268" spans="1:16" ht="12.75" customHeight="1" x14ac:dyDescent="0.2">
      <c r="E268" s="34" t="s">
        <v>292</v>
      </c>
    </row>
    <row r="269" spans="1:16" ht="12.75" customHeight="1" x14ac:dyDescent="0.2">
      <c r="A269" t="s">
        <v>50</v>
      </c>
      <c r="B269" s="10" t="s">
        <v>293</v>
      </c>
      <c r="C269" s="10" t="s">
        <v>294</v>
      </c>
      <c r="D269" t="s">
        <v>48</v>
      </c>
      <c r="E269" s="29" t="s">
        <v>295</v>
      </c>
      <c r="F269" s="30" t="s">
        <v>61</v>
      </c>
      <c r="G269" s="31">
        <v>2</v>
      </c>
      <c r="H269" s="30">
        <v>0</v>
      </c>
      <c r="I269" s="30">
        <f>ROUND(G269*H269,6)</f>
        <v>0</v>
      </c>
      <c r="L269" s="32">
        <v>0</v>
      </c>
      <c r="M269" s="27">
        <f>ROUND(ROUND(L269,2)*ROUND(G269,3),2)</f>
        <v>0</v>
      </c>
      <c r="N269" s="30" t="s">
        <v>54</v>
      </c>
      <c r="O269">
        <f>(M269*21)/100</f>
        <v>0</v>
      </c>
      <c r="P269" t="s">
        <v>27</v>
      </c>
    </row>
    <row r="270" spans="1:16" ht="12.75" customHeight="1" x14ac:dyDescent="0.2">
      <c r="A270" s="33" t="s">
        <v>55</v>
      </c>
      <c r="E270" s="34" t="s">
        <v>56</v>
      </c>
    </row>
    <row r="271" spans="1:16" ht="12.75" customHeight="1" x14ac:dyDescent="0.2">
      <c r="A271" s="33" t="s">
        <v>57</v>
      </c>
      <c r="E271" s="35" t="s">
        <v>56</v>
      </c>
    </row>
    <row r="272" spans="1:16" ht="12.75" customHeight="1" x14ac:dyDescent="0.2">
      <c r="E272" s="34" t="s">
        <v>296</v>
      </c>
    </row>
    <row r="273" spans="1:16" ht="12.75" customHeight="1" x14ac:dyDescent="0.2">
      <c r="A273" t="s">
        <v>50</v>
      </c>
      <c r="B273" s="10" t="s">
        <v>297</v>
      </c>
      <c r="C273" s="10" t="s">
        <v>298</v>
      </c>
      <c r="D273" t="s">
        <v>48</v>
      </c>
      <c r="E273" s="29" t="s">
        <v>299</v>
      </c>
      <c r="F273" s="30" t="s">
        <v>61</v>
      </c>
      <c r="G273" s="31">
        <v>2</v>
      </c>
      <c r="H273" s="30">
        <v>0</v>
      </c>
      <c r="I273" s="30">
        <f>ROUND(G273*H273,6)</f>
        <v>0</v>
      </c>
      <c r="L273" s="32">
        <v>0</v>
      </c>
      <c r="M273" s="27">
        <f>ROUND(ROUND(L273,2)*ROUND(G273,3),2)</f>
        <v>0</v>
      </c>
      <c r="N273" s="30" t="s">
        <v>93</v>
      </c>
      <c r="O273">
        <f>(M273*21)/100</f>
        <v>0</v>
      </c>
      <c r="P273" t="s">
        <v>27</v>
      </c>
    </row>
    <row r="274" spans="1:16" ht="12.75" customHeight="1" x14ac:dyDescent="0.2">
      <c r="A274" s="33" t="s">
        <v>55</v>
      </c>
      <c r="E274" s="34" t="s">
        <v>56</v>
      </c>
    </row>
    <row r="275" spans="1:16" ht="12.75" customHeight="1" x14ac:dyDescent="0.2">
      <c r="A275" s="33" t="s">
        <v>57</v>
      </c>
      <c r="E275" s="35" t="s">
        <v>56</v>
      </c>
    </row>
    <row r="276" spans="1:16" ht="12.75" customHeight="1" x14ac:dyDescent="0.2">
      <c r="E276" s="34" t="s">
        <v>94</v>
      </c>
    </row>
    <row r="277" spans="1:16" ht="12.75" customHeight="1" x14ac:dyDescent="0.2">
      <c r="A277" t="s">
        <v>50</v>
      </c>
      <c r="B277" s="10" t="s">
        <v>300</v>
      </c>
      <c r="C277" s="10" t="s">
        <v>301</v>
      </c>
      <c r="D277" t="s">
        <v>48</v>
      </c>
      <c r="E277" s="29" t="s">
        <v>302</v>
      </c>
      <c r="F277" s="30" t="s">
        <v>61</v>
      </c>
      <c r="G277" s="31">
        <v>2</v>
      </c>
      <c r="H277" s="30">
        <v>0</v>
      </c>
      <c r="I277" s="30">
        <f>ROUND(G277*H277,6)</f>
        <v>0</v>
      </c>
      <c r="L277" s="32">
        <v>0</v>
      </c>
      <c r="M277" s="27">
        <f>ROUND(ROUND(L277,2)*ROUND(G277,3),2)</f>
        <v>0</v>
      </c>
      <c r="N277" s="30" t="s">
        <v>54</v>
      </c>
      <c r="O277">
        <f>(M277*21)/100</f>
        <v>0</v>
      </c>
      <c r="P277" t="s">
        <v>27</v>
      </c>
    </row>
    <row r="278" spans="1:16" ht="12.75" customHeight="1" x14ac:dyDescent="0.2">
      <c r="A278" s="33" t="s">
        <v>55</v>
      </c>
      <c r="E278" s="34" t="s">
        <v>56</v>
      </c>
    </row>
    <row r="279" spans="1:16" ht="12.75" customHeight="1" x14ac:dyDescent="0.2">
      <c r="A279" s="33" t="s">
        <v>57</v>
      </c>
      <c r="E279" s="35" t="s">
        <v>56</v>
      </c>
    </row>
    <row r="280" spans="1:16" ht="12.75" customHeight="1" x14ac:dyDescent="0.2">
      <c r="E280" s="34" t="s">
        <v>303</v>
      </c>
    </row>
    <row r="281" spans="1:16" ht="12.75" customHeight="1" x14ac:dyDescent="0.2">
      <c r="A281" t="s">
        <v>50</v>
      </c>
      <c r="B281" s="10" t="s">
        <v>304</v>
      </c>
      <c r="C281" s="10" t="s">
        <v>305</v>
      </c>
      <c r="D281" t="s">
        <v>48</v>
      </c>
      <c r="E281" s="29" t="s">
        <v>306</v>
      </c>
      <c r="F281" s="30" t="s">
        <v>61</v>
      </c>
      <c r="G281" s="31">
        <v>2</v>
      </c>
      <c r="H281" s="30">
        <v>0</v>
      </c>
      <c r="I281" s="30">
        <f>ROUND(G281*H281,6)</f>
        <v>0</v>
      </c>
      <c r="L281" s="32">
        <v>0</v>
      </c>
      <c r="M281" s="27">
        <f>ROUND(ROUND(L281,2)*ROUND(G281,3),2)</f>
        <v>0</v>
      </c>
      <c r="N281" s="30" t="s">
        <v>93</v>
      </c>
      <c r="O281">
        <f>(M281*21)/100</f>
        <v>0</v>
      </c>
      <c r="P281" t="s">
        <v>27</v>
      </c>
    </row>
    <row r="282" spans="1:16" ht="12.75" customHeight="1" x14ac:dyDescent="0.2">
      <c r="A282" s="33" t="s">
        <v>55</v>
      </c>
      <c r="E282" s="34" t="s">
        <v>56</v>
      </c>
    </row>
    <row r="283" spans="1:16" ht="12.75" customHeight="1" x14ac:dyDescent="0.2">
      <c r="A283" s="33" t="s">
        <v>57</v>
      </c>
      <c r="E283" s="35" t="s">
        <v>56</v>
      </c>
    </row>
    <row r="284" spans="1:16" ht="12.75" customHeight="1" x14ac:dyDescent="0.2">
      <c r="E284" s="34" t="s">
        <v>94</v>
      </c>
    </row>
    <row r="285" spans="1:16" ht="12.75" customHeight="1" x14ac:dyDescent="0.2">
      <c r="A285" t="s">
        <v>50</v>
      </c>
      <c r="B285" s="10" t="s">
        <v>307</v>
      </c>
      <c r="C285" s="10" t="s">
        <v>308</v>
      </c>
      <c r="D285" t="s">
        <v>48</v>
      </c>
      <c r="E285" s="29" t="s">
        <v>309</v>
      </c>
      <c r="F285" s="30" t="s">
        <v>61</v>
      </c>
      <c r="G285" s="31">
        <v>1</v>
      </c>
      <c r="H285" s="30">
        <v>0</v>
      </c>
      <c r="I285" s="30">
        <f>ROUND(G285*H285,6)</f>
        <v>0</v>
      </c>
      <c r="L285" s="32">
        <v>0</v>
      </c>
      <c r="M285" s="27">
        <f>ROUND(ROUND(L285,2)*ROUND(G285,3),2)</f>
        <v>0</v>
      </c>
      <c r="N285" s="30" t="s">
        <v>93</v>
      </c>
      <c r="O285">
        <f>(M285*21)/100</f>
        <v>0</v>
      </c>
      <c r="P285" t="s">
        <v>27</v>
      </c>
    </row>
    <row r="286" spans="1:16" ht="12.75" customHeight="1" x14ac:dyDescent="0.2">
      <c r="A286" s="33" t="s">
        <v>55</v>
      </c>
      <c r="E286" s="34" t="s">
        <v>56</v>
      </c>
    </row>
    <row r="287" spans="1:16" ht="12.75" customHeight="1" x14ac:dyDescent="0.2">
      <c r="A287" s="33" t="s">
        <v>57</v>
      </c>
      <c r="E287" s="35" t="s">
        <v>56</v>
      </c>
    </row>
    <row r="288" spans="1:16" ht="12.75" customHeight="1" x14ac:dyDescent="0.2">
      <c r="E288" s="34" t="s">
        <v>94</v>
      </c>
    </row>
    <row r="289" spans="1:16" ht="12.75" customHeight="1" x14ac:dyDescent="0.2">
      <c r="A289" t="s">
        <v>50</v>
      </c>
      <c r="B289" s="10" t="s">
        <v>310</v>
      </c>
      <c r="C289" s="10" t="s">
        <v>311</v>
      </c>
      <c r="D289" t="s">
        <v>48</v>
      </c>
      <c r="E289" s="29" t="s">
        <v>312</v>
      </c>
      <c r="F289" s="30" t="s">
        <v>61</v>
      </c>
      <c r="G289" s="31">
        <v>1</v>
      </c>
      <c r="H289" s="30">
        <v>0</v>
      </c>
      <c r="I289" s="30">
        <f>ROUND(G289*H289,6)</f>
        <v>0</v>
      </c>
      <c r="L289" s="32">
        <v>0</v>
      </c>
      <c r="M289" s="27">
        <f>ROUND(ROUND(L289,2)*ROUND(G289,3),2)</f>
        <v>0</v>
      </c>
      <c r="N289" s="30" t="s">
        <v>93</v>
      </c>
      <c r="O289">
        <f>(M289*21)/100</f>
        <v>0</v>
      </c>
      <c r="P289" t="s">
        <v>27</v>
      </c>
    </row>
    <row r="290" spans="1:16" ht="12.75" customHeight="1" x14ac:dyDescent="0.2">
      <c r="A290" s="33" t="s">
        <v>55</v>
      </c>
      <c r="E290" s="34" t="s">
        <v>56</v>
      </c>
    </row>
    <row r="291" spans="1:16" ht="12.75" customHeight="1" x14ac:dyDescent="0.2">
      <c r="A291" s="33" t="s">
        <v>57</v>
      </c>
      <c r="E291" s="35" t="s">
        <v>56</v>
      </c>
    </row>
    <row r="292" spans="1:16" ht="12.75" customHeight="1" x14ac:dyDescent="0.2">
      <c r="E292" s="34" t="s">
        <v>94</v>
      </c>
    </row>
    <row r="293" spans="1:16" ht="12.75" customHeight="1" x14ac:dyDescent="0.2">
      <c r="A293" t="s">
        <v>50</v>
      </c>
      <c r="B293" s="10" t="s">
        <v>313</v>
      </c>
      <c r="C293" s="10" t="s">
        <v>314</v>
      </c>
      <c r="D293" t="s">
        <v>48</v>
      </c>
      <c r="E293" s="29" t="s">
        <v>315</v>
      </c>
      <c r="F293" s="30" t="s">
        <v>61</v>
      </c>
      <c r="G293" s="31">
        <v>2</v>
      </c>
      <c r="H293" s="30">
        <v>0</v>
      </c>
      <c r="I293" s="30">
        <f>ROUND(G293*H293,6)</f>
        <v>0</v>
      </c>
      <c r="L293" s="32">
        <v>0</v>
      </c>
      <c r="M293" s="27">
        <f>ROUND(ROUND(L293,2)*ROUND(G293,3),2)</f>
        <v>0</v>
      </c>
      <c r="N293" s="30" t="s">
        <v>54</v>
      </c>
      <c r="O293">
        <f>(M293*21)/100</f>
        <v>0</v>
      </c>
      <c r="P293" t="s">
        <v>27</v>
      </c>
    </row>
    <row r="294" spans="1:16" ht="12.75" customHeight="1" x14ac:dyDescent="0.2">
      <c r="A294" s="33" t="s">
        <v>55</v>
      </c>
      <c r="E294" s="34" t="s">
        <v>56</v>
      </c>
    </row>
    <row r="295" spans="1:16" ht="12.75" customHeight="1" x14ac:dyDescent="0.2">
      <c r="A295" s="33" t="s">
        <v>57</v>
      </c>
      <c r="E295" s="35" t="s">
        <v>56</v>
      </c>
    </row>
    <row r="296" spans="1:16" ht="12.75" customHeight="1" x14ac:dyDescent="0.2">
      <c r="E296" s="34" t="s">
        <v>316</v>
      </c>
    </row>
    <row r="297" spans="1:16" ht="12.75" customHeight="1" x14ac:dyDescent="0.2">
      <c r="A297" t="s">
        <v>47</v>
      </c>
      <c r="C297" s="11" t="s">
        <v>317</v>
      </c>
      <c r="E297" s="28" t="s">
        <v>318</v>
      </c>
      <c r="J297" s="27">
        <f>0</f>
        <v>0</v>
      </c>
      <c r="K297" s="27">
        <f>0</f>
        <v>0</v>
      </c>
      <c r="L297" s="27">
        <f>0+L298</f>
        <v>0</v>
      </c>
      <c r="M297" s="27">
        <f>0+M298</f>
        <v>0</v>
      </c>
    </row>
    <row r="298" spans="1:16" ht="12.75" customHeight="1" x14ac:dyDescent="0.2">
      <c r="A298" t="s">
        <v>50</v>
      </c>
      <c r="B298" s="10" t="s">
        <v>319</v>
      </c>
      <c r="C298" s="10" t="s">
        <v>320</v>
      </c>
      <c r="D298" t="s">
        <v>48</v>
      </c>
      <c r="E298" s="29" t="s">
        <v>321</v>
      </c>
      <c r="F298" s="30" t="s">
        <v>61</v>
      </c>
      <c r="G298" s="31">
        <v>2</v>
      </c>
      <c r="H298" s="30">
        <v>0</v>
      </c>
      <c r="I298" s="30">
        <f>ROUND(G298*H298,6)</f>
        <v>0</v>
      </c>
      <c r="L298" s="32">
        <v>0</v>
      </c>
      <c r="M298" s="27">
        <f>ROUND(ROUND(L298,2)*ROUND(G298,3),2)</f>
        <v>0</v>
      </c>
      <c r="N298" s="30" t="s">
        <v>54</v>
      </c>
      <c r="O298">
        <f>(M298*21)/100</f>
        <v>0</v>
      </c>
      <c r="P298" t="s">
        <v>27</v>
      </c>
    </row>
    <row r="299" spans="1:16" ht="12.75" customHeight="1" x14ac:dyDescent="0.2">
      <c r="A299" s="33" t="s">
        <v>55</v>
      </c>
      <c r="E299" s="34" t="s">
        <v>56</v>
      </c>
    </row>
    <row r="300" spans="1:16" ht="12.75" customHeight="1" x14ac:dyDescent="0.2">
      <c r="A300" s="33" t="s">
        <v>57</v>
      </c>
      <c r="E300" s="35" t="s">
        <v>56</v>
      </c>
    </row>
    <row r="301" spans="1:16" ht="12.75" customHeight="1" x14ac:dyDescent="0.2">
      <c r="E301" s="34" t="s">
        <v>322</v>
      </c>
    </row>
    <row r="302" spans="1:16" ht="12.75" customHeight="1" x14ac:dyDescent="0.2">
      <c r="A302" t="s">
        <v>47</v>
      </c>
      <c r="C302" s="11" t="s">
        <v>20</v>
      </c>
      <c r="E302" s="28" t="s">
        <v>323</v>
      </c>
      <c r="J302" s="27">
        <f>0</f>
        <v>0</v>
      </c>
      <c r="K302" s="27">
        <f>0</f>
        <v>0</v>
      </c>
      <c r="L302" s="27">
        <f>0+L303+L307+L311+L315+L319+L323+L327+L331+L335</f>
        <v>0</v>
      </c>
      <c r="M302" s="27">
        <f>0+M303+M307+M311+M315+M319+M323+M327+M331+M335</f>
        <v>0</v>
      </c>
    </row>
    <row r="303" spans="1:16" ht="12.75" customHeight="1" x14ac:dyDescent="0.2">
      <c r="A303" t="s">
        <v>50</v>
      </c>
      <c r="B303" s="10" t="s">
        <v>324</v>
      </c>
      <c r="C303" s="10" t="s">
        <v>325</v>
      </c>
      <c r="D303" t="s">
        <v>48</v>
      </c>
      <c r="E303" s="29" t="s">
        <v>326</v>
      </c>
      <c r="F303" s="30" t="s">
        <v>327</v>
      </c>
      <c r="G303" s="31">
        <v>80</v>
      </c>
      <c r="H303" s="30">
        <v>0</v>
      </c>
      <c r="I303" s="30">
        <f>ROUND(G303*H303,6)</f>
        <v>0</v>
      </c>
      <c r="L303" s="32">
        <v>0</v>
      </c>
      <c r="M303" s="27">
        <f>ROUND(ROUND(L303,2)*ROUND(G303,3),2)</f>
        <v>0</v>
      </c>
      <c r="N303" s="30" t="s">
        <v>54</v>
      </c>
      <c r="O303">
        <f>(M303*21)/100</f>
        <v>0</v>
      </c>
      <c r="P303" t="s">
        <v>27</v>
      </c>
    </row>
    <row r="304" spans="1:16" ht="12.75" customHeight="1" x14ac:dyDescent="0.2">
      <c r="A304" s="33" t="s">
        <v>55</v>
      </c>
      <c r="E304" s="34" t="s">
        <v>56</v>
      </c>
    </row>
    <row r="305" spans="1:16" ht="12.75" customHeight="1" x14ac:dyDescent="0.2">
      <c r="A305" s="33" t="s">
        <v>57</v>
      </c>
      <c r="E305" s="35" t="s">
        <v>56</v>
      </c>
    </row>
    <row r="306" spans="1:16" ht="12.75" customHeight="1" x14ac:dyDescent="0.2">
      <c r="E306" s="34" t="s">
        <v>328</v>
      </c>
    </row>
    <row r="307" spans="1:16" ht="12.75" customHeight="1" x14ac:dyDescent="0.2">
      <c r="A307" t="s">
        <v>50</v>
      </c>
      <c r="B307" s="10" t="s">
        <v>329</v>
      </c>
      <c r="C307" s="10" t="s">
        <v>330</v>
      </c>
      <c r="D307" t="s">
        <v>48</v>
      </c>
      <c r="E307" s="29" t="s">
        <v>331</v>
      </c>
      <c r="F307" s="30" t="s">
        <v>61</v>
      </c>
      <c r="G307" s="31">
        <v>8</v>
      </c>
      <c r="H307" s="30">
        <v>0</v>
      </c>
      <c r="I307" s="30">
        <f>ROUND(G307*H307,6)</f>
        <v>0</v>
      </c>
      <c r="L307" s="32">
        <v>0</v>
      </c>
      <c r="M307" s="27">
        <f>ROUND(ROUND(L307,2)*ROUND(G307,3),2)</f>
        <v>0</v>
      </c>
      <c r="N307" s="30" t="s">
        <v>93</v>
      </c>
      <c r="O307">
        <f>(M307*21)/100</f>
        <v>0</v>
      </c>
      <c r="P307" t="s">
        <v>27</v>
      </c>
    </row>
    <row r="308" spans="1:16" ht="12.75" customHeight="1" x14ac:dyDescent="0.2">
      <c r="A308" s="33" t="s">
        <v>55</v>
      </c>
      <c r="E308" s="34" t="s">
        <v>56</v>
      </c>
    </row>
    <row r="309" spans="1:16" ht="12.75" customHeight="1" x14ac:dyDescent="0.2">
      <c r="A309" s="33" t="s">
        <v>57</v>
      </c>
      <c r="E309" s="35" t="s">
        <v>56</v>
      </c>
    </row>
    <row r="310" spans="1:16" ht="12.75" customHeight="1" x14ac:dyDescent="0.2">
      <c r="E310" s="34" t="s">
        <v>94</v>
      </c>
    </row>
    <row r="311" spans="1:16" ht="12.75" customHeight="1" x14ac:dyDescent="0.2">
      <c r="A311" t="s">
        <v>50</v>
      </c>
      <c r="B311" s="10" t="s">
        <v>332</v>
      </c>
      <c r="C311" s="10" t="s">
        <v>333</v>
      </c>
      <c r="D311" t="s">
        <v>48</v>
      </c>
      <c r="E311" s="29" t="s">
        <v>334</v>
      </c>
      <c r="F311" s="30" t="s">
        <v>61</v>
      </c>
      <c r="G311" s="31">
        <v>1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93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55</v>
      </c>
      <c r="E312" s="34" t="s">
        <v>56</v>
      </c>
    </row>
    <row r="313" spans="1:16" ht="12.75" customHeight="1" x14ac:dyDescent="0.2">
      <c r="A313" s="33" t="s">
        <v>57</v>
      </c>
      <c r="E313" s="35" t="s">
        <v>56</v>
      </c>
    </row>
    <row r="314" spans="1:16" ht="12.75" customHeight="1" x14ac:dyDescent="0.2">
      <c r="E314" s="34" t="s">
        <v>94</v>
      </c>
    </row>
    <row r="315" spans="1:16" ht="12.75" customHeight="1" x14ac:dyDescent="0.2">
      <c r="A315" t="s">
        <v>50</v>
      </c>
      <c r="B315" s="10" t="s">
        <v>335</v>
      </c>
      <c r="C315" s="10" t="s">
        <v>336</v>
      </c>
      <c r="D315" t="s">
        <v>48</v>
      </c>
      <c r="E315" s="29" t="s">
        <v>337</v>
      </c>
      <c r="F315" s="30" t="s">
        <v>327</v>
      </c>
      <c r="G315" s="31">
        <v>28</v>
      </c>
      <c r="H315" s="30">
        <v>0</v>
      </c>
      <c r="I315" s="30">
        <f>ROUND(G315*H315,6)</f>
        <v>0</v>
      </c>
      <c r="L315" s="32">
        <v>0</v>
      </c>
      <c r="M315" s="27">
        <f>ROUND(ROUND(L315,2)*ROUND(G315,3),2)</f>
        <v>0</v>
      </c>
      <c r="N315" s="30" t="s">
        <v>93</v>
      </c>
      <c r="O315">
        <f>(M315*21)/100</f>
        <v>0</v>
      </c>
      <c r="P315" t="s">
        <v>27</v>
      </c>
    </row>
    <row r="316" spans="1:16" ht="12.75" customHeight="1" x14ac:dyDescent="0.2">
      <c r="A316" s="33" t="s">
        <v>55</v>
      </c>
      <c r="E316" s="34" t="s">
        <v>56</v>
      </c>
    </row>
    <row r="317" spans="1:16" ht="12.75" customHeight="1" x14ac:dyDescent="0.2">
      <c r="A317" s="33" t="s">
        <v>57</v>
      </c>
      <c r="E317" s="35" t="s">
        <v>56</v>
      </c>
    </row>
    <row r="318" spans="1:16" ht="12.75" customHeight="1" x14ac:dyDescent="0.2">
      <c r="E318" s="34" t="s">
        <v>94</v>
      </c>
    </row>
    <row r="319" spans="1:16" ht="12.75" customHeight="1" x14ac:dyDescent="0.2">
      <c r="A319" t="s">
        <v>50</v>
      </c>
      <c r="B319" s="10" t="s">
        <v>338</v>
      </c>
      <c r="C319" s="10" t="s">
        <v>339</v>
      </c>
      <c r="D319" t="s">
        <v>48</v>
      </c>
      <c r="E319" s="29" t="s">
        <v>340</v>
      </c>
      <c r="F319" s="30" t="s">
        <v>61</v>
      </c>
      <c r="G319" s="31">
        <v>1</v>
      </c>
      <c r="H319" s="30">
        <v>0</v>
      </c>
      <c r="I319" s="30">
        <f>ROUND(G319*H319,6)</f>
        <v>0</v>
      </c>
      <c r="L319" s="32">
        <v>0</v>
      </c>
      <c r="M319" s="27">
        <f>ROUND(ROUND(L319,2)*ROUND(G319,3),2)</f>
        <v>0</v>
      </c>
      <c r="N319" s="30" t="s">
        <v>54</v>
      </c>
      <c r="O319">
        <f>(M319*21)/100</f>
        <v>0</v>
      </c>
      <c r="P319" t="s">
        <v>27</v>
      </c>
    </row>
    <row r="320" spans="1:16" ht="12.75" customHeight="1" x14ac:dyDescent="0.2">
      <c r="A320" s="33" t="s">
        <v>55</v>
      </c>
      <c r="E320" s="34" t="s">
        <v>56</v>
      </c>
    </row>
    <row r="321" spans="1:16" ht="12.75" customHeight="1" x14ac:dyDescent="0.2">
      <c r="A321" s="33" t="s">
        <v>57</v>
      </c>
      <c r="E321" s="35" t="s">
        <v>56</v>
      </c>
    </row>
    <row r="322" spans="1:16" ht="12.75" customHeight="1" x14ac:dyDescent="0.2">
      <c r="E322" s="34" t="s">
        <v>341</v>
      </c>
    </row>
    <row r="323" spans="1:16" ht="12.75" customHeight="1" x14ac:dyDescent="0.2">
      <c r="A323" t="s">
        <v>50</v>
      </c>
      <c r="B323" s="10" t="s">
        <v>342</v>
      </c>
      <c r="C323" s="10" t="s">
        <v>343</v>
      </c>
      <c r="D323" t="s">
        <v>48</v>
      </c>
      <c r="E323" s="29" t="s">
        <v>344</v>
      </c>
      <c r="F323" s="30" t="s">
        <v>327</v>
      </c>
      <c r="G323" s="31">
        <v>48</v>
      </c>
      <c r="H323" s="30">
        <v>0</v>
      </c>
      <c r="I323" s="30">
        <f>ROUND(G323*H323,6)</f>
        <v>0</v>
      </c>
      <c r="L323" s="32">
        <v>0</v>
      </c>
      <c r="M323" s="27">
        <f>ROUND(ROUND(L323,2)*ROUND(G323,3),2)</f>
        <v>0</v>
      </c>
      <c r="N323" s="30" t="s">
        <v>93</v>
      </c>
      <c r="O323">
        <f>(M323*21)/100</f>
        <v>0</v>
      </c>
      <c r="P323" t="s">
        <v>27</v>
      </c>
    </row>
    <row r="324" spans="1:16" ht="12.75" customHeight="1" x14ac:dyDescent="0.2">
      <c r="A324" s="33" t="s">
        <v>55</v>
      </c>
      <c r="E324" s="34" t="s">
        <v>56</v>
      </c>
    </row>
    <row r="325" spans="1:16" ht="12.75" customHeight="1" x14ac:dyDescent="0.2">
      <c r="A325" s="33" t="s">
        <v>57</v>
      </c>
      <c r="E325" s="35" t="s">
        <v>56</v>
      </c>
    </row>
    <row r="326" spans="1:16" ht="12.75" customHeight="1" x14ac:dyDescent="0.2">
      <c r="E326" s="34" t="s">
        <v>94</v>
      </c>
    </row>
    <row r="327" spans="1:16" ht="12.75" customHeight="1" x14ac:dyDescent="0.2">
      <c r="A327" t="s">
        <v>50</v>
      </c>
      <c r="B327" s="10" t="s">
        <v>345</v>
      </c>
      <c r="C327" s="10" t="s">
        <v>346</v>
      </c>
      <c r="D327" t="s">
        <v>48</v>
      </c>
      <c r="E327" s="29" t="s">
        <v>347</v>
      </c>
      <c r="F327" s="30" t="s">
        <v>327</v>
      </c>
      <c r="G327" s="31">
        <v>48</v>
      </c>
      <c r="H327" s="30">
        <v>0</v>
      </c>
      <c r="I327" s="30">
        <f>ROUND(G327*H327,6)</f>
        <v>0</v>
      </c>
      <c r="L327" s="32">
        <v>0</v>
      </c>
      <c r="M327" s="27">
        <f>ROUND(ROUND(L327,2)*ROUND(G327,3),2)</f>
        <v>0</v>
      </c>
      <c r="N327" s="30" t="s">
        <v>93</v>
      </c>
      <c r="O327">
        <f>(M327*21)/100</f>
        <v>0</v>
      </c>
      <c r="P327" t="s">
        <v>27</v>
      </c>
    </row>
    <row r="328" spans="1:16" ht="12.75" customHeight="1" x14ac:dyDescent="0.2">
      <c r="A328" s="33" t="s">
        <v>55</v>
      </c>
      <c r="E328" s="34" t="s">
        <v>56</v>
      </c>
    </row>
    <row r="329" spans="1:16" ht="12.75" customHeight="1" x14ac:dyDescent="0.2">
      <c r="A329" s="33" t="s">
        <v>57</v>
      </c>
      <c r="E329" s="35" t="s">
        <v>56</v>
      </c>
    </row>
    <row r="330" spans="1:16" ht="12.75" customHeight="1" x14ac:dyDescent="0.2">
      <c r="E330" s="34" t="s">
        <v>94</v>
      </c>
    </row>
    <row r="331" spans="1:16" ht="12.75" customHeight="1" x14ac:dyDescent="0.2">
      <c r="A331" t="s">
        <v>50</v>
      </c>
      <c r="B331" s="10" t="s">
        <v>348</v>
      </c>
      <c r="C331" s="10" t="s">
        <v>349</v>
      </c>
      <c r="D331" t="s">
        <v>48</v>
      </c>
      <c r="E331" s="29" t="s">
        <v>350</v>
      </c>
      <c r="F331" s="30" t="s">
        <v>327</v>
      </c>
      <c r="G331" s="31">
        <v>32</v>
      </c>
      <c r="H331" s="30">
        <v>0</v>
      </c>
      <c r="I331" s="30">
        <f>ROUND(G331*H331,6)</f>
        <v>0</v>
      </c>
      <c r="L331" s="32">
        <v>0</v>
      </c>
      <c r="M331" s="27">
        <f>ROUND(ROUND(L331,2)*ROUND(G331,3),2)</f>
        <v>0</v>
      </c>
      <c r="N331" s="30" t="s">
        <v>54</v>
      </c>
      <c r="O331">
        <f>(M331*21)/100</f>
        <v>0</v>
      </c>
      <c r="P331" t="s">
        <v>27</v>
      </c>
    </row>
    <row r="332" spans="1:16" ht="12.75" customHeight="1" x14ac:dyDescent="0.2">
      <c r="A332" s="33" t="s">
        <v>55</v>
      </c>
      <c r="E332" s="34" t="s">
        <v>56</v>
      </c>
    </row>
    <row r="333" spans="1:16" ht="12.75" customHeight="1" x14ac:dyDescent="0.2">
      <c r="A333" s="33" t="s">
        <v>57</v>
      </c>
      <c r="E333" s="35" t="s">
        <v>56</v>
      </c>
    </row>
    <row r="334" spans="1:16" ht="12.75" customHeight="1" x14ac:dyDescent="0.2">
      <c r="E334" s="34" t="s">
        <v>350</v>
      </c>
    </row>
    <row r="335" spans="1:16" ht="12.75" customHeight="1" x14ac:dyDescent="0.2">
      <c r="A335" t="s">
        <v>50</v>
      </c>
      <c r="B335" s="10" t="s">
        <v>351</v>
      </c>
      <c r="C335" s="10" t="s">
        <v>352</v>
      </c>
      <c r="D335" t="s">
        <v>48</v>
      </c>
      <c r="E335" s="29" t="s">
        <v>353</v>
      </c>
      <c r="F335" s="30" t="s">
        <v>354</v>
      </c>
      <c r="G335" s="31">
        <v>1</v>
      </c>
      <c r="H335" s="30">
        <v>0</v>
      </c>
      <c r="I335" s="30">
        <f>ROUND(G335*H335,6)</f>
        <v>0</v>
      </c>
      <c r="L335" s="32">
        <v>0</v>
      </c>
      <c r="M335" s="27">
        <f>ROUND(ROUND(L335,2)*ROUND(G335,3),2)</f>
        <v>0</v>
      </c>
      <c r="N335" s="30" t="s">
        <v>54</v>
      </c>
      <c r="O335">
        <f>(M335*21)/100</f>
        <v>0</v>
      </c>
      <c r="P335" t="s">
        <v>27</v>
      </c>
    </row>
    <row r="336" spans="1:16" ht="12.75" customHeight="1" x14ac:dyDescent="0.2">
      <c r="A336" s="33" t="s">
        <v>55</v>
      </c>
      <c r="E336" s="34" t="s">
        <v>56</v>
      </c>
    </row>
    <row r="337" spans="1:16" ht="12.75" customHeight="1" x14ac:dyDescent="0.2">
      <c r="A337" s="33" t="s">
        <v>57</v>
      </c>
      <c r="E337" s="35" t="s">
        <v>56</v>
      </c>
    </row>
    <row r="338" spans="1:16" ht="12.75" customHeight="1" x14ac:dyDescent="0.2">
      <c r="E338" s="34" t="s">
        <v>130</v>
      </c>
    </row>
    <row r="339" spans="1:16" ht="12.75" customHeight="1" x14ac:dyDescent="0.2">
      <c r="A339" t="s">
        <v>47</v>
      </c>
      <c r="C339" s="11" t="s">
        <v>355</v>
      </c>
      <c r="E339" s="28" t="s">
        <v>356</v>
      </c>
      <c r="J339" s="27">
        <f>0</f>
        <v>0</v>
      </c>
      <c r="K339" s="27">
        <f>0</f>
        <v>0</v>
      </c>
      <c r="L339" s="27">
        <f>0+L340+L344+L348+L352</f>
        <v>0</v>
      </c>
      <c r="M339" s="27">
        <f>0+M340+M344+M348+M352</f>
        <v>0</v>
      </c>
    </row>
    <row r="340" spans="1:16" ht="12.75" customHeight="1" x14ac:dyDescent="0.2">
      <c r="A340" t="s">
        <v>50</v>
      </c>
      <c r="B340" s="10" t="s">
        <v>357</v>
      </c>
      <c r="C340" s="10" t="s">
        <v>358</v>
      </c>
      <c r="D340" t="s">
        <v>48</v>
      </c>
      <c r="E340" s="29" t="s">
        <v>359</v>
      </c>
      <c r="F340" s="30" t="s">
        <v>61</v>
      </c>
      <c r="G340" s="31">
        <v>4</v>
      </c>
      <c r="H340" s="30">
        <v>0</v>
      </c>
      <c r="I340" s="30">
        <f>ROUND(G340*H340,6)</f>
        <v>0</v>
      </c>
      <c r="L340" s="32">
        <v>0</v>
      </c>
      <c r="M340" s="27">
        <f>ROUND(ROUND(L340,2)*ROUND(G340,3),2)</f>
        <v>0</v>
      </c>
      <c r="N340" s="30" t="s">
        <v>54</v>
      </c>
      <c r="O340">
        <f>(M340*21)/100</f>
        <v>0</v>
      </c>
      <c r="P340" t="s">
        <v>27</v>
      </c>
    </row>
    <row r="341" spans="1:16" ht="12.75" customHeight="1" x14ac:dyDescent="0.2">
      <c r="A341" s="33" t="s">
        <v>55</v>
      </c>
      <c r="E341" s="34" t="s">
        <v>56</v>
      </c>
    </row>
    <row r="342" spans="1:16" ht="12.75" customHeight="1" x14ac:dyDescent="0.2">
      <c r="A342" s="33" t="s">
        <v>57</v>
      </c>
      <c r="E342" s="35" t="s">
        <v>56</v>
      </c>
    </row>
    <row r="343" spans="1:16" ht="12.75" customHeight="1" x14ac:dyDescent="0.2">
      <c r="E343" s="34" t="s">
        <v>360</v>
      </c>
    </row>
    <row r="344" spans="1:16" ht="12.75" customHeight="1" x14ac:dyDescent="0.2">
      <c r="A344" t="s">
        <v>50</v>
      </c>
      <c r="B344" s="10" t="s">
        <v>361</v>
      </c>
      <c r="C344" s="10" t="s">
        <v>362</v>
      </c>
      <c r="D344" t="s">
        <v>48</v>
      </c>
      <c r="E344" s="29" t="s">
        <v>363</v>
      </c>
      <c r="F344" s="30" t="s">
        <v>61</v>
      </c>
      <c r="G344" s="31">
        <v>4</v>
      </c>
      <c r="H344" s="30">
        <v>0</v>
      </c>
      <c r="I344" s="30">
        <f>ROUND(G344*H344,6)</f>
        <v>0</v>
      </c>
      <c r="L344" s="32">
        <v>0</v>
      </c>
      <c r="M344" s="27">
        <f>ROUND(ROUND(L344,2)*ROUND(G344,3),2)</f>
        <v>0</v>
      </c>
      <c r="N344" s="30" t="s">
        <v>93</v>
      </c>
      <c r="O344">
        <f>(M344*21)/100</f>
        <v>0</v>
      </c>
      <c r="P344" t="s">
        <v>27</v>
      </c>
    </row>
    <row r="345" spans="1:16" ht="12.75" customHeight="1" x14ac:dyDescent="0.2">
      <c r="A345" s="33" t="s">
        <v>55</v>
      </c>
      <c r="E345" s="34" t="s">
        <v>56</v>
      </c>
    </row>
    <row r="346" spans="1:16" ht="12.75" customHeight="1" x14ac:dyDescent="0.2">
      <c r="A346" s="33" t="s">
        <v>57</v>
      </c>
      <c r="E346" s="35" t="s">
        <v>56</v>
      </c>
    </row>
    <row r="347" spans="1:16" ht="12.75" customHeight="1" x14ac:dyDescent="0.2">
      <c r="E347" s="34" t="s">
        <v>94</v>
      </c>
    </row>
    <row r="348" spans="1:16" ht="12.75" customHeight="1" x14ac:dyDescent="0.2">
      <c r="A348" t="s">
        <v>50</v>
      </c>
      <c r="B348" s="10" t="s">
        <v>364</v>
      </c>
      <c r="C348" s="10" t="s">
        <v>365</v>
      </c>
      <c r="D348" t="s">
        <v>48</v>
      </c>
      <c r="E348" s="29" t="s">
        <v>366</v>
      </c>
      <c r="F348" s="30" t="s">
        <v>61</v>
      </c>
      <c r="G348" s="31">
        <v>1</v>
      </c>
      <c r="H348" s="30">
        <v>0</v>
      </c>
      <c r="I348" s="30">
        <f>ROUND(G348*H348,6)</f>
        <v>0</v>
      </c>
      <c r="L348" s="32">
        <v>0</v>
      </c>
      <c r="M348" s="27">
        <f>ROUND(ROUND(L348,2)*ROUND(G348,3),2)</f>
        <v>0</v>
      </c>
      <c r="N348" s="30" t="s">
        <v>54</v>
      </c>
      <c r="O348">
        <f>(M348*21)/100</f>
        <v>0</v>
      </c>
      <c r="P348" t="s">
        <v>27</v>
      </c>
    </row>
    <row r="349" spans="1:16" ht="12.75" customHeight="1" x14ac:dyDescent="0.2">
      <c r="A349" s="33" t="s">
        <v>55</v>
      </c>
      <c r="E349" s="34" t="s">
        <v>56</v>
      </c>
    </row>
    <row r="350" spans="1:16" ht="12.75" customHeight="1" x14ac:dyDescent="0.2">
      <c r="A350" s="33" t="s">
        <v>57</v>
      </c>
      <c r="E350" s="35" t="s">
        <v>56</v>
      </c>
    </row>
    <row r="351" spans="1:16" ht="12.75" customHeight="1" x14ac:dyDescent="0.2">
      <c r="E351" s="34" t="s">
        <v>367</v>
      </c>
    </row>
    <row r="352" spans="1:16" ht="12.75" customHeight="1" x14ac:dyDescent="0.2">
      <c r="A352" t="s">
        <v>50</v>
      </c>
      <c r="B352" s="10" t="s">
        <v>368</v>
      </c>
      <c r="C352" s="10" t="s">
        <v>369</v>
      </c>
      <c r="D352" t="s">
        <v>48</v>
      </c>
      <c r="E352" s="29" t="s">
        <v>370</v>
      </c>
      <c r="F352" s="30" t="s">
        <v>61</v>
      </c>
      <c r="G352" s="31">
        <v>1</v>
      </c>
      <c r="H352" s="30">
        <v>0</v>
      </c>
      <c r="I352" s="30">
        <f>ROUND(G352*H352,6)</f>
        <v>0</v>
      </c>
      <c r="L352" s="32">
        <v>0</v>
      </c>
      <c r="M352" s="27">
        <f>ROUND(ROUND(L352,2)*ROUND(G352,3),2)</f>
        <v>0</v>
      </c>
      <c r="N352" s="30" t="s">
        <v>54</v>
      </c>
      <c r="O352">
        <f>(M352*21)/100</f>
        <v>0</v>
      </c>
      <c r="P352" t="s">
        <v>27</v>
      </c>
    </row>
    <row r="353" spans="1:5" ht="12.75" customHeight="1" x14ac:dyDescent="0.2">
      <c r="A353" s="33" t="s">
        <v>55</v>
      </c>
      <c r="E353" s="34" t="s">
        <v>56</v>
      </c>
    </row>
    <row r="354" spans="1:5" ht="12.75" customHeight="1" x14ac:dyDescent="0.2">
      <c r="A354" s="33" t="s">
        <v>57</v>
      </c>
      <c r="E354" s="35" t="s">
        <v>56</v>
      </c>
    </row>
    <row r="355" spans="1:5" ht="12.75" customHeight="1" x14ac:dyDescent="0.2">
      <c r="E355" s="34" t="s">
        <v>371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374</v>
      </c>
      <c r="E8" s="26" t="s">
        <v>375</v>
      </c>
      <c r="J8" s="25">
        <f>0+J9+J82+J175+J232+J281+J286</f>
        <v>0</v>
      </c>
      <c r="K8" s="25">
        <f>0+K9+K82+K175+K232+K281+K286</f>
        <v>0</v>
      </c>
      <c r="L8" s="25">
        <f>0+L9+L82+L175+L232+L281+L286</f>
        <v>0</v>
      </c>
      <c r="M8" s="25">
        <f>0+M9+M82+M175+M232+M281+M286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0+L10+L14+L18+L22+L26+L30+L34+L38+L42+L46+L50+L54+L58+L62+L66+L70+L74+L78</f>
        <v>0</v>
      </c>
      <c r="M9" s="27">
        <f>0+M10+M14+M18+M22+M26+M30+M34+M38+M42+M46+M50+M54+M58+M62+M66+M70+M74+M78</f>
        <v>0</v>
      </c>
    </row>
    <row r="10" spans="1:16" ht="12.75" customHeight="1" x14ac:dyDescent="0.2">
      <c r="A10" t="s">
        <v>50</v>
      </c>
      <c r="B10" s="10" t="s">
        <v>48</v>
      </c>
      <c r="C10" s="10" t="s">
        <v>51</v>
      </c>
      <c r="D10" t="s">
        <v>48</v>
      </c>
      <c r="E10" s="29" t="s">
        <v>52</v>
      </c>
      <c r="F10" s="30" t="s">
        <v>53</v>
      </c>
      <c r="G10" s="31">
        <v>0.75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54</v>
      </c>
      <c r="O10">
        <f>(M10*21)/100</f>
        <v>0</v>
      </c>
      <c r="P10" t="s">
        <v>27</v>
      </c>
    </row>
    <row r="11" spans="1:16" ht="12.75" customHeight="1" x14ac:dyDescent="0.2">
      <c r="A11" s="33" t="s">
        <v>55</v>
      </c>
      <c r="E11" s="34" t="s">
        <v>56</v>
      </c>
    </row>
    <row r="12" spans="1:16" ht="12.75" customHeight="1" x14ac:dyDescent="0.2">
      <c r="A12" s="33" t="s">
        <v>57</v>
      </c>
      <c r="E12" s="35" t="s">
        <v>56</v>
      </c>
    </row>
    <row r="13" spans="1:16" ht="12.75" customHeight="1" x14ac:dyDescent="0.2">
      <c r="E13" s="34" t="s">
        <v>58</v>
      </c>
    </row>
    <row r="14" spans="1:16" ht="12.75" customHeight="1" x14ac:dyDescent="0.2">
      <c r="A14" t="s">
        <v>50</v>
      </c>
      <c r="B14" s="10" t="s">
        <v>27</v>
      </c>
      <c r="C14" s="10" t="s">
        <v>59</v>
      </c>
      <c r="D14" t="s">
        <v>48</v>
      </c>
      <c r="E14" s="29" t="s">
        <v>60</v>
      </c>
      <c r="F14" s="30" t="s">
        <v>61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54</v>
      </c>
      <c r="O14">
        <f>(M14*21)/100</f>
        <v>0</v>
      </c>
      <c r="P14" t="s">
        <v>27</v>
      </c>
    </row>
    <row r="15" spans="1:16" ht="12.75" customHeight="1" x14ac:dyDescent="0.2">
      <c r="A15" s="33" t="s">
        <v>55</v>
      </c>
      <c r="E15" s="34" t="s">
        <v>56</v>
      </c>
    </row>
    <row r="16" spans="1:16" ht="12.75" customHeight="1" x14ac:dyDescent="0.2">
      <c r="A16" s="33" t="s">
        <v>57</v>
      </c>
      <c r="E16" s="35" t="s">
        <v>56</v>
      </c>
    </row>
    <row r="17" spans="1:16" ht="12.75" customHeight="1" x14ac:dyDescent="0.2">
      <c r="E17" s="34" t="s">
        <v>62</v>
      </c>
    </row>
    <row r="18" spans="1:16" ht="12.75" customHeight="1" x14ac:dyDescent="0.2">
      <c r="A18" t="s">
        <v>50</v>
      </c>
      <c r="B18" s="10" t="s">
        <v>26</v>
      </c>
      <c r="C18" s="10" t="s">
        <v>63</v>
      </c>
      <c r="D18" t="s">
        <v>48</v>
      </c>
      <c r="E18" s="29" t="s">
        <v>64</v>
      </c>
      <c r="F18" s="30" t="s">
        <v>65</v>
      </c>
      <c r="G18" s="31">
        <v>5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54</v>
      </c>
      <c r="O18">
        <f>(M18*21)/100</f>
        <v>0</v>
      </c>
      <c r="P18" t="s">
        <v>27</v>
      </c>
    </row>
    <row r="19" spans="1:16" ht="12.75" customHeight="1" x14ac:dyDescent="0.2">
      <c r="A19" s="33" t="s">
        <v>55</v>
      </c>
      <c r="E19" s="34" t="s">
        <v>56</v>
      </c>
    </row>
    <row r="20" spans="1:16" ht="12.75" customHeight="1" x14ac:dyDescent="0.2">
      <c r="A20" s="33" t="s">
        <v>57</v>
      </c>
      <c r="E20" s="35" t="s">
        <v>56</v>
      </c>
    </row>
    <row r="21" spans="1:16" ht="12.75" customHeight="1" x14ac:dyDescent="0.2">
      <c r="E21" s="34" t="s">
        <v>66</v>
      </c>
    </row>
    <row r="22" spans="1:16" ht="12.75" customHeight="1" x14ac:dyDescent="0.2">
      <c r="A22" t="s">
        <v>50</v>
      </c>
      <c r="B22" s="10" t="s">
        <v>67</v>
      </c>
      <c r="C22" s="10" t="s">
        <v>68</v>
      </c>
      <c r="D22" t="s">
        <v>48</v>
      </c>
      <c r="E22" s="29" t="s">
        <v>69</v>
      </c>
      <c r="F22" s="30" t="s">
        <v>70</v>
      </c>
      <c r="G22" s="31">
        <v>19.2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54</v>
      </c>
      <c r="O22">
        <f>(M22*21)/100</f>
        <v>0</v>
      </c>
      <c r="P22" t="s">
        <v>27</v>
      </c>
    </row>
    <row r="23" spans="1:16" ht="12.75" customHeight="1" x14ac:dyDescent="0.2">
      <c r="A23" s="33" t="s">
        <v>55</v>
      </c>
      <c r="E23" s="34" t="s">
        <v>56</v>
      </c>
    </row>
    <row r="24" spans="1:16" ht="12.75" customHeight="1" x14ac:dyDescent="0.2">
      <c r="A24" s="33" t="s">
        <v>57</v>
      </c>
      <c r="E24" s="35" t="s">
        <v>376</v>
      </c>
    </row>
    <row r="25" spans="1:16" ht="12.75" customHeight="1" x14ac:dyDescent="0.2">
      <c r="E25" s="34" t="s">
        <v>72</v>
      </c>
    </row>
    <row r="26" spans="1:16" ht="12.75" customHeight="1" x14ac:dyDescent="0.2">
      <c r="A26" t="s">
        <v>50</v>
      </c>
      <c r="B26" s="10" t="s">
        <v>73</v>
      </c>
      <c r="C26" s="10" t="s">
        <v>74</v>
      </c>
      <c r="D26" t="s">
        <v>48</v>
      </c>
      <c r="E26" s="29" t="s">
        <v>75</v>
      </c>
      <c r="F26" s="30" t="s">
        <v>70</v>
      </c>
      <c r="G26" s="31">
        <v>4.7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54</v>
      </c>
      <c r="O26">
        <f>(M26*21)/100</f>
        <v>0</v>
      </c>
      <c r="P26" t="s">
        <v>27</v>
      </c>
    </row>
    <row r="27" spans="1:16" ht="12.75" customHeight="1" x14ac:dyDescent="0.2">
      <c r="A27" s="33" t="s">
        <v>55</v>
      </c>
      <c r="E27" s="34" t="s">
        <v>56</v>
      </c>
    </row>
    <row r="28" spans="1:16" ht="12.75" customHeight="1" x14ac:dyDescent="0.2">
      <c r="A28" s="33" t="s">
        <v>57</v>
      </c>
      <c r="E28" s="35" t="s">
        <v>377</v>
      </c>
    </row>
    <row r="29" spans="1:16" ht="12.75" customHeight="1" x14ac:dyDescent="0.2">
      <c r="E29" s="34" t="s">
        <v>72</v>
      </c>
    </row>
    <row r="30" spans="1:16" ht="12.75" customHeight="1" x14ac:dyDescent="0.2">
      <c r="A30" t="s">
        <v>50</v>
      </c>
      <c r="B30" s="10" t="s">
        <v>77</v>
      </c>
      <c r="C30" s="10" t="s">
        <v>78</v>
      </c>
      <c r="D30" t="s">
        <v>48</v>
      </c>
      <c r="E30" s="29" t="s">
        <v>79</v>
      </c>
      <c r="F30" s="30" t="s">
        <v>70</v>
      </c>
      <c r="G30" s="31">
        <v>219.59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54</v>
      </c>
      <c r="O30">
        <f>(M30*21)/100</f>
        <v>0</v>
      </c>
      <c r="P30" t="s">
        <v>27</v>
      </c>
    </row>
    <row r="31" spans="1:16" ht="12.75" customHeight="1" x14ac:dyDescent="0.2">
      <c r="A31" s="33" t="s">
        <v>55</v>
      </c>
      <c r="E31" s="34" t="s">
        <v>56</v>
      </c>
    </row>
    <row r="32" spans="1:16" ht="12.75" customHeight="1" x14ac:dyDescent="0.2">
      <c r="A32" s="33" t="s">
        <v>57</v>
      </c>
      <c r="E32" s="35" t="s">
        <v>378</v>
      </c>
    </row>
    <row r="33" spans="1:16" ht="12.75" customHeight="1" x14ac:dyDescent="0.2">
      <c r="E33" s="34" t="s">
        <v>72</v>
      </c>
    </row>
    <row r="34" spans="1:16" ht="12.75" customHeight="1" x14ac:dyDescent="0.2">
      <c r="A34" t="s">
        <v>50</v>
      </c>
      <c r="B34" s="10" t="s">
        <v>81</v>
      </c>
      <c r="C34" s="10" t="s">
        <v>82</v>
      </c>
      <c r="D34" t="s">
        <v>48</v>
      </c>
      <c r="E34" s="29" t="s">
        <v>83</v>
      </c>
      <c r="F34" s="30" t="s">
        <v>70</v>
      </c>
      <c r="G34" s="31">
        <v>28.07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54</v>
      </c>
      <c r="O34">
        <f>(M34*21)/100</f>
        <v>0</v>
      </c>
      <c r="P34" t="s">
        <v>27</v>
      </c>
    </row>
    <row r="35" spans="1:16" ht="12.75" customHeight="1" x14ac:dyDescent="0.2">
      <c r="A35" s="33" t="s">
        <v>55</v>
      </c>
      <c r="E35" s="34" t="s">
        <v>56</v>
      </c>
    </row>
    <row r="36" spans="1:16" ht="12.75" customHeight="1" x14ac:dyDescent="0.2">
      <c r="A36" s="33" t="s">
        <v>57</v>
      </c>
      <c r="E36" s="35" t="s">
        <v>379</v>
      </c>
    </row>
    <row r="37" spans="1:16" ht="12.75" customHeight="1" x14ac:dyDescent="0.2">
      <c r="E37" s="34" t="s">
        <v>72</v>
      </c>
    </row>
    <row r="38" spans="1:16" ht="12.75" customHeight="1" x14ac:dyDescent="0.2">
      <c r="A38" t="s">
        <v>50</v>
      </c>
      <c r="B38" s="10" t="s">
        <v>85</v>
      </c>
      <c r="C38" s="10" t="s">
        <v>86</v>
      </c>
      <c r="D38" t="s">
        <v>48</v>
      </c>
      <c r="E38" s="29" t="s">
        <v>87</v>
      </c>
      <c r="F38" s="30" t="s">
        <v>88</v>
      </c>
      <c r="G38" s="31">
        <v>750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54</v>
      </c>
      <c r="O38">
        <f>(M38*21)/100</f>
        <v>0</v>
      </c>
      <c r="P38" t="s">
        <v>27</v>
      </c>
    </row>
    <row r="39" spans="1:16" ht="12.75" customHeight="1" x14ac:dyDescent="0.2">
      <c r="A39" s="33" t="s">
        <v>55</v>
      </c>
      <c r="E39" s="34" t="s">
        <v>56</v>
      </c>
    </row>
    <row r="40" spans="1:16" ht="12.75" customHeight="1" x14ac:dyDescent="0.2">
      <c r="A40" s="33" t="s">
        <v>57</v>
      </c>
      <c r="E40" s="35" t="s">
        <v>56</v>
      </c>
    </row>
    <row r="41" spans="1:16" ht="12.75" customHeight="1" x14ac:dyDescent="0.2">
      <c r="E41" s="34" t="s">
        <v>89</v>
      </c>
    </row>
    <row r="42" spans="1:16" ht="12.75" customHeight="1" x14ac:dyDescent="0.2">
      <c r="A42" t="s">
        <v>50</v>
      </c>
      <c r="B42" s="10" t="s">
        <v>90</v>
      </c>
      <c r="C42" s="10" t="s">
        <v>91</v>
      </c>
      <c r="D42" t="s">
        <v>48</v>
      </c>
      <c r="E42" s="29" t="s">
        <v>92</v>
      </c>
      <c r="F42" s="30" t="s">
        <v>88</v>
      </c>
      <c r="G42" s="31">
        <v>750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93</v>
      </c>
      <c r="O42">
        <f>(M42*21)/100</f>
        <v>0</v>
      </c>
      <c r="P42" t="s">
        <v>27</v>
      </c>
    </row>
    <row r="43" spans="1:16" ht="12.75" customHeight="1" x14ac:dyDescent="0.2">
      <c r="A43" s="33" t="s">
        <v>55</v>
      </c>
      <c r="E43" s="34" t="s">
        <v>56</v>
      </c>
    </row>
    <row r="44" spans="1:16" ht="12.75" customHeight="1" x14ac:dyDescent="0.2">
      <c r="A44" s="33" t="s">
        <v>57</v>
      </c>
      <c r="E44" s="35" t="s">
        <v>56</v>
      </c>
    </row>
    <row r="45" spans="1:16" ht="12.75" customHeight="1" x14ac:dyDescent="0.2">
      <c r="E45" s="34" t="s">
        <v>94</v>
      </c>
    </row>
    <row r="46" spans="1:16" ht="12.75" customHeight="1" x14ac:dyDescent="0.2">
      <c r="A46" t="s">
        <v>50</v>
      </c>
      <c r="B46" s="10" t="s">
        <v>95</v>
      </c>
      <c r="C46" s="10" t="s">
        <v>96</v>
      </c>
      <c r="D46" t="s">
        <v>48</v>
      </c>
      <c r="E46" s="29" t="s">
        <v>97</v>
      </c>
      <c r="F46" s="30" t="s">
        <v>70</v>
      </c>
      <c r="G46" s="31">
        <v>238.79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54</v>
      </c>
      <c r="O46">
        <f>(M46*21)/100</f>
        <v>0</v>
      </c>
      <c r="P46" t="s">
        <v>27</v>
      </c>
    </row>
    <row r="47" spans="1:16" ht="12.75" customHeight="1" x14ac:dyDescent="0.2">
      <c r="A47" s="33" t="s">
        <v>55</v>
      </c>
      <c r="E47" s="34" t="s">
        <v>56</v>
      </c>
    </row>
    <row r="48" spans="1:16" ht="12.75" customHeight="1" x14ac:dyDescent="0.2">
      <c r="A48" s="33" t="s">
        <v>57</v>
      </c>
      <c r="E48" s="35" t="s">
        <v>380</v>
      </c>
    </row>
    <row r="49" spans="1:16" ht="12.75" customHeight="1" x14ac:dyDescent="0.2">
      <c r="E49" s="34" t="s">
        <v>99</v>
      </c>
    </row>
    <row r="50" spans="1:16" ht="12.75" customHeight="1" x14ac:dyDescent="0.2">
      <c r="A50" t="s">
        <v>50</v>
      </c>
      <c r="B50" s="10" t="s">
        <v>100</v>
      </c>
      <c r="C50" s="10" t="s">
        <v>101</v>
      </c>
      <c r="D50" t="s">
        <v>48</v>
      </c>
      <c r="E50" s="29" t="s">
        <v>102</v>
      </c>
      <c r="F50" s="30" t="s">
        <v>103</v>
      </c>
      <c r="G50" s="31">
        <v>288.7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93</v>
      </c>
      <c r="O50">
        <f>(M50*21)/100</f>
        <v>0</v>
      </c>
      <c r="P50" t="s">
        <v>27</v>
      </c>
    </row>
    <row r="51" spans="1:16" ht="12.75" customHeight="1" x14ac:dyDescent="0.2">
      <c r="A51" s="33" t="s">
        <v>55</v>
      </c>
      <c r="E51" s="34" t="s">
        <v>56</v>
      </c>
    </row>
    <row r="52" spans="1:16" ht="12.75" customHeight="1" x14ac:dyDescent="0.2">
      <c r="A52" s="33" t="s">
        <v>57</v>
      </c>
      <c r="E52" s="35" t="s">
        <v>381</v>
      </c>
    </row>
    <row r="53" spans="1:16" ht="12.75" customHeight="1" x14ac:dyDescent="0.2">
      <c r="E53" s="34" t="s">
        <v>94</v>
      </c>
    </row>
    <row r="54" spans="1:16" ht="12.75" customHeight="1" x14ac:dyDescent="0.2">
      <c r="A54" t="s">
        <v>50</v>
      </c>
      <c r="B54" s="10" t="s">
        <v>105</v>
      </c>
      <c r="C54" s="10" t="s">
        <v>106</v>
      </c>
      <c r="D54" t="s">
        <v>48</v>
      </c>
      <c r="E54" s="29" t="s">
        <v>107</v>
      </c>
      <c r="F54" s="30" t="s">
        <v>88</v>
      </c>
      <c r="G54" s="31">
        <v>21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54</v>
      </c>
      <c r="O54">
        <f>(M54*21)/100</f>
        <v>0</v>
      </c>
      <c r="P54" t="s">
        <v>27</v>
      </c>
    </row>
    <row r="55" spans="1:16" ht="12.75" customHeight="1" x14ac:dyDescent="0.2">
      <c r="A55" s="33" t="s">
        <v>55</v>
      </c>
      <c r="E55" s="34" t="s">
        <v>56</v>
      </c>
    </row>
    <row r="56" spans="1:16" ht="12.75" customHeight="1" x14ac:dyDescent="0.2">
      <c r="A56" s="33" t="s">
        <v>57</v>
      </c>
      <c r="E56" s="35" t="s">
        <v>56</v>
      </c>
    </row>
    <row r="57" spans="1:16" ht="12.75" customHeight="1" x14ac:dyDescent="0.2">
      <c r="E57" s="34" t="s">
        <v>108</v>
      </c>
    </row>
    <row r="58" spans="1:16" ht="12.75" customHeight="1" x14ac:dyDescent="0.2">
      <c r="A58" t="s">
        <v>50</v>
      </c>
      <c r="B58" s="10" t="s">
        <v>109</v>
      </c>
      <c r="C58" s="10" t="s">
        <v>110</v>
      </c>
      <c r="D58" t="s">
        <v>48</v>
      </c>
      <c r="E58" s="29" t="s">
        <v>111</v>
      </c>
      <c r="F58" s="30" t="s">
        <v>88</v>
      </c>
      <c r="G58" s="31">
        <v>20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93</v>
      </c>
      <c r="O58">
        <f>(M58*21)/100</f>
        <v>0</v>
      </c>
      <c r="P58" t="s">
        <v>27</v>
      </c>
    </row>
    <row r="59" spans="1:16" ht="12.75" customHeight="1" x14ac:dyDescent="0.2">
      <c r="A59" s="33" t="s">
        <v>55</v>
      </c>
      <c r="E59" s="34" t="s">
        <v>56</v>
      </c>
    </row>
    <row r="60" spans="1:16" ht="12.75" customHeight="1" x14ac:dyDescent="0.2">
      <c r="A60" s="33" t="s">
        <v>57</v>
      </c>
      <c r="E60" s="35" t="s">
        <v>56</v>
      </c>
    </row>
    <row r="61" spans="1:16" ht="12.75" customHeight="1" x14ac:dyDescent="0.2">
      <c r="E61" s="34" t="s">
        <v>94</v>
      </c>
    </row>
    <row r="62" spans="1:16" ht="12.75" customHeight="1" x14ac:dyDescent="0.2">
      <c r="A62" t="s">
        <v>50</v>
      </c>
      <c r="B62" s="10" t="s">
        <v>112</v>
      </c>
      <c r="C62" s="10" t="s">
        <v>113</v>
      </c>
      <c r="D62" t="s">
        <v>48</v>
      </c>
      <c r="E62" s="29" t="s">
        <v>114</v>
      </c>
      <c r="F62" s="30" t="s">
        <v>88</v>
      </c>
      <c r="G62" s="31">
        <v>750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93</v>
      </c>
      <c r="O62">
        <f>(M62*21)/100</f>
        <v>0</v>
      </c>
      <c r="P62" t="s">
        <v>27</v>
      </c>
    </row>
    <row r="63" spans="1:16" ht="12.75" customHeight="1" x14ac:dyDescent="0.2">
      <c r="A63" s="33" t="s">
        <v>55</v>
      </c>
      <c r="E63" s="34" t="s">
        <v>56</v>
      </c>
    </row>
    <row r="64" spans="1:16" ht="12.75" customHeight="1" x14ac:dyDescent="0.2">
      <c r="A64" s="33" t="s">
        <v>57</v>
      </c>
      <c r="E64" s="35" t="s">
        <v>56</v>
      </c>
    </row>
    <row r="65" spans="1:16" ht="12.75" customHeight="1" x14ac:dyDescent="0.2">
      <c r="E65" s="34" t="s">
        <v>94</v>
      </c>
    </row>
    <row r="66" spans="1:16" ht="12.75" customHeight="1" x14ac:dyDescent="0.2">
      <c r="A66" t="s">
        <v>50</v>
      </c>
      <c r="B66" s="10" t="s">
        <v>115</v>
      </c>
      <c r="C66" s="10" t="s">
        <v>116</v>
      </c>
      <c r="D66" t="s">
        <v>48</v>
      </c>
      <c r="E66" s="29" t="s">
        <v>117</v>
      </c>
      <c r="F66" s="30" t="s">
        <v>61</v>
      </c>
      <c r="G66" s="31">
        <v>1</v>
      </c>
      <c r="H66" s="30">
        <v>0</v>
      </c>
      <c r="I66" s="30">
        <f>ROUND(G66*H66,6)</f>
        <v>0</v>
      </c>
      <c r="L66" s="32">
        <v>0</v>
      </c>
      <c r="M66" s="27">
        <f>ROUND(ROUND(L66,2)*ROUND(G66,3),2)</f>
        <v>0</v>
      </c>
      <c r="N66" s="30" t="s">
        <v>93</v>
      </c>
      <c r="O66">
        <f>(M66*21)/100</f>
        <v>0</v>
      </c>
      <c r="P66" t="s">
        <v>27</v>
      </c>
    </row>
    <row r="67" spans="1:16" ht="12.75" customHeight="1" x14ac:dyDescent="0.2">
      <c r="A67" s="33" t="s">
        <v>55</v>
      </c>
      <c r="E67" s="34" t="s">
        <v>56</v>
      </c>
    </row>
    <row r="68" spans="1:16" ht="12.75" customHeight="1" x14ac:dyDescent="0.2">
      <c r="A68" s="33" t="s">
        <v>57</v>
      </c>
      <c r="E68" s="35" t="s">
        <v>56</v>
      </c>
    </row>
    <row r="69" spans="1:16" ht="12.75" customHeight="1" x14ac:dyDescent="0.2">
      <c r="E69" s="34" t="s">
        <v>94</v>
      </c>
    </row>
    <row r="70" spans="1:16" ht="12.75" customHeight="1" x14ac:dyDescent="0.2">
      <c r="A70" t="s">
        <v>50</v>
      </c>
      <c r="B70" s="10" t="s">
        <v>118</v>
      </c>
      <c r="C70" s="10" t="s">
        <v>119</v>
      </c>
      <c r="D70" t="s">
        <v>48</v>
      </c>
      <c r="E70" s="29" t="s">
        <v>120</v>
      </c>
      <c r="F70" s="30" t="s">
        <v>61</v>
      </c>
      <c r="G70" s="31">
        <v>5</v>
      </c>
      <c r="H70" s="30">
        <v>0</v>
      </c>
      <c r="I70" s="30">
        <f>ROUND(G70*H70,6)</f>
        <v>0</v>
      </c>
      <c r="L70" s="32">
        <v>0</v>
      </c>
      <c r="M70" s="27">
        <f>ROUND(ROUND(L70,2)*ROUND(G70,3),2)</f>
        <v>0</v>
      </c>
      <c r="N70" s="30" t="s">
        <v>54</v>
      </c>
      <c r="O70">
        <f>(M70*21)/100</f>
        <v>0</v>
      </c>
      <c r="P70" t="s">
        <v>27</v>
      </c>
    </row>
    <row r="71" spans="1:16" ht="12.75" customHeight="1" x14ac:dyDescent="0.2">
      <c r="A71" s="33" t="s">
        <v>55</v>
      </c>
      <c r="E71" s="34" t="s">
        <v>56</v>
      </c>
    </row>
    <row r="72" spans="1:16" ht="12.75" customHeight="1" x14ac:dyDescent="0.2">
      <c r="A72" s="33" t="s">
        <v>57</v>
      </c>
      <c r="E72" s="35" t="s">
        <v>56</v>
      </c>
    </row>
    <row r="73" spans="1:16" ht="12.75" customHeight="1" x14ac:dyDescent="0.2">
      <c r="E73" s="34" t="s">
        <v>121</v>
      </c>
    </row>
    <row r="74" spans="1:16" ht="12.75" customHeight="1" x14ac:dyDescent="0.2">
      <c r="A74" t="s">
        <v>50</v>
      </c>
      <c r="B74" s="10" t="s">
        <v>122</v>
      </c>
      <c r="C74" s="10" t="s">
        <v>123</v>
      </c>
      <c r="D74" t="s">
        <v>48</v>
      </c>
      <c r="E74" s="29" t="s">
        <v>124</v>
      </c>
      <c r="F74" s="30" t="s">
        <v>61</v>
      </c>
      <c r="G74" s="31">
        <v>10</v>
      </c>
      <c r="H74" s="30">
        <v>0</v>
      </c>
      <c r="I74" s="30">
        <f>ROUND(G74*H74,6)</f>
        <v>0</v>
      </c>
      <c r="L74" s="32">
        <v>0</v>
      </c>
      <c r="M74" s="27">
        <f>ROUND(ROUND(L74,2)*ROUND(G74,3),2)</f>
        <v>0</v>
      </c>
      <c r="N74" s="30" t="s">
        <v>54</v>
      </c>
      <c r="O74">
        <f>(M74*21)/100</f>
        <v>0</v>
      </c>
      <c r="P74" t="s">
        <v>27</v>
      </c>
    </row>
    <row r="75" spans="1:16" ht="12.75" customHeight="1" x14ac:dyDescent="0.2">
      <c r="A75" s="33" t="s">
        <v>55</v>
      </c>
      <c r="E75" s="34" t="s">
        <v>56</v>
      </c>
    </row>
    <row r="76" spans="1:16" ht="12.75" customHeight="1" x14ac:dyDescent="0.2">
      <c r="A76" s="33" t="s">
        <v>57</v>
      </c>
      <c r="E76" s="35" t="s">
        <v>56</v>
      </c>
    </row>
    <row r="77" spans="1:16" ht="12.75" customHeight="1" x14ac:dyDescent="0.2">
      <c r="E77" s="34" t="s">
        <v>125</v>
      </c>
    </row>
    <row r="78" spans="1:16" ht="12.75" customHeight="1" x14ac:dyDescent="0.2">
      <c r="A78" t="s">
        <v>50</v>
      </c>
      <c r="B78" s="10" t="s">
        <v>126</v>
      </c>
      <c r="C78" s="10" t="s">
        <v>127</v>
      </c>
      <c r="D78" t="s">
        <v>48</v>
      </c>
      <c r="E78" s="29" t="s">
        <v>128</v>
      </c>
      <c r="F78" s="30" t="s">
        <v>129</v>
      </c>
      <c r="G78" s="31">
        <v>7.5</v>
      </c>
      <c r="H78" s="30">
        <v>0</v>
      </c>
      <c r="I78" s="30">
        <f>ROUND(G78*H78,6)</f>
        <v>0</v>
      </c>
      <c r="L78" s="32">
        <v>0</v>
      </c>
      <c r="M78" s="27">
        <f>ROUND(ROUND(L78,2)*ROUND(G78,3),2)</f>
        <v>0</v>
      </c>
      <c r="N78" s="30" t="s">
        <v>54</v>
      </c>
      <c r="O78">
        <f>(M78*21)/100</f>
        <v>0</v>
      </c>
      <c r="P78" t="s">
        <v>27</v>
      </c>
    </row>
    <row r="79" spans="1:16" ht="12.75" customHeight="1" x14ac:dyDescent="0.2">
      <c r="A79" s="33" t="s">
        <v>55</v>
      </c>
      <c r="E79" s="34" t="s">
        <v>56</v>
      </c>
    </row>
    <row r="80" spans="1:16" ht="12.75" customHeight="1" x14ac:dyDescent="0.2">
      <c r="A80" s="33" t="s">
        <v>57</v>
      </c>
      <c r="E80" s="35" t="s">
        <v>56</v>
      </c>
    </row>
    <row r="81" spans="1:16" ht="12.75" customHeight="1" x14ac:dyDescent="0.2">
      <c r="E81" s="34" t="s">
        <v>130</v>
      </c>
    </row>
    <row r="82" spans="1:16" ht="12.75" customHeight="1" x14ac:dyDescent="0.2">
      <c r="A82" t="s">
        <v>47</v>
      </c>
      <c r="C82" s="11" t="s">
        <v>27</v>
      </c>
      <c r="E82" s="28" t="s">
        <v>131</v>
      </c>
      <c r="J82" s="27">
        <f>0</f>
        <v>0</v>
      </c>
      <c r="K82" s="27">
        <f>0</f>
        <v>0</v>
      </c>
      <c r="L82" s="27">
        <f>0+L83+L87+L91+L95+L99+L103+L107+L111+L115+L119+L123+L127+L131+L135+L139+L143+L147+L151+L155+L159+L163+L167+L171</f>
        <v>0</v>
      </c>
      <c r="M82" s="27">
        <f>0+M83+M87+M91+M95+M99+M103+M107+M111+M115+M119+M123+M127+M131+M135+M139+M143+M147+M151+M155+M159+M163+M167+M171</f>
        <v>0</v>
      </c>
    </row>
    <row r="83" spans="1:16" ht="12.75" customHeight="1" x14ac:dyDescent="0.2">
      <c r="A83" t="s">
        <v>50</v>
      </c>
      <c r="B83" s="10" t="s">
        <v>132</v>
      </c>
      <c r="C83" s="10" t="s">
        <v>133</v>
      </c>
      <c r="D83" t="s">
        <v>48</v>
      </c>
      <c r="E83" s="29" t="s">
        <v>134</v>
      </c>
      <c r="F83" s="30" t="s">
        <v>135</v>
      </c>
      <c r="G83" s="31">
        <v>6.8849999999999998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54</v>
      </c>
      <c r="O83">
        <f>(M83*21)/100</f>
        <v>0</v>
      </c>
      <c r="P83" t="s">
        <v>27</v>
      </c>
    </row>
    <row r="84" spans="1:16" ht="12.75" customHeight="1" x14ac:dyDescent="0.2">
      <c r="A84" s="33" t="s">
        <v>55</v>
      </c>
      <c r="E84" s="34" t="s">
        <v>56</v>
      </c>
    </row>
    <row r="85" spans="1:16" ht="12.75" customHeight="1" x14ac:dyDescent="0.2">
      <c r="A85" s="33" t="s">
        <v>57</v>
      </c>
      <c r="E85" s="35" t="s">
        <v>382</v>
      </c>
    </row>
    <row r="86" spans="1:16" ht="12.75" customHeight="1" x14ac:dyDescent="0.2">
      <c r="E86" s="34" t="s">
        <v>137</v>
      </c>
    </row>
    <row r="87" spans="1:16" ht="12.75" customHeight="1" x14ac:dyDescent="0.2">
      <c r="A87" t="s">
        <v>50</v>
      </c>
      <c r="B87" s="10" t="s">
        <v>138</v>
      </c>
      <c r="C87" s="10" t="s">
        <v>139</v>
      </c>
      <c r="D87" t="s">
        <v>48</v>
      </c>
      <c r="E87" s="29" t="s">
        <v>140</v>
      </c>
      <c r="F87" s="30" t="s">
        <v>135</v>
      </c>
      <c r="G87" s="31">
        <v>16.2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54</v>
      </c>
      <c r="O87">
        <f>(M87*21)/100</f>
        <v>0</v>
      </c>
      <c r="P87" t="s">
        <v>27</v>
      </c>
    </row>
    <row r="88" spans="1:16" ht="12.75" customHeight="1" x14ac:dyDescent="0.2">
      <c r="A88" s="33" t="s">
        <v>55</v>
      </c>
      <c r="E88" s="34" t="s">
        <v>56</v>
      </c>
    </row>
    <row r="89" spans="1:16" ht="12.75" customHeight="1" x14ac:dyDescent="0.2">
      <c r="A89" s="33" t="s">
        <v>57</v>
      </c>
      <c r="E89" s="35" t="s">
        <v>383</v>
      </c>
    </row>
    <row r="90" spans="1:16" ht="12.75" customHeight="1" x14ac:dyDescent="0.2">
      <c r="E90" s="34" t="s">
        <v>137</v>
      </c>
    </row>
    <row r="91" spans="1:16" ht="12.75" customHeight="1" x14ac:dyDescent="0.2">
      <c r="A91" t="s">
        <v>50</v>
      </c>
      <c r="B91" s="10" t="s">
        <v>142</v>
      </c>
      <c r="C91" s="10" t="s">
        <v>143</v>
      </c>
      <c r="D91" t="s">
        <v>48</v>
      </c>
      <c r="E91" s="29" t="s">
        <v>144</v>
      </c>
      <c r="F91" s="30" t="s">
        <v>135</v>
      </c>
      <c r="G91" s="31">
        <v>6.8849999999999998</v>
      </c>
      <c r="H91" s="30">
        <v>0</v>
      </c>
      <c r="I91" s="30">
        <f>ROUND(G91*H91,6)</f>
        <v>0</v>
      </c>
      <c r="L91" s="32">
        <v>0</v>
      </c>
      <c r="M91" s="27">
        <f>ROUND(ROUND(L91,2)*ROUND(G91,3),2)</f>
        <v>0</v>
      </c>
      <c r="N91" s="30" t="s">
        <v>93</v>
      </c>
      <c r="O91">
        <f>(M91*21)/100</f>
        <v>0</v>
      </c>
      <c r="P91" t="s">
        <v>27</v>
      </c>
    </row>
    <row r="92" spans="1:16" ht="12.75" customHeight="1" x14ac:dyDescent="0.2">
      <c r="A92" s="33" t="s">
        <v>55</v>
      </c>
      <c r="E92" s="34" t="s">
        <v>56</v>
      </c>
    </row>
    <row r="93" spans="1:16" ht="12.75" customHeight="1" x14ac:dyDescent="0.2">
      <c r="A93" s="33" t="s">
        <v>57</v>
      </c>
      <c r="E93" s="35" t="s">
        <v>382</v>
      </c>
    </row>
    <row r="94" spans="1:16" ht="12.75" customHeight="1" x14ac:dyDescent="0.2">
      <c r="E94" s="34" t="s">
        <v>94</v>
      </c>
    </row>
    <row r="95" spans="1:16" ht="12.75" customHeight="1" x14ac:dyDescent="0.2">
      <c r="A95" t="s">
        <v>50</v>
      </c>
      <c r="B95" s="10" t="s">
        <v>145</v>
      </c>
      <c r="C95" s="10" t="s">
        <v>146</v>
      </c>
      <c r="D95" t="s">
        <v>48</v>
      </c>
      <c r="E95" s="29" t="s">
        <v>147</v>
      </c>
      <c r="F95" s="30" t="s">
        <v>135</v>
      </c>
      <c r="G95" s="31">
        <v>16.2</v>
      </c>
      <c r="H95" s="30">
        <v>0</v>
      </c>
      <c r="I95" s="30">
        <f>ROUND(G95*H95,6)</f>
        <v>0</v>
      </c>
      <c r="L95" s="32">
        <v>0</v>
      </c>
      <c r="M95" s="27">
        <f>ROUND(ROUND(L95,2)*ROUND(G95,3),2)</f>
        <v>0</v>
      </c>
      <c r="N95" s="30" t="s">
        <v>93</v>
      </c>
      <c r="O95">
        <f>(M95*21)/100</f>
        <v>0</v>
      </c>
      <c r="P95" t="s">
        <v>27</v>
      </c>
    </row>
    <row r="96" spans="1:16" ht="12.75" customHeight="1" x14ac:dyDescent="0.2">
      <c r="A96" s="33" t="s">
        <v>55</v>
      </c>
      <c r="E96" s="34" t="s">
        <v>56</v>
      </c>
    </row>
    <row r="97" spans="1:16" ht="12.75" customHeight="1" x14ac:dyDescent="0.2">
      <c r="A97" s="33" t="s">
        <v>57</v>
      </c>
      <c r="E97" s="35" t="s">
        <v>383</v>
      </c>
    </row>
    <row r="98" spans="1:16" ht="12.75" customHeight="1" x14ac:dyDescent="0.2">
      <c r="E98" s="34" t="s">
        <v>94</v>
      </c>
    </row>
    <row r="99" spans="1:16" ht="12.75" customHeight="1" x14ac:dyDescent="0.2">
      <c r="A99" t="s">
        <v>50</v>
      </c>
      <c r="B99" s="10" t="s">
        <v>148</v>
      </c>
      <c r="C99" s="10" t="s">
        <v>149</v>
      </c>
      <c r="D99" t="s">
        <v>48</v>
      </c>
      <c r="E99" s="29" t="s">
        <v>150</v>
      </c>
      <c r="F99" s="30" t="s">
        <v>61</v>
      </c>
      <c r="G99" s="31">
        <v>14</v>
      </c>
      <c r="H99" s="30">
        <v>0</v>
      </c>
      <c r="I99" s="30">
        <f>ROUND(G99*H99,6)</f>
        <v>0</v>
      </c>
      <c r="L99" s="32">
        <v>0</v>
      </c>
      <c r="M99" s="27">
        <f>ROUND(ROUND(L99,2)*ROUND(G99,3),2)</f>
        <v>0</v>
      </c>
      <c r="N99" s="30" t="s">
        <v>93</v>
      </c>
      <c r="O99">
        <f>(M99*21)/100</f>
        <v>0</v>
      </c>
      <c r="P99" t="s">
        <v>27</v>
      </c>
    </row>
    <row r="100" spans="1:16" ht="12.75" customHeight="1" x14ac:dyDescent="0.2">
      <c r="A100" s="33" t="s">
        <v>55</v>
      </c>
      <c r="E100" s="34" t="s">
        <v>56</v>
      </c>
    </row>
    <row r="101" spans="1:16" ht="12.75" customHeight="1" x14ac:dyDescent="0.2">
      <c r="A101" s="33" t="s">
        <v>57</v>
      </c>
      <c r="E101" s="35" t="s">
        <v>56</v>
      </c>
    </row>
    <row r="102" spans="1:16" ht="12.75" customHeight="1" x14ac:dyDescent="0.2">
      <c r="E102" s="34" t="s">
        <v>94</v>
      </c>
    </row>
    <row r="103" spans="1:16" ht="12.75" customHeight="1" x14ac:dyDescent="0.2">
      <c r="A103" t="s">
        <v>50</v>
      </c>
      <c r="B103" s="10" t="s">
        <v>151</v>
      </c>
      <c r="C103" s="10" t="s">
        <v>152</v>
      </c>
      <c r="D103" t="s">
        <v>48</v>
      </c>
      <c r="E103" s="29" t="s">
        <v>153</v>
      </c>
      <c r="F103" s="30" t="s">
        <v>61</v>
      </c>
      <c r="G103" s="31">
        <v>2</v>
      </c>
      <c r="H103" s="30">
        <v>0</v>
      </c>
      <c r="I103" s="30">
        <f>ROUND(G103*H103,6)</f>
        <v>0</v>
      </c>
      <c r="L103" s="32">
        <v>0</v>
      </c>
      <c r="M103" s="27">
        <f>ROUND(ROUND(L103,2)*ROUND(G103,3),2)</f>
        <v>0</v>
      </c>
      <c r="N103" s="30" t="s">
        <v>93</v>
      </c>
      <c r="O103">
        <f>(M103*21)/100</f>
        <v>0</v>
      </c>
      <c r="P103" t="s">
        <v>27</v>
      </c>
    </row>
    <row r="104" spans="1:16" ht="12.75" customHeight="1" x14ac:dyDescent="0.2">
      <c r="A104" s="33" t="s">
        <v>55</v>
      </c>
      <c r="E104" s="34" t="s">
        <v>56</v>
      </c>
    </row>
    <row r="105" spans="1:16" ht="12.75" customHeight="1" x14ac:dyDescent="0.2">
      <c r="A105" s="33" t="s">
        <v>57</v>
      </c>
      <c r="E105" s="35" t="s">
        <v>56</v>
      </c>
    </row>
    <row r="106" spans="1:16" ht="12.75" customHeight="1" x14ac:dyDescent="0.2">
      <c r="E106" s="34" t="s">
        <v>94</v>
      </c>
    </row>
    <row r="107" spans="1:16" ht="12.75" customHeight="1" x14ac:dyDescent="0.2">
      <c r="A107" t="s">
        <v>50</v>
      </c>
      <c r="B107" s="10" t="s">
        <v>154</v>
      </c>
      <c r="C107" s="10" t="s">
        <v>155</v>
      </c>
      <c r="D107" t="s">
        <v>48</v>
      </c>
      <c r="E107" s="29" t="s">
        <v>156</v>
      </c>
      <c r="F107" s="30" t="s">
        <v>61</v>
      </c>
      <c r="G107" s="31">
        <v>2</v>
      </c>
      <c r="H107" s="30">
        <v>0</v>
      </c>
      <c r="I107" s="30">
        <f>ROUND(G107*H107,6)</f>
        <v>0</v>
      </c>
      <c r="L107" s="32">
        <v>0</v>
      </c>
      <c r="M107" s="27">
        <f>ROUND(ROUND(L107,2)*ROUND(G107,3),2)</f>
        <v>0</v>
      </c>
      <c r="N107" s="30" t="s">
        <v>93</v>
      </c>
      <c r="O107">
        <f>(M107*21)/100</f>
        <v>0</v>
      </c>
      <c r="P107" t="s">
        <v>27</v>
      </c>
    </row>
    <row r="108" spans="1:16" ht="12.75" customHeight="1" x14ac:dyDescent="0.2">
      <c r="A108" s="33" t="s">
        <v>55</v>
      </c>
      <c r="E108" s="34" t="s">
        <v>56</v>
      </c>
    </row>
    <row r="109" spans="1:16" ht="12.75" customHeight="1" x14ac:dyDescent="0.2">
      <c r="A109" s="33" t="s">
        <v>57</v>
      </c>
      <c r="E109" s="35" t="s">
        <v>56</v>
      </c>
    </row>
    <row r="110" spans="1:16" ht="12.75" customHeight="1" x14ac:dyDescent="0.2">
      <c r="E110" s="34" t="s">
        <v>94</v>
      </c>
    </row>
    <row r="111" spans="1:16" ht="12.75" customHeight="1" x14ac:dyDescent="0.2">
      <c r="A111" t="s">
        <v>50</v>
      </c>
      <c r="B111" s="10" t="s">
        <v>157</v>
      </c>
      <c r="C111" s="10" t="s">
        <v>384</v>
      </c>
      <c r="D111" t="s">
        <v>48</v>
      </c>
      <c r="E111" s="29" t="s">
        <v>385</v>
      </c>
      <c r="F111" s="30" t="s">
        <v>61</v>
      </c>
      <c r="G111" s="31">
        <v>1</v>
      </c>
      <c r="H111" s="30">
        <v>0</v>
      </c>
      <c r="I111" s="30">
        <f>ROUND(G111*H111,6)</f>
        <v>0</v>
      </c>
      <c r="L111" s="32">
        <v>0</v>
      </c>
      <c r="M111" s="27">
        <f>ROUND(ROUND(L111,2)*ROUND(G111,3),2)</f>
        <v>0</v>
      </c>
      <c r="N111" s="30" t="s">
        <v>93</v>
      </c>
      <c r="O111">
        <f>(M111*21)/100</f>
        <v>0</v>
      </c>
      <c r="P111" t="s">
        <v>27</v>
      </c>
    </row>
    <row r="112" spans="1:16" ht="12.75" customHeight="1" x14ac:dyDescent="0.2">
      <c r="A112" s="33" t="s">
        <v>55</v>
      </c>
      <c r="E112" s="34" t="s">
        <v>56</v>
      </c>
    </row>
    <row r="113" spans="1:16" ht="12.75" customHeight="1" x14ac:dyDescent="0.2">
      <c r="A113" s="33" t="s">
        <v>57</v>
      </c>
      <c r="E113" s="35" t="s">
        <v>56</v>
      </c>
    </row>
    <row r="114" spans="1:16" ht="12.75" customHeight="1" x14ac:dyDescent="0.2">
      <c r="E114" s="34" t="s">
        <v>94</v>
      </c>
    </row>
    <row r="115" spans="1:16" ht="12.75" customHeight="1" x14ac:dyDescent="0.2">
      <c r="A115" t="s">
        <v>50</v>
      </c>
      <c r="B115" s="10" t="s">
        <v>162</v>
      </c>
      <c r="C115" s="10" t="s">
        <v>158</v>
      </c>
      <c r="D115" t="s">
        <v>48</v>
      </c>
      <c r="E115" s="29" t="s">
        <v>159</v>
      </c>
      <c r="F115" s="30" t="s">
        <v>160</v>
      </c>
      <c r="G115" s="31">
        <v>6.75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93</v>
      </c>
      <c r="O115">
        <f>(M115*21)/100</f>
        <v>0</v>
      </c>
      <c r="P115" t="s">
        <v>27</v>
      </c>
    </row>
    <row r="116" spans="1:16" ht="12.75" customHeight="1" x14ac:dyDescent="0.2">
      <c r="A116" s="33" t="s">
        <v>55</v>
      </c>
      <c r="E116" s="34" t="s">
        <v>56</v>
      </c>
    </row>
    <row r="117" spans="1:16" ht="12.75" customHeight="1" x14ac:dyDescent="0.2">
      <c r="A117" s="33" t="s">
        <v>57</v>
      </c>
      <c r="E117" s="35" t="s">
        <v>386</v>
      </c>
    </row>
    <row r="118" spans="1:16" ht="12.75" customHeight="1" x14ac:dyDescent="0.2">
      <c r="E118" s="34" t="s">
        <v>94</v>
      </c>
    </row>
    <row r="119" spans="1:16" ht="12.75" customHeight="1" x14ac:dyDescent="0.2">
      <c r="A119" t="s">
        <v>50</v>
      </c>
      <c r="B119" s="10" t="s">
        <v>165</v>
      </c>
      <c r="C119" s="10" t="s">
        <v>163</v>
      </c>
      <c r="D119" t="s">
        <v>48</v>
      </c>
      <c r="E119" s="29" t="s">
        <v>164</v>
      </c>
      <c r="F119" s="30" t="s">
        <v>88</v>
      </c>
      <c r="G119" s="31">
        <v>675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93</v>
      </c>
      <c r="O119">
        <f>(M119*21)/100</f>
        <v>0</v>
      </c>
      <c r="P119" t="s">
        <v>27</v>
      </c>
    </row>
    <row r="120" spans="1:16" ht="12.75" customHeight="1" x14ac:dyDescent="0.2">
      <c r="A120" s="33" t="s">
        <v>55</v>
      </c>
      <c r="E120" s="34" t="s">
        <v>56</v>
      </c>
    </row>
    <row r="121" spans="1:16" ht="12.75" customHeight="1" x14ac:dyDescent="0.2">
      <c r="A121" s="33" t="s">
        <v>57</v>
      </c>
      <c r="E121" s="35" t="s">
        <v>56</v>
      </c>
    </row>
    <row r="122" spans="1:16" ht="12.75" customHeight="1" x14ac:dyDescent="0.2">
      <c r="E122" s="34" t="s">
        <v>94</v>
      </c>
    </row>
    <row r="123" spans="1:16" ht="12.75" customHeight="1" x14ac:dyDescent="0.2">
      <c r="A123" t="s">
        <v>50</v>
      </c>
      <c r="B123" s="10" t="s">
        <v>168</v>
      </c>
      <c r="C123" s="10" t="s">
        <v>166</v>
      </c>
      <c r="D123" t="s">
        <v>48</v>
      </c>
      <c r="E123" s="29" t="s">
        <v>167</v>
      </c>
      <c r="F123" s="30" t="s">
        <v>61</v>
      </c>
      <c r="G123" s="31">
        <v>2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93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55</v>
      </c>
      <c r="E124" s="34" t="s">
        <v>56</v>
      </c>
    </row>
    <row r="125" spans="1:16" ht="12.75" customHeight="1" x14ac:dyDescent="0.2">
      <c r="A125" s="33" t="s">
        <v>57</v>
      </c>
      <c r="E125" s="35" t="s">
        <v>56</v>
      </c>
    </row>
    <row r="126" spans="1:16" ht="12.75" customHeight="1" x14ac:dyDescent="0.2">
      <c r="E126" s="34" t="s">
        <v>94</v>
      </c>
    </row>
    <row r="127" spans="1:16" ht="12.75" customHeight="1" x14ac:dyDescent="0.2">
      <c r="A127" t="s">
        <v>50</v>
      </c>
      <c r="B127" s="10" t="s">
        <v>171</v>
      </c>
      <c r="C127" s="10" t="s">
        <v>169</v>
      </c>
      <c r="D127" t="s">
        <v>48</v>
      </c>
      <c r="E127" s="29" t="s">
        <v>170</v>
      </c>
      <c r="F127" s="30" t="s">
        <v>61</v>
      </c>
      <c r="G127" s="31">
        <v>2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93</v>
      </c>
      <c r="O127">
        <f>(M127*21)/100</f>
        <v>0</v>
      </c>
      <c r="P127" t="s">
        <v>27</v>
      </c>
    </row>
    <row r="128" spans="1:16" ht="12.75" customHeight="1" x14ac:dyDescent="0.2">
      <c r="A128" s="33" t="s">
        <v>55</v>
      </c>
      <c r="E128" s="34" t="s">
        <v>56</v>
      </c>
    </row>
    <row r="129" spans="1:16" ht="12.75" customHeight="1" x14ac:dyDescent="0.2">
      <c r="A129" s="33" t="s">
        <v>57</v>
      </c>
      <c r="E129" s="35" t="s">
        <v>56</v>
      </c>
    </row>
    <row r="130" spans="1:16" ht="12.75" customHeight="1" x14ac:dyDescent="0.2">
      <c r="E130" s="34" t="s">
        <v>94</v>
      </c>
    </row>
    <row r="131" spans="1:16" ht="12.75" customHeight="1" x14ac:dyDescent="0.2">
      <c r="A131" t="s">
        <v>50</v>
      </c>
      <c r="B131" s="10" t="s">
        <v>175</v>
      </c>
      <c r="C131" s="10" t="s">
        <v>176</v>
      </c>
      <c r="D131" t="s">
        <v>48</v>
      </c>
      <c r="E131" s="29" t="s">
        <v>177</v>
      </c>
      <c r="F131" s="30" t="s">
        <v>61</v>
      </c>
      <c r="G131" s="31">
        <v>132</v>
      </c>
      <c r="H131" s="30">
        <v>0</v>
      </c>
      <c r="I131" s="30">
        <f>ROUND(G131*H131,6)</f>
        <v>0</v>
      </c>
      <c r="L131" s="32">
        <v>0</v>
      </c>
      <c r="M131" s="27">
        <f>ROUND(ROUND(L131,2)*ROUND(G131,3),2)</f>
        <v>0</v>
      </c>
      <c r="N131" s="30" t="s">
        <v>93</v>
      </c>
      <c r="O131">
        <f>(M131*21)/100</f>
        <v>0</v>
      </c>
      <c r="P131" t="s">
        <v>27</v>
      </c>
    </row>
    <row r="132" spans="1:16" ht="12.75" customHeight="1" x14ac:dyDescent="0.2">
      <c r="A132" s="33" t="s">
        <v>55</v>
      </c>
      <c r="E132" s="34" t="s">
        <v>56</v>
      </c>
    </row>
    <row r="133" spans="1:16" ht="12.75" customHeight="1" x14ac:dyDescent="0.2">
      <c r="A133" s="33" t="s">
        <v>57</v>
      </c>
      <c r="E133" s="35" t="s">
        <v>56</v>
      </c>
    </row>
    <row r="134" spans="1:16" ht="12.75" customHeight="1" x14ac:dyDescent="0.2">
      <c r="E134" s="34" t="s">
        <v>94</v>
      </c>
    </row>
    <row r="135" spans="1:16" ht="12.75" customHeight="1" x14ac:dyDescent="0.2">
      <c r="A135" t="s">
        <v>50</v>
      </c>
      <c r="B135" s="10" t="s">
        <v>178</v>
      </c>
      <c r="C135" s="10" t="s">
        <v>179</v>
      </c>
      <c r="D135" t="s">
        <v>48</v>
      </c>
      <c r="E135" s="29" t="s">
        <v>180</v>
      </c>
      <c r="F135" s="30" t="s">
        <v>61</v>
      </c>
      <c r="G135" s="31">
        <v>18</v>
      </c>
      <c r="H135" s="30">
        <v>0</v>
      </c>
      <c r="I135" s="30">
        <f>ROUND(G135*H135,6)</f>
        <v>0</v>
      </c>
      <c r="L135" s="32">
        <v>0</v>
      </c>
      <c r="M135" s="27">
        <f>ROUND(ROUND(L135,2)*ROUND(G135,3),2)</f>
        <v>0</v>
      </c>
      <c r="N135" s="30" t="s">
        <v>93</v>
      </c>
      <c r="O135">
        <f>(M135*21)/100</f>
        <v>0</v>
      </c>
      <c r="P135" t="s">
        <v>27</v>
      </c>
    </row>
    <row r="136" spans="1:16" ht="12.75" customHeight="1" x14ac:dyDescent="0.2">
      <c r="A136" s="33" t="s">
        <v>55</v>
      </c>
      <c r="E136" s="34" t="s">
        <v>56</v>
      </c>
    </row>
    <row r="137" spans="1:16" ht="12.75" customHeight="1" x14ac:dyDescent="0.2">
      <c r="A137" s="33" t="s">
        <v>57</v>
      </c>
      <c r="E137" s="35" t="s">
        <v>56</v>
      </c>
    </row>
    <row r="138" spans="1:16" ht="12.75" customHeight="1" x14ac:dyDescent="0.2">
      <c r="E138" s="34" t="s">
        <v>94</v>
      </c>
    </row>
    <row r="139" spans="1:16" ht="12.75" customHeight="1" x14ac:dyDescent="0.2">
      <c r="A139" t="s">
        <v>50</v>
      </c>
      <c r="B139" s="10" t="s">
        <v>181</v>
      </c>
      <c r="C139" s="10" t="s">
        <v>182</v>
      </c>
      <c r="D139" t="s">
        <v>48</v>
      </c>
      <c r="E139" s="29" t="s">
        <v>183</v>
      </c>
      <c r="F139" s="30" t="s">
        <v>61</v>
      </c>
      <c r="G139" s="31">
        <v>1</v>
      </c>
      <c r="H139" s="30">
        <v>0</v>
      </c>
      <c r="I139" s="30">
        <f>ROUND(G139*H139,6)</f>
        <v>0</v>
      </c>
      <c r="L139" s="32">
        <v>0</v>
      </c>
      <c r="M139" s="27">
        <f>ROUND(ROUND(L139,2)*ROUND(G139,3),2)</f>
        <v>0</v>
      </c>
      <c r="N139" s="30" t="s">
        <v>54</v>
      </c>
      <c r="O139">
        <f>(M139*21)/100</f>
        <v>0</v>
      </c>
      <c r="P139" t="s">
        <v>27</v>
      </c>
    </row>
    <row r="140" spans="1:16" ht="12.75" customHeight="1" x14ac:dyDescent="0.2">
      <c r="A140" s="33" t="s">
        <v>55</v>
      </c>
      <c r="E140" s="34" t="s">
        <v>56</v>
      </c>
    </row>
    <row r="141" spans="1:16" ht="12.75" customHeight="1" x14ac:dyDescent="0.2">
      <c r="A141" s="33" t="s">
        <v>57</v>
      </c>
      <c r="E141" s="35" t="s">
        <v>56</v>
      </c>
    </row>
    <row r="142" spans="1:16" ht="12.75" customHeight="1" x14ac:dyDescent="0.2">
      <c r="E142" s="34" t="s">
        <v>184</v>
      </c>
    </row>
    <row r="143" spans="1:16" ht="12.75" customHeight="1" x14ac:dyDescent="0.2">
      <c r="A143" t="s">
        <v>50</v>
      </c>
      <c r="B143" s="10" t="s">
        <v>185</v>
      </c>
      <c r="C143" s="10" t="s">
        <v>199</v>
      </c>
      <c r="D143" t="s">
        <v>48</v>
      </c>
      <c r="E143" s="29" t="s">
        <v>200</v>
      </c>
      <c r="F143" s="30" t="s">
        <v>88</v>
      </c>
      <c r="G143" s="31">
        <v>10</v>
      </c>
      <c r="H143" s="30">
        <v>0</v>
      </c>
      <c r="I143" s="30">
        <f>ROUND(G143*H143,6)</f>
        <v>0</v>
      </c>
      <c r="L143" s="32">
        <v>0</v>
      </c>
      <c r="M143" s="27">
        <f>ROUND(ROUND(L143,2)*ROUND(G143,3),2)</f>
        <v>0</v>
      </c>
      <c r="N143" s="30" t="s">
        <v>93</v>
      </c>
      <c r="O143">
        <f>(M143*21)/100</f>
        <v>0</v>
      </c>
      <c r="P143" t="s">
        <v>27</v>
      </c>
    </row>
    <row r="144" spans="1:16" ht="12.75" customHeight="1" x14ac:dyDescent="0.2">
      <c r="A144" s="33" t="s">
        <v>55</v>
      </c>
      <c r="E144" s="34" t="s">
        <v>56</v>
      </c>
    </row>
    <row r="145" spans="1:16" ht="12.75" customHeight="1" x14ac:dyDescent="0.2">
      <c r="A145" s="33" t="s">
        <v>57</v>
      </c>
      <c r="E145" s="35" t="s">
        <v>56</v>
      </c>
    </row>
    <row r="146" spans="1:16" ht="12.75" customHeight="1" x14ac:dyDescent="0.2">
      <c r="E146" s="34" t="s">
        <v>94</v>
      </c>
    </row>
    <row r="147" spans="1:16" ht="12.75" customHeight="1" x14ac:dyDescent="0.2">
      <c r="A147" t="s">
        <v>50</v>
      </c>
      <c r="B147" s="10" t="s">
        <v>188</v>
      </c>
      <c r="C147" s="10" t="s">
        <v>202</v>
      </c>
      <c r="D147" t="s">
        <v>48</v>
      </c>
      <c r="E147" s="29" t="s">
        <v>203</v>
      </c>
      <c r="F147" s="30" t="s">
        <v>61</v>
      </c>
      <c r="G147" s="31">
        <v>2</v>
      </c>
      <c r="H147" s="30">
        <v>0</v>
      </c>
      <c r="I147" s="30">
        <f>ROUND(G147*H147,6)</f>
        <v>0</v>
      </c>
      <c r="L147" s="32">
        <v>0</v>
      </c>
      <c r="M147" s="27">
        <f>ROUND(ROUND(L147,2)*ROUND(G147,3),2)</f>
        <v>0</v>
      </c>
      <c r="N147" s="30" t="s">
        <v>93</v>
      </c>
      <c r="O147">
        <f>(M147*21)/100</f>
        <v>0</v>
      </c>
      <c r="P147" t="s">
        <v>27</v>
      </c>
    </row>
    <row r="148" spans="1:16" ht="12.75" customHeight="1" x14ac:dyDescent="0.2">
      <c r="A148" s="33" t="s">
        <v>55</v>
      </c>
      <c r="E148" s="34" t="s">
        <v>56</v>
      </c>
    </row>
    <row r="149" spans="1:16" ht="12.75" customHeight="1" x14ac:dyDescent="0.2">
      <c r="A149" s="33" t="s">
        <v>57</v>
      </c>
      <c r="E149" s="35" t="s">
        <v>56</v>
      </c>
    </row>
    <row r="150" spans="1:16" ht="12.75" customHeight="1" x14ac:dyDescent="0.2">
      <c r="E150" s="34" t="s">
        <v>94</v>
      </c>
    </row>
    <row r="151" spans="1:16" ht="12.75" customHeight="1" x14ac:dyDescent="0.2">
      <c r="A151" t="s">
        <v>50</v>
      </c>
      <c r="B151" s="10" t="s">
        <v>191</v>
      </c>
      <c r="C151" s="10" t="s">
        <v>205</v>
      </c>
      <c r="D151" t="s">
        <v>48</v>
      </c>
      <c r="E151" s="29" t="s">
        <v>206</v>
      </c>
      <c r="F151" s="30" t="s">
        <v>61</v>
      </c>
      <c r="G151" s="31">
        <v>1</v>
      </c>
      <c r="H151" s="30">
        <v>0</v>
      </c>
      <c r="I151" s="30">
        <f>ROUND(G151*H151,6)</f>
        <v>0</v>
      </c>
      <c r="L151" s="32">
        <v>0</v>
      </c>
      <c r="M151" s="27">
        <f>ROUND(ROUND(L151,2)*ROUND(G151,3),2)</f>
        <v>0</v>
      </c>
      <c r="N151" s="30" t="s">
        <v>93</v>
      </c>
      <c r="O151">
        <f>(M151*21)/100</f>
        <v>0</v>
      </c>
      <c r="P151" t="s">
        <v>27</v>
      </c>
    </row>
    <row r="152" spans="1:16" ht="12.75" customHeight="1" x14ac:dyDescent="0.2">
      <c r="A152" s="33" t="s">
        <v>55</v>
      </c>
      <c r="E152" s="34" t="s">
        <v>56</v>
      </c>
    </row>
    <row r="153" spans="1:16" ht="12.75" customHeight="1" x14ac:dyDescent="0.2">
      <c r="A153" s="33" t="s">
        <v>57</v>
      </c>
      <c r="E153" s="35" t="s">
        <v>56</v>
      </c>
    </row>
    <row r="154" spans="1:16" ht="12.75" customHeight="1" x14ac:dyDescent="0.2">
      <c r="E154" s="34" t="s">
        <v>94</v>
      </c>
    </row>
    <row r="155" spans="1:16" ht="12.75" customHeight="1" x14ac:dyDescent="0.2">
      <c r="A155" t="s">
        <v>50</v>
      </c>
      <c r="B155" s="10" t="s">
        <v>195</v>
      </c>
      <c r="C155" s="10" t="s">
        <v>208</v>
      </c>
      <c r="D155" t="s">
        <v>48</v>
      </c>
      <c r="E155" s="29" t="s">
        <v>209</v>
      </c>
      <c r="F155" s="30" t="s">
        <v>61</v>
      </c>
      <c r="G155" s="31">
        <v>1</v>
      </c>
      <c r="H155" s="30">
        <v>0</v>
      </c>
      <c r="I155" s="30">
        <f>ROUND(G155*H155,6)</f>
        <v>0</v>
      </c>
      <c r="L155" s="32">
        <v>0</v>
      </c>
      <c r="M155" s="27">
        <f>ROUND(ROUND(L155,2)*ROUND(G155,3),2)</f>
        <v>0</v>
      </c>
      <c r="N155" s="30" t="s">
        <v>93</v>
      </c>
      <c r="O155">
        <f>(M155*21)/100</f>
        <v>0</v>
      </c>
      <c r="P155" t="s">
        <v>27</v>
      </c>
    </row>
    <row r="156" spans="1:16" ht="12.75" customHeight="1" x14ac:dyDescent="0.2">
      <c r="A156" s="33" t="s">
        <v>55</v>
      </c>
      <c r="E156" s="34" t="s">
        <v>56</v>
      </c>
    </row>
    <row r="157" spans="1:16" ht="12.75" customHeight="1" x14ac:dyDescent="0.2">
      <c r="A157" s="33" t="s">
        <v>57</v>
      </c>
      <c r="E157" s="35" t="s">
        <v>56</v>
      </c>
    </row>
    <row r="158" spans="1:16" ht="12.75" customHeight="1" x14ac:dyDescent="0.2">
      <c r="E158" s="34" t="s">
        <v>94</v>
      </c>
    </row>
    <row r="159" spans="1:16" ht="12.75" customHeight="1" x14ac:dyDescent="0.2">
      <c r="A159" t="s">
        <v>50</v>
      </c>
      <c r="B159" s="10" t="s">
        <v>198</v>
      </c>
      <c r="C159" s="10" t="s">
        <v>211</v>
      </c>
      <c r="D159" t="s">
        <v>48</v>
      </c>
      <c r="E159" s="29" t="s">
        <v>212</v>
      </c>
      <c r="F159" s="30" t="s">
        <v>61</v>
      </c>
      <c r="G159" s="31">
        <v>4</v>
      </c>
      <c r="H159" s="30">
        <v>0</v>
      </c>
      <c r="I159" s="30">
        <f>ROUND(G159*H159,6)</f>
        <v>0</v>
      </c>
      <c r="L159" s="32">
        <v>0</v>
      </c>
      <c r="M159" s="27">
        <f>ROUND(ROUND(L159,2)*ROUND(G159,3),2)</f>
        <v>0</v>
      </c>
      <c r="N159" s="30" t="s">
        <v>93</v>
      </c>
      <c r="O159">
        <f>(M159*21)/100</f>
        <v>0</v>
      </c>
      <c r="P159" t="s">
        <v>27</v>
      </c>
    </row>
    <row r="160" spans="1:16" ht="12.75" customHeight="1" x14ac:dyDescent="0.2">
      <c r="A160" s="33" t="s">
        <v>55</v>
      </c>
      <c r="E160" s="34" t="s">
        <v>56</v>
      </c>
    </row>
    <row r="161" spans="1:16" ht="12.75" customHeight="1" x14ac:dyDescent="0.2">
      <c r="A161" s="33" t="s">
        <v>57</v>
      </c>
      <c r="E161" s="35" t="s">
        <v>56</v>
      </c>
    </row>
    <row r="162" spans="1:16" ht="12.75" customHeight="1" x14ac:dyDescent="0.2">
      <c r="E162" s="34" t="s">
        <v>94</v>
      </c>
    </row>
    <row r="163" spans="1:16" ht="12.75" customHeight="1" x14ac:dyDescent="0.2">
      <c r="A163" t="s">
        <v>50</v>
      </c>
      <c r="B163" s="10" t="s">
        <v>201</v>
      </c>
      <c r="C163" s="10" t="s">
        <v>214</v>
      </c>
      <c r="D163" t="s">
        <v>48</v>
      </c>
      <c r="E163" s="29" t="s">
        <v>215</v>
      </c>
      <c r="F163" s="30" t="s">
        <v>61</v>
      </c>
      <c r="G163" s="31">
        <v>4</v>
      </c>
      <c r="H163" s="30">
        <v>0</v>
      </c>
      <c r="I163" s="30">
        <f>ROUND(G163*H163,6)</f>
        <v>0</v>
      </c>
      <c r="L163" s="32">
        <v>0</v>
      </c>
      <c r="M163" s="27">
        <f>ROUND(ROUND(L163,2)*ROUND(G163,3),2)</f>
        <v>0</v>
      </c>
      <c r="N163" s="30" t="s">
        <v>93</v>
      </c>
      <c r="O163">
        <f>(M163*21)/100</f>
        <v>0</v>
      </c>
      <c r="P163" t="s">
        <v>27</v>
      </c>
    </row>
    <row r="164" spans="1:16" ht="12.75" customHeight="1" x14ac:dyDescent="0.2">
      <c r="A164" s="33" t="s">
        <v>55</v>
      </c>
      <c r="E164" s="34" t="s">
        <v>56</v>
      </c>
    </row>
    <row r="165" spans="1:16" ht="12.75" customHeight="1" x14ac:dyDescent="0.2">
      <c r="A165" s="33" t="s">
        <v>57</v>
      </c>
      <c r="E165" s="35" t="s">
        <v>56</v>
      </c>
    </row>
    <row r="166" spans="1:16" ht="12.75" customHeight="1" x14ac:dyDescent="0.2">
      <c r="E166" s="34" t="s">
        <v>94</v>
      </c>
    </row>
    <row r="167" spans="1:16" ht="12.75" customHeight="1" x14ac:dyDescent="0.2">
      <c r="A167" t="s">
        <v>50</v>
      </c>
      <c r="B167" s="10" t="s">
        <v>204</v>
      </c>
      <c r="C167" s="10" t="s">
        <v>217</v>
      </c>
      <c r="D167" t="s">
        <v>48</v>
      </c>
      <c r="E167" s="29" t="s">
        <v>218</v>
      </c>
      <c r="F167" s="30" t="s">
        <v>88</v>
      </c>
      <c r="G167" s="31">
        <v>50</v>
      </c>
      <c r="H167" s="30">
        <v>0</v>
      </c>
      <c r="I167" s="30">
        <f>ROUND(G167*H167,6)</f>
        <v>0</v>
      </c>
      <c r="L167" s="32">
        <v>0</v>
      </c>
      <c r="M167" s="27">
        <f>ROUND(ROUND(L167,2)*ROUND(G167,3),2)</f>
        <v>0</v>
      </c>
      <c r="N167" s="30" t="s">
        <v>54</v>
      </c>
      <c r="O167">
        <f>(M167*21)/100</f>
        <v>0</v>
      </c>
      <c r="P167" t="s">
        <v>27</v>
      </c>
    </row>
    <row r="168" spans="1:16" ht="12.75" customHeight="1" x14ac:dyDescent="0.2">
      <c r="A168" s="33" t="s">
        <v>55</v>
      </c>
      <c r="E168" s="34" t="s">
        <v>56</v>
      </c>
    </row>
    <row r="169" spans="1:16" ht="12.75" customHeight="1" x14ac:dyDescent="0.2">
      <c r="A169" s="33" t="s">
        <v>57</v>
      </c>
      <c r="E169" s="35" t="s">
        <v>56</v>
      </c>
    </row>
    <row r="170" spans="1:16" ht="12.75" customHeight="1" x14ac:dyDescent="0.2">
      <c r="E170" s="34" t="s">
        <v>219</v>
      </c>
    </row>
    <row r="171" spans="1:16" ht="12.75" customHeight="1" x14ac:dyDescent="0.2">
      <c r="A171" t="s">
        <v>50</v>
      </c>
      <c r="B171" s="10" t="s">
        <v>207</v>
      </c>
      <c r="C171" s="10" t="s">
        <v>221</v>
      </c>
      <c r="D171" t="s">
        <v>48</v>
      </c>
      <c r="E171" s="29" t="s">
        <v>222</v>
      </c>
      <c r="F171" s="30" t="s">
        <v>61</v>
      </c>
      <c r="G171" s="31">
        <v>3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93</v>
      </c>
      <c r="O171">
        <f>(M171*21)/100</f>
        <v>0</v>
      </c>
      <c r="P171" t="s">
        <v>27</v>
      </c>
    </row>
    <row r="172" spans="1:16" ht="12.75" customHeight="1" x14ac:dyDescent="0.2">
      <c r="A172" s="33" t="s">
        <v>55</v>
      </c>
      <c r="E172" s="34" t="s">
        <v>56</v>
      </c>
    </row>
    <row r="173" spans="1:16" ht="12.75" customHeight="1" x14ac:dyDescent="0.2">
      <c r="A173" s="33" t="s">
        <v>57</v>
      </c>
      <c r="E173" s="35" t="s">
        <v>56</v>
      </c>
    </row>
    <row r="174" spans="1:16" ht="12.75" customHeight="1" x14ac:dyDescent="0.2">
      <c r="E174" s="34" t="s">
        <v>94</v>
      </c>
    </row>
    <row r="175" spans="1:16" ht="12.75" customHeight="1" x14ac:dyDescent="0.2">
      <c r="A175" t="s">
        <v>47</v>
      </c>
      <c r="C175" s="11" t="s">
        <v>26</v>
      </c>
      <c r="E175" s="28" t="s">
        <v>223</v>
      </c>
      <c r="J175" s="27">
        <f>0</f>
        <v>0</v>
      </c>
      <c r="K175" s="27">
        <f>0</f>
        <v>0</v>
      </c>
      <c r="L175" s="27">
        <f>0+L176+L180+L184+L188+L192+L196+L200+L204+L208+L212+L216+L220+L224+L228</f>
        <v>0</v>
      </c>
      <c r="M175" s="27">
        <f>0+M176+M180+M184+M188+M192+M196+M200+M204+M208+M212+M216+M220+M224+M228</f>
        <v>0</v>
      </c>
    </row>
    <row r="176" spans="1:16" ht="12.75" customHeight="1" x14ac:dyDescent="0.2">
      <c r="A176" t="s">
        <v>50</v>
      </c>
      <c r="B176" s="10" t="s">
        <v>210</v>
      </c>
      <c r="C176" s="10" t="s">
        <v>225</v>
      </c>
      <c r="D176" t="s">
        <v>48</v>
      </c>
      <c r="E176" s="29" t="s">
        <v>226</v>
      </c>
      <c r="F176" s="30" t="s">
        <v>61</v>
      </c>
      <c r="G176" s="31">
        <v>1</v>
      </c>
      <c r="H176" s="30">
        <v>0</v>
      </c>
      <c r="I176" s="30">
        <f>ROUND(G176*H176,6)</f>
        <v>0</v>
      </c>
      <c r="L176" s="32">
        <v>0</v>
      </c>
      <c r="M176" s="27">
        <f>ROUND(ROUND(L176,2)*ROUND(G176,3),2)</f>
        <v>0</v>
      </c>
      <c r="N176" s="30" t="s">
        <v>54</v>
      </c>
      <c r="O176">
        <f>(M176*21)/100</f>
        <v>0</v>
      </c>
      <c r="P176" t="s">
        <v>27</v>
      </c>
    </row>
    <row r="177" spans="1:16" ht="12.75" customHeight="1" x14ac:dyDescent="0.2">
      <c r="A177" s="33" t="s">
        <v>55</v>
      </c>
      <c r="E177" s="34" t="s">
        <v>56</v>
      </c>
    </row>
    <row r="178" spans="1:16" ht="12.75" customHeight="1" x14ac:dyDescent="0.2">
      <c r="A178" s="33" t="s">
        <v>57</v>
      </c>
      <c r="E178" s="35" t="s">
        <v>56</v>
      </c>
    </row>
    <row r="179" spans="1:16" ht="12.75" customHeight="1" x14ac:dyDescent="0.2">
      <c r="E179" s="34" t="s">
        <v>227</v>
      </c>
    </row>
    <row r="180" spans="1:16" ht="12.75" customHeight="1" x14ac:dyDescent="0.2">
      <c r="A180" t="s">
        <v>50</v>
      </c>
      <c r="B180" s="10" t="s">
        <v>213</v>
      </c>
      <c r="C180" s="10" t="s">
        <v>229</v>
      </c>
      <c r="D180" t="s">
        <v>48</v>
      </c>
      <c r="E180" s="29" t="s">
        <v>230</v>
      </c>
      <c r="F180" s="30" t="s">
        <v>61</v>
      </c>
      <c r="G180" s="31">
        <v>1</v>
      </c>
      <c r="H180" s="30">
        <v>0</v>
      </c>
      <c r="I180" s="30">
        <f>ROUND(G180*H180,6)</f>
        <v>0</v>
      </c>
      <c r="L180" s="32">
        <v>0</v>
      </c>
      <c r="M180" s="27">
        <f>ROUND(ROUND(L180,2)*ROUND(G180,3),2)</f>
        <v>0</v>
      </c>
      <c r="N180" s="30" t="s">
        <v>54</v>
      </c>
      <c r="O180">
        <f>(M180*21)/100</f>
        <v>0</v>
      </c>
      <c r="P180" t="s">
        <v>27</v>
      </c>
    </row>
    <row r="181" spans="1:16" ht="12.75" customHeight="1" x14ac:dyDescent="0.2">
      <c r="A181" s="33" t="s">
        <v>55</v>
      </c>
      <c r="E181" s="34" t="s">
        <v>56</v>
      </c>
    </row>
    <row r="182" spans="1:16" ht="12.75" customHeight="1" x14ac:dyDescent="0.2">
      <c r="A182" s="33" t="s">
        <v>57</v>
      </c>
      <c r="E182" s="35" t="s">
        <v>56</v>
      </c>
    </row>
    <row r="183" spans="1:16" ht="12.75" customHeight="1" x14ac:dyDescent="0.2">
      <c r="E183" s="34" t="s">
        <v>231</v>
      </c>
    </row>
    <row r="184" spans="1:16" ht="12.75" customHeight="1" x14ac:dyDescent="0.2">
      <c r="A184" t="s">
        <v>50</v>
      </c>
      <c r="B184" s="10" t="s">
        <v>216</v>
      </c>
      <c r="C184" s="10" t="s">
        <v>233</v>
      </c>
      <c r="D184" t="s">
        <v>48</v>
      </c>
      <c r="E184" s="29" t="s">
        <v>234</v>
      </c>
      <c r="F184" s="30" t="s">
        <v>61</v>
      </c>
      <c r="G184" s="31">
        <v>1</v>
      </c>
      <c r="H184" s="30">
        <v>0</v>
      </c>
      <c r="I184" s="30">
        <f>ROUND(G184*H184,6)</f>
        <v>0</v>
      </c>
      <c r="L184" s="32">
        <v>0</v>
      </c>
      <c r="M184" s="27">
        <f>ROUND(ROUND(L184,2)*ROUND(G184,3),2)</f>
        <v>0</v>
      </c>
      <c r="N184" s="30" t="s">
        <v>54</v>
      </c>
      <c r="O184">
        <f>(M184*21)/100</f>
        <v>0</v>
      </c>
      <c r="P184" t="s">
        <v>27</v>
      </c>
    </row>
    <row r="185" spans="1:16" ht="12.75" customHeight="1" x14ac:dyDescent="0.2">
      <c r="A185" s="33" t="s">
        <v>55</v>
      </c>
      <c r="E185" s="34" t="s">
        <v>56</v>
      </c>
    </row>
    <row r="186" spans="1:16" ht="12.75" customHeight="1" x14ac:dyDescent="0.2">
      <c r="A186" s="33" t="s">
        <v>57</v>
      </c>
      <c r="E186" s="35" t="s">
        <v>56</v>
      </c>
    </row>
    <row r="187" spans="1:16" ht="12.75" customHeight="1" x14ac:dyDescent="0.2">
      <c r="E187" s="34" t="s">
        <v>235</v>
      </c>
    </row>
    <row r="188" spans="1:16" ht="12.75" customHeight="1" x14ac:dyDescent="0.2">
      <c r="A188" t="s">
        <v>50</v>
      </c>
      <c r="B188" s="10" t="s">
        <v>220</v>
      </c>
      <c r="C188" s="10" t="s">
        <v>237</v>
      </c>
      <c r="D188" t="s">
        <v>48</v>
      </c>
      <c r="E188" s="29" t="s">
        <v>238</v>
      </c>
      <c r="F188" s="30" t="s">
        <v>61</v>
      </c>
      <c r="G188" s="31">
        <v>1</v>
      </c>
      <c r="H188" s="30">
        <v>0</v>
      </c>
      <c r="I188" s="30">
        <f>ROUND(G188*H188,6)</f>
        <v>0</v>
      </c>
      <c r="L188" s="32">
        <v>0</v>
      </c>
      <c r="M188" s="27">
        <f>ROUND(ROUND(L188,2)*ROUND(G188,3),2)</f>
        <v>0</v>
      </c>
      <c r="N188" s="30" t="s">
        <v>93</v>
      </c>
      <c r="O188">
        <f>(M188*21)/100</f>
        <v>0</v>
      </c>
      <c r="P188" t="s">
        <v>27</v>
      </c>
    </row>
    <row r="189" spans="1:16" ht="12.75" customHeight="1" x14ac:dyDescent="0.2">
      <c r="A189" s="33" t="s">
        <v>55</v>
      </c>
      <c r="E189" s="34" t="s">
        <v>56</v>
      </c>
    </row>
    <row r="190" spans="1:16" ht="12.75" customHeight="1" x14ac:dyDescent="0.2">
      <c r="A190" s="33" t="s">
        <v>57</v>
      </c>
      <c r="E190" s="35" t="s">
        <v>56</v>
      </c>
    </row>
    <row r="191" spans="1:16" ht="12.75" customHeight="1" x14ac:dyDescent="0.2">
      <c r="E191" s="34" t="s">
        <v>94</v>
      </c>
    </row>
    <row r="192" spans="1:16" ht="12.75" customHeight="1" x14ac:dyDescent="0.2">
      <c r="A192" t="s">
        <v>50</v>
      </c>
      <c r="B192" s="10" t="s">
        <v>224</v>
      </c>
      <c r="C192" s="10" t="s">
        <v>240</v>
      </c>
      <c r="D192" t="s">
        <v>48</v>
      </c>
      <c r="E192" s="29" t="s">
        <v>241</v>
      </c>
      <c r="F192" s="30" t="s">
        <v>61</v>
      </c>
      <c r="G192" s="31">
        <v>1</v>
      </c>
      <c r="H192" s="30">
        <v>0</v>
      </c>
      <c r="I192" s="30">
        <f>ROUND(G192*H192,6)</f>
        <v>0</v>
      </c>
      <c r="L192" s="32">
        <v>0</v>
      </c>
      <c r="M192" s="27">
        <f>ROUND(ROUND(L192,2)*ROUND(G192,3),2)</f>
        <v>0</v>
      </c>
      <c r="N192" s="30" t="s">
        <v>54</v>
      </c>
      <c r="O192">
        <f>(M192*21)/100</f>
        <v>0</v>
      </c>
      <c r="P192" t="s">
        <v>27</v>
      </c>
    </row>
    <row r="193" spans="1:16" ht="12.75" customHeight="1" x14ac:dyDescent="0.2">
      <c r="A193" s="33" t="s">
        <v>55</v>
      </c>
      <c r="E193" s="34" t="s">
        <v>56</v>
      </c>
    </row>
    <row r="194" spans="1:16" ht="12.75" customHeight="1" x14ac:dyDescent="0.2">
      <c r="A194" s="33" t="s">
        <v>57</v>
      </c>
      <c r="E194" s="35" t="s">
        <v>56</v>
      </c>
    </row>
    <row r="195" spans="1:16" ht="12.75" customHeight="1" x14ac:dyDescent="0.2">
      <c r="E195" s="34" t="s">
        <v>241</v>
      </c>
    </row>
    <row r="196" spans="1:16" ht="12.75" customHeight="1" x14ac:dyDescent="0.2">
      <c r="A196" t="s">
        <v>50</v>
      </c>
      <c r="B196" s="10" t="s">
        <v>228</v>
      </c>
      <c r="C196" s="10" t="s">
        <v>243</v>
      </c>
      <c r="D196" t="s">
        <v>48</v>
      </c>
      <c r="E196" s="29" t="s">
        <v>244</v>
      </c>
      <c r="F196" s="30" t="s">
        <v>61</v>
      </c>
      <c r="G196" s="31">
        <v>1</v>
      </c>
      <c r="H196" s="30">
        <v>0</v>
      </c>
      <c r="I196" s="30">
        <f>ROUND(G196*H196,6)</f>
        <v>0</v>
      </c>
      <c r="L196" s="32">
        <v>0</v>
      </c>
      <c r="M196" s="27">
        <f>ROUND(ROUND(L196,2)*ROUND(G196,3),2)</f>
        <v>0</v>
      </c>
      <c r="N196" s="30" t="s">
        <v>54</v>
      </c>
      <c r="O196">
        <f>(M196*21)/100</f>
        <v>0</v>
      </c>
      <c r="P196" t="s">
        <v>27</v>
      </c>
    </row>
    <row r="197" spans="1:16" ht="12.75" customHeight="1" x14ac:dyDescent="0.2">
      <c r="A197" s="33" t="s">
        <v>55</v>
      </c>
      <c r="E197" s="34" t="s">
        <v>56</v>
      </c>
    </row>
    <row r="198" spans="1:16" ht="12.75" customHeight="1" x14ac:dyDescent="0.2">
      <c r="A198" s="33" t="s">
        <v>57</v>
      </c>
      <c r="E198" s="35" t="s">
        <v>56</v>
      </c>
    </row>
    <row r="199" spans="1:16" ht="12.75" customHeight="1" x14ac:dyDescent="0.2">
      <c r="E199" s="34" t="s">
        <v>244</v>
      </c>
    </row>
    <row r="200" spans="1:16" ht="12.75" customHeight="1" x14ac:dyDescent="0.2">
      <c r="A200" t="s">
        <v>50</v>
      </c>
      <c r="B200" s="10" t="s">
        <v>232</v>
      </c>
      <c r="C200" s="10" t="s">
        <v>246</v>
      </c>
      <c r="D200" t="s">
        <v>48</v>
      </c>
      <c r="E200" s="29" t="s">
        <v>247</v>
      </c>
      <c r="F200" s="30" t="s">
        <v>61</v>
      </c>
      <c r="G200" s="31">
        <v>1</v>
      </c>
      <c r="H200" s="30">
        <v>0</v>
      </c>
      <c r="I200" s="30">
        <f>ROUND(G200*H200,6)</f>
        <v>0</v>
      </c>
      <c r="L200" s="32">
        <v>0</v>
      </c>
      <c r="M200" s="27">
        <f>ROUND(ROUND(L200,2)*ROUND(G200,3),2)</f>
        <v>0</v>
      </c>
      <c r="N200" s="30" t="s">
        <v>93</v>
      </c>
      <c r="O200">
        <f>(M200*21)/100</f>
        <v>0</v>
      </c>
      <c r="P200" t="s">
        <v>27</v>
      </c>
    </row>
    <row r="201" spans="1:16" ht="12.75" customHeight="1" x14ac:dyDescent="0.2">
      <c r="A201" s="33" t="s">
        <v>55</v>
      </c>
      <c r="E201" s="34" t="s">
        <v>56</v>
      </c>
    </row>
    <row r="202" spans="1:16" ht="12.75" customHeight="1" x14ac:dyDescent="0.2">
      <c r="A202" s="33" t="s">
        <v>57</v>
      </c>
      <c r="E202" s="35" t="s">
        <v>56</v>
      </c>
    </row>
    <row r="203" spans="1:16" ht="12.75" customHeight="1" x14ac:dyDescent="0.2">
      <c r="E203" s="34" t="s">
        <v>94</v>
      </c>
    </row>
    <row r="204" spans="1:16" ht="12.75" customHeight="1" x14ac:dyDescent="0.2">
      <c r="A204" t="s">
        <v>50</v>
      </c>
      <c r="B204" s="10" t="s">
        <v>236</v>
      </c>
      <c r="C204" s="10" t="s">
        <v>249</v>
      </c>
      <c r="D204" t="s">
        <v>48</v>
      </c>
      <c r="E204" s="29" t="s">
        <v>250</v>
      </c>
      <c r="F204" s="30" t="s">
        <v>61</v>
      </c>
      <c r="G204" s="31">
        <v>1</v>
      </c>
      <c r="H204" s="30">
        <v>0</v>
      </c>
      <c r="I204" s="30">
        <f>ROUND(G204*H204,6)</f>
        <v>0</v>
      </c>
      <c r="L204" s="32">
        <v>0</v>
      </c>
      <c r="M204" s="27">
        <f>ROUND(ROUND(L204,2)*ROUND(G204,3),2)</f>
        <v>0</v>
      </c>
      <c r="N204" s="30" t="s">
        <v>93</v>
      </c>
      <c r="O204">
        <f>(M204*21)/100</f>
        <v>0</v>
      </c>
      <c r="P204" t="s">
        <v>27</v>
      </c>
    </row>
    <row r="205" spans="1:16" ht="12.75" customHeight="1" x14ac:dyDescent="0.2">
      <c r="A205" s="33" t="s">
        <v>55</v>
      </c>
      <c r="E205" s="34" t="s">
        <v>56</v>
      </c>
    </row>
    <row r="206" spans="1:16" ht="12.75" customHeight="1" x14ac:dyDescent="0.2">
      <c r="A206" s="33" t="s">
        <v>57</v>
      </c>
      <c r="E206" s="35" t="s">
        <v>56</v>
      </c>
    </row>
    <row r="207" spans="1:16" ht="12.75" customHeight="1" x14ac:dyDescent="0.2">
      <c r="E207" s="34" t="s">
        <v>94</v>
      </c>
    </row>
    <row r="208" spans="1:16" ht="12.75" customHeight="1" x14ac:dyDescent="0.2">
      <c r="A208" t="s">
        <v>50</v>
      </c>
      <c r="B208" s="10" t="s">
        <v>239</v>
      </c>
      <c r="C208" s="10" t="s">
        <v>252</v>
      </c>
      <c r="D208" t="s">
        <v>48</v>
      </c>
      <c r="E208" s="29" t="s">
        <v>253</v>
      </c>
      <c r="F208" s="30" t="s">
        <v>61</v>
      </c>
      <c r="G208" s="31">
        <v>1</v>
      </c>
      <c r="H208" s="30">
        <v>0</v>
      </c>
      <c r="I208" s="30">
        <f>ROUND(G208*H208,6)</f>
        <v>0</v>
      </c>
      <c r="L208" s="32">
        <v>0</v>
      </c>
      <c r="M208" s="27">
        <f>ROUND(ROUND(L208,2)*ROUND(G208,3),2)</f>
        <v>0</v>
      </c>
      <c r="N208" s="30" t="s">
        <v>54</v>
      </c>
      <c r="O208">
        <f>(M208*21)/100</f>
        <v>0</v>
      </c>
      <c r="P208" t="s">
        <v>27</v>
      </c>
    </row>
    <row r="209" spans="1:16" ht="12.75" customHeight="1" x14ac:dyDescent="0.2">
      <c r="A209" s="33" t="s">
        <v>55</v>
      </c>
      <c r="E209" s="34" t="s">
        <v>56</v>
      </c>
    </row>
    <row r="210" spans="1:16" ht="12.75" customHeight="1" x14ac:dyDescent="0.2">
      <c r="A210" s="33" t="s">
        <v>57</v>
      </c>
      <c r="E210" s="35" t="s">
        <v>56</v>
      </c>
    </row>
    <row r="211" spans="1:16" ht="12.75" customHeight="1" x14ac:dyDescent="0.2">
      <c r="E211" s="34" t="s">
        <v>254</v>
      </c>
    </row>
    <row r="212" spans="1:16" ht="12.75" customHeight="1" x14ac:dyDescent="0.2">
      <c r="A212" t="s">
        <v>50</v>
      </c>
      <c r="B212" s="10" t="s">
        <v>242</v>
      </c>
      <c r="C212" s="10" t="s">
        <v>256</v>
      </c>
      <c r="D212" t="s">
        <v>48</v>
      </c>
      <c r="E212" s="29" t="s">
        <v>257</v>
      </c>
      <c r="F212" s="30" t="s">
        <v>61</v>
      </c>
      <c r="G212" s="31">
        <v>1</v>
      </c>
      <c r="H212" s="30">
        <v>0</v>
      </c>
      <c r="I212" s="30">
        <f>ROUND(G212*H212,6)</f>
        <v>0</v>
      </c>
      <c r="L212" s="32">
        <v>0</v>
      </c>
      <c r="M212" s="27">
        <f>ROUND(ROUND(L212,2)*ROUND(G212,3),2)</f>
        <v>0</v>
      </c>
      <c r="N212" s="30" t="s">
        <v>54</v>
      </c>
      <c r="O212">
        <f>(M212*21)/100</f>
        <v>0</v>
      </c>
      <c r="P212" t="s">
        <v>27</v>
      </c>
    </row>
    <row r="213" spans="1:16" ht="12.75" customHeight="1" x14ac:dyDescent="0.2">
      <c r="A213" s="33" t="s">
        <v>55</v>
      </c>
      <c r="E213" s="34" t="s">
        <v>56</v>
      </c>
    </row>
    <row r="214" spans="1:16" ht="12.75" customHeight="1" x14ac:dyDescent="0.2">
      <c r="A214" s="33" t="s">
        <v>57</v>
      </c>
      <c r="E214" s="35" t="s">
        <v>56</v>
      </c>
    </row>
    <row r="215" spans="1:16" ht="12.75" customHeight="1" x14ac:dyDescent="0.2">
      <c r="E215" s="34" t="s">
        <v>258</v>
      </c>
    </row>
    <row r="216" spans="1:16" ht="12.75" customHeight="1" x14ac:dyDescent="0.2">
      <c r="A216" t="s">
        <v>50</v>
      </c>
      <c r="B216" s="10" t="s">
        <v>245</v>
      </c>
      <c r="C216" s="10" t="s">
        <v>260</v>
      </c>
      <c r="D216" t="s">
        <v>48</v>
      </c>
      <c r="E216" s="29" t="s">
        <v>261</v>
      </c>
      <c r="F216" s="30" t="s">
        <v>61</v>
      </c>
      <c r="G216" s="31">
        <v>1</v>
      </c>
      <c r="H216" s="30">
        <v>0</v>
      </c>
      <c r="I216" s="30">
        <f>ROUND(G216*H216,6)</f>
        <v>0</v>
      </c>
      <c r="L216" s="32">
        <v>0</v>
      </c>
      <c r="M216" s="27">
        <f>ROUND(ROUND(L216,2)*ROUND(G216,3),2)</f>
        <v>0</v>
      </c>
      <c r="N216" s="30" t="s">
        <v>54</v>
      </c>
      <c r="O216">
        <f>(M216*21)/100</f>
        <v>0</v>
      </c>
      <c r="P216" t="s">
        <v>27</v>
      </c>
    </row>
    <row r="217" spans="1:16" ht="12.75" customHeight="1" x14ac:dyDescent="0.2">
      <c r="A217" s="33" t="s">
        <v>55</v>
      </c>
      <c r="E217" s="34" t="s">
        <v>56</v>
      </c>
    </row>
    <row r="218" spans="1:16" ht="12.75" customHeight="1" x14ac:dyDescent="0.2">
      <c r="A218" s="33" t="s">
        <v>57</v>
      </c>
      <c r="E218" s="35" t="s">
        <v>56</v>
      </c>
    </row>
    <row r="219" spans="1:16" ht="12.75" customHeight="1" x14ac:dyDescent="0.2">
      <c r="E219" s="34" t="s">
        <v>262</v>
      </c>
    </row>
    <row r="220" spans="1:16" ht="12.75" customHeight="1" x14ac:dyDescent="0.2">
      <c r="A220" t="s">
        <v>50</v>
      </c>
      <c r="B220" s="10" t="s">
        <v>248</v>
      </c>
      <c r="C220" s="10" t="s">
        <v>264</v>
      </c>
      <c r="D220" t="s">
        <v>48</v>
      </c>
      <c r="E220" s="29" t="s">
        <v>265</v>
      </c>
      <c r="F220" s="30" t="s">
        <v>61</v>
      </c>
      <c r="G220" s="31">
        <v>1</v>
      </c>
      <c r="H220" s="30">
        <v>0</v>
      </c>
      <c r="I220" s="30">
        <f>ROUND(G220*H220,6)</f>
        <v>0</v>
      </c>
      <c r="L220" s="32">
        <v>0</v>
      </c>
      <c r="M220" s="27">
        <f>ROUND(ROUND(L220,2)*ROUND(G220,3),2)</f>
        <v>0</v>
      </c>
      <c r="N220" s="30" t="s">
        <v>54</v>
      </c>
      <c r="O220">
        <f>(M220*21)/100</f>
        <v>0</v>
      </c>
      <c r="P220" t="s">
        <v>27</v>
      </c>
    </row>
    <row r="221" spans="1:16" ht="12.75" customHeight="1" x14ac:dyDescent="0.2">
      <c r="A221" s="33" t="s">
        <v>55</v>
      </c>
      <c r="E221" s="34" t="s">
        <v>56</v>
      </c>
    </row>
    <row r="222" spans="1:16" ht="12.75" customHeight="1" x14ac:dyDescent="0.2">
      <c r="A222" s="33" t="s">
        <v>57</v>
      </c>
      <c r="E222" s="35" t="s">
        <v>56</v>
      </c>
    </row>
    <row r="223" spans="1:16" ht="12.75" customHeight="1" x14ac:dyDescent="0.2">
      <c r="E223" s="34" t="s">
        <v>266</v>
      </c>
    </row>
    <row r="224" spans="1:16" ht="12.75" customHeight="1" x14ac:dyDescent="0.2">
      <c r="A224" t="s">
        <v>50</v>
      </c>
      <c r="B224" s="10" t="s">
        <v>251</v>
      </c>
      <c r="C224" s="10" t="s">
        <v>268</v>
      </c>
      <c r="D224" t="s">
        <v>48</v>
      </c>
      <c r="E224" s="29" t="s">
        <v>269</v>
      </c>
      <c r="F224" s="30" t="s">
        <v>61</v>
      </c>
      <c r="G224" s="31">
        <v>1</v>
      </c>
      <c r="H224" s="30">
        <v>0</v>
      </c>
      <c r="I224" s="30">
        <f>ROUND(G224*H224,6)</f>
        <v>0</v>
      </c>
      <c r="L224" s="32">
        <v>0</v>
      </c>
      <c r="M224" s="27">
        <f>ROUND(ROUND(L224,2)*ROUND(G224,3),2)</f>
        <v>0</v>
      </c>
      <c r="N224" s="30" t="s">
        <v>93</v>
      </c>
      <c r="O224">
        <f>(M224*21)/100</f>
        <v>0</v>
      </c>
      <c r="P224" t="s">
        <v>27</v>
      </c>
    </row>
    <row r="225" spans="1:16" ht="12.75" customHeight="1" x14ac:dyDescent="0.2">
      <c r="A225" s="33" t="s">
        <v>55</v>
      </c>
      <c r="E225" s="34" t="s">
        <v>56</v>
      </c>
    </row>
    <row r="226" spans="1:16" ht="12.75" customHeight="1" x14ac:dyDescent="0.2">
      <c r="A226" s="33" t="s">
        <v>57</v>
      </c>
      <c r="E226" s="35" t="s">
        <v>56</v>
      </c>
    </row>
    <row r="227" spans="1:16" ht="12.75" customHeight="1" x14ac:dyDescent="0.2">
      <c r="E227" s="34" t="s">
        <v>94</v>
      </c>
    </row>
    <row r="228" spans="1:16" ht="12.75" customHeight="1" x14ac:dyDescent="0.2">
      <c r="A228" t="s">
        <v>50</v>
      </c>
      <c r="B228" s="10" t="s">
        <v>255</v>
      </c>
      <c r="C228" s="10" t="s">
        <v>271</v>
      </c>
      <c r="D228" t="s">
        <v>48</v>
      </c>
      <c r="E228" s="29" t="s">
        <v>272</v>
      </c>
      <c r="F228" s="30" t="s">
        <v>61</v>
      </c>
      <c r="G228" s="31">
        <v>1</v>
      </c>
      <c r="H228" s="30">
        <v>0</v>
      </c>
      <c r="I228" s="30">
        <f>ROUND(G228*H228,6)</f>
        <v>0</v>
      </c>
      <c r="L228" s="32">
        <v>0</v>
      </c>
      <c r="M228" s="27">
        <f>ROUND(ROUND(L228,2)*ROUND(G228,3),2)</f>
        <v>0</v>
      </c>
      <c r="N228" s="30" t="s">
        <v>54</v>
      </c>
      <c r="O228">
        <f>(M228*21)/100</f>
        <v>0</v>
      </c>
      <c r="P228" t="s">
        <v>27</v>
      </c>
    </row>
    <row r="229" spans="1:16" ht="12.75" customHeight="1" x14ac:dyDescent="0.2">
      <c r="A229" s="33" t="s">
        <v>55</v>
      </c>
      <c r="E229" s="34" t="s">
        <v>56</v>
      </c>
    </row>
    <row r="230" spans="1:16" ht="12.75" customHeight="1" x14ac:dyDescent="0.2">
      <c r="A230" s="33" t="s">
        <v>57</v>
      </c>
      <c r="E230" s="35" t="s">
        <v>56</v>
      </c>
    </row>
    <row r="231" spans="1:16" ht="12.75" customHeight="1" x14ac:dyDescent="0.2">
      <c r="E231" s="34" t="s">
        <v>387</v>
      </c>
    </row>
    <row r="232" spans="1:16" ht="12.75" customHeight="1" x14ac:dyDescent="0.2">
      <c r="A232" t="s">
        <v>47</v>
      </c>
      <c r="C232" s="11" t="s">
        <v>67</v>
      </c>
      <c r="E232" s="28" t="s">
        <v>274</v>
      </c>
      <c r="J232" s="27">
        <f>0</f>
        <v>0</v>
      </c>
      <c r="K232" s="27">
        <f>0</f>
        <v>0</v>
      </c>
      <c r="L232" s="27">
        <f>0+L233+L237+L241+L245+L249+L253+L257+L261+L265+L269+L273+L277</f>
        <v>0</v>
      </c>
      <c r="M232" s="27">
        <f>0+M233+M237+M241+M245+M249+M253+M257+M261+M265+M269+M273+M277</f>
        <v>0</v>
      </c>
    </row>
    <row r="233" spans="1:16" ht="12.75" customHeight="1" x14ac:dyDescent="0.2">
      <c r="A233" t="s">
        <v>50</v>
      </c>
      <c r="B233" s="10" t="s">
        <v>259</v>
      </c>
      <c r="C233" s="10" t="s">
        <v>276</v>
      </c>
      <c r="D233" t="s">
        <v>48</v>
      </c>
      <c r="E233" s="29" t="s">
        <v>277</v>
      </c>
      <c r="F233" s="30" t="s">
        <v>61</v>
      </c>
      <c r="G233" s="31">
        <v>1</v>
      </c>
      <c r="H233" s="30">
        <v>0</v>
      </c>
      <c r="I233" s="30">
        <f>ROUND(G233*H233,6)</f>
        <v>0</v>
      </c>
      <c r="L233" s="32">
        <v>0</v>
      </c>
      <c r="M233" s="27">
        <f>ROUND(ROUND(L233,2)*ROUND(G233,3),2)</f>
        <v>0</v>
      </c>
      <c r="N233" s="30" t="s">
        <v>54</v>
      </c>
      <c r="O233">
        <f>(M233*21)/100</f>
        <v>0</v>
      </c>
      <c r="P233" t="s">
        <v>27</v>
      </c>
    </row>
    <row r="234" spans="1:16" ht="12.75" customHeight="1" x14ac:dyDescent="0.2">
      <c r="A234" s="33" t="s">
        <v>55</v>
      </c>
      <c r="E234" s="34" t="s">
        <v>56</v>
      </c>
    </row>
    <row r="235" spans="1:16" ht="12.75" customHeight="1" x14ac:dyDescent="0.2">
      <c r="A235" s="33" t="s">
        <v>57</v>
      </c>
      <c r="E235" s="35" t="s">
        <v>56</v>
      </c>
    </row>
    <row r="236" spans="1:16" ht="12.75" customHeight="1" x14ac:dyDescent="0.2">
      <c r="E236" s="34" t="s">
        <v>278</v>
      </c>
    </row>
    <row r="237" spans="1:16" ht="12.75" customHeight="1" x14ac:dyDescent="0.2">
      <c r="A237" t="s">
        <v>50</v>
      </c>
      <c r="B237" s="10" t="s">
        <v>263</v>
      </c>
      <c r="C237" s="10" t="s">
        <v>280</v>
      </c>
      <c r="D237" t="s">
        <v>48</v>
      </c>
      <c r="E237" s="29" t="s">
        <v>281</v>
      </c>
      <c r="F237" s="30" t="s">
        <v>61</v>
      </c>
      <c r="G237" s="31">
        <v>1</v>
      </c>
      <c r="H237" s="30">
        <v>0</v>
      </c>
      <c r="I237" s="30">
        <f>ROUND(G237*H237,6)</f>
        <v>0</v>
      </c>
      <c r="L237" s="32">
        <v>0</v>
      </c>
      <c r="M237" s="27">
        <f>ROUND(ROUND(L237,2)*ROUND(G237,3),2)</f>
        <v>0</v>
      </c>
      <c r="N237" s="30" t="s">
        <v>93</v>
      </c>
      <c r="O237">
        <f>(M237*21)/100</f>
        <v>0</v>
      </c>
      <c r="P237" t="s">
        <v>27</v>
      </c>
    </row>
    <row r="238" spans="1:16" ht="12.75" customHeight="1" x14ac:dyDescent="0.2">
      <c r="A238" s="33" t="s">
        <v>55</v>
      </c>
      <c r="E238" s="34" t="s">
        <v>56</v>
      </c>
    </row>
    <row r="239" spans="1:16" ht="12.75" customHeight="1" x14ac:dyDescent="0.2">
      <c r="A239" s="33" t="s">
        <v>57</v>
      </c>
      <c r="E239" s="35" t="s">
        <v>56</v>
      </c>
    </row>
    <row r="240" spans="1:16" ht="12.75" customHeight="1" x14ac:dyDescent="0.2">
      <c r="E240" s="34" t="s">
        <v>94</v>
      </c>
    </row>
    <row r="241" spans="1:16" ht="12.75" customHeight="1" x14ac:dyDescent="0.2">
      <c r="A241" t="s">
        <v>50</v>
      </c>
      <c r="B241" s="10" t="s">
        <v>267</v>
      </c>
      <c r="C241" s="10" t="s">
        <v>283</v>
      </c>
      <c r="D241" t="s">
        <v>48</v>
      </c>
      <c r="E241" s="29" t="s">
        <v>284</v>
      </c>
      <c r="F241" s="30" t="s">
        <v>61</v>
      </c>
      <c r="G241" s="31">
        <v>1</v>
      </c>
      <c r="H241" s="30">
        <v>0</v>
      </c>
      <c r="I241" s="30">
        <f>ROUND(G241*H241,6)</f>
        <v>0</v>
      </c>
      <c r="L241" s="32">
        <v>0</v>
      </c>
      <c r="M241" s="27">
        <f>ROUND(ROUND(L241,2)*ROUND(G241,3),2)</f>
        <v>0</v>
      </c>
      <c r="N241" s="30" t="s">
        <v>93</v>
      </c>
      <c r="O241">
        <f>(M241*21)/100</f>
        <v>0</v>
      </c>
      <c r="P241" t="s">
        <v>27</v>
      </c>
    </row>
    <row r="242" spans="1:16" ht="12.75" customHeight="1" x14ac:dyDescent="0.2">
      <c r="A242" s="33" t="s">
        <v>55</v>
      </c>
      <c r="E242" s="34" t="s">
        <v>56</v>
      </c>
    </row>
    <row r="243" spans="1:16" ht="12.75" customHeight="1" x14ac:dyDescent="0.2">
      <c r="A243" s="33" t="s">
        <v>57</v>
      </c>
      <c r="E243" s="35" t="s">
        <v>56</v>
      </c>
    </row>
    <row r="244" spans="1:16" ht="12.75" customHeight="1" x14ac:dyDescent="0.2">
      <c r="E244" s="34" t="s">
        <v>94</v>
      </c>
    </row>
    <row r="245" spans="1:16" ht="12.75" customHeight="1" x14ac:dyDescent="0.2">
      <c r="A245" t="s">
        <v>50</v>
      </c>
      <c r="B245" s="10" t="s">
        <v>270</v>
      </c>
      <c r="C245" s="10" t="s">
        <v>286</v>
      </c>
      <c r="D245" t="s">
        <v>48</v>
      </c>
      <c r="E245" s="29" t="s">
        <v>287</v>
      </c>
      <c r="F245" s="30" t="s">
        <v>61</v>
      </c>
      <c r="G245" s="31">
        <v>1</v>
      </c>
      <c r="H245" s="30">
        <v>0</v>
      </c>
      <c r="I245" s="30">
        <f>ROUND(G245*H245,6)</f>
        <v>0</v>
      </c>
      <c r="L245" s="32">
        <v>0</v>
      </c>
      <c r="M245" s="27">
        <f>ROUND(ROUND(L245,2)*ROUND(G245,3),2)</f>
        <v>0</v>
      </c>
      <c r="N245" s="30" t="s">
        <v>54</v>
      </c>
      <c r="O245">
        <f>(M245*21)/100</f>
        <v>0</v>
      </c>
      <c r="P245" t="s">
        <v>27</v>
      </c>
    </row>
    <row r="246" spans="1:16" ht="12.75" customHeight="1" x14ac:dyDescent="0.2">
      <c r="A246" s="33" t="s">
        <v>55</v>
      </c>
      <c r="E246" s="34" t="s">
        <v>56</v>
      </c>
    </row>
    <row r="247" spans="1:16" ht="12.75" customHeight="1" x14ac:dyDescent="0.2">
      <c r="A247" s="33" t="s">
        <v>57</v>
      </c>
      <c r="E247" s="35" t="s">
        <v>56</v>
      </c>
    </row>
    <row r="248" spans="1:16" ht="12.75" customHeight="1" x14ac:dyDescent="0.2">
      <c r="E248" s="34" t="s">
        <v>288</v>
      </c>
    </row>
    <row r="249" spans="1:16" ht="12.75" customHeight="1" x14ac:dyDescent="0.2">
      <c r="A249" t="s">
        <v>50</v>
      </c>
      <c r="B249" s="10" t="s">
        <v>275</v>
      </c>
      <c r="C249" s="10" t="s">
        <v>290</v>
      </c>
      <c r="D249" t="s">
        <v>48</v>
      </c>
      <c r="E249" s="29" t="s">
        <v>291</v>
      </c>
      <c r="F249" s="30" t="s">
        <v>61</v>
      </c>
      <c r="G249" s="31">
        <v>1</v>
      </c>
      <c r="H249" s="30">
        <v>0</v>
      </c>
      <c r="I249" s="30">
        <f>ROUND(G249*H249,6)</f>
        <v>0</v>
      </c>
      <c r="L249" s="32">
        <v>0</v>
      </c>
      <c r="M249" s="27">
        <f>ROUND(ROUND(L249,2)*ROUND(G249,3),2)</f>
        <v>0</v>
      </c>
      <c r="N249" s="30" t="s">
        <v>54</v>
      </c>
      <c r="O249">
        <f>(M249*21)/100</f>
        <v>0</v>
      </c>
      <c r="P249" t="s">
        <v>27</v>
      </c>
    </row>
    <row r="250" spans="1:16" ht="12.75" customHeight="1" x14ac:dyDescent="0.2">
      <c r="A250" s="33" t="s">
        <v>55</v>
      </c>
      <c r="E250" s="34" t="s">
        <v>56</v>
      </c>
    </row>
    <row r="251" spans="1:16" ht="12.75" customHeight="1" x14ac:dyDescent="0.2">
      <c r="A251" s="33" t="s">
        <v>57</v>
      </c>
      <c r="E251" s="35" t="s">
        <v>56</v>
      </c>
    </row>
    <row r="252" spans="1:16" ht="12.75" customHeight="1" x14ac:dyDescent="0.2">
      <c r="E252" s="34" t="s">
        <v>292</v>
      </c>
    </row>
    <row r="253" spans="1:16" ht="12.75" customHeight="1" x14ac:dyDescent="0.2">
      <c r="A253" t="s">
        <v>50</v>
      </c>
      <c r="B253" s="10" t="s">
        <v>279</v>
      </c>
      <c r="C253" s="10" t="s">
        <v>294</v>
      </c>
      <c r="D253" t="s">
        <v>48</v>
      </c>
      <c r="E253" s="29" t="s">
        <v>295</v>
      </c>
      <c r="F253" s="30" t="s">
        <v>61</v>
      </c>
      <c r="G253" s="31">
        <v>2</v>
      </c>
      <c r="H253" s="30">
        <v>0</v>
      </c>
      <c r="I253" s="30">
        <f>ROUND(G253*H253,6)</f>
        <v>0</v>
      </c>
      <c r="L253" s="32">
        <v>0</v>
      </c>
      <c r="M253" s="27">
        <f>ROUND(ROUND(L253,2)*ROUND(G253,3),2)</f>
        <v>0</v>
      </c>
      <c r="N253" s="30" t="s">
        <v>54</v>
      </c>
      <c r="O253">
        <f>(M253*21)/100</f>
        <v>0</v>
      </c>
      <c r="P253" t="s">
        <v>27</v>
      </c>
    </row>
    <row r="254" spans="1:16" ht="12.75" customHeight="1" x14ac:dyDescent="0.2">
      <c r="A254" s="33" t="s">
        <v>55</v>
      </c>
      <c r="E254" s="34" t="s">
        <v>56</v>
      </c>
    </row>
    <row r="255" spans="1:16" ht="12.75" customHeight="1" x14ac:dyDescent="0.2">
      <c r="A255" s="33" t="s">
        <v>57</v>
      </c>
      <c r="E255" s="35" t="s">
        <v>56</v>
      </c>
    </row>
    <row r="256" spans="1:16" ht="12.75" customHeight="1" x14ac:dyDescent="0.2">
      <c r="E256" s="34" t="s">
        <v>296</v>
      </c>
    </row>
    <row r="257" spans="1:16" ht="12.75" customHeight="1" x14ac:dyDescent="0.2">
      <c r="A257" t="s">
        <v>50</v>
      </c>
      <c r="B257" s="10" t="s">
        <v>282</v>
      </c>
      <c r="C257" s="10" t="s">
        <v>298</v>
      </c>
      <c r="D257" t="s">
        <v>48</v>
      </c>
      <c r="E257" s="29" t="s">
        <v>299</v>
      </c>
      <c r="F257" s="30" t="s">
        <v>61</v>
      </c>
      <c r="G257" s="31">
        <v>2</v>
      </c>
      <c r="H257" s="30">
        <v>0</v>
      </c>
      <c r="I257" s="30">
        <f>ROUND(G257*H257,6)</f>
        <v>0</v>
      </c>
      <c r="L257" s="32">
        <v>0</v>
      </c>
      <c r="M257" s="27">
        <f>ROUND(ROUND(L257,2)*ROUND(G257,3),2)</f>
        <v>0</v>
      </c>
      <c r="N257" s="30" t="s">
        <v>93</v>
      </c>
      <c r="O257">
        <f>(M257*21)/100</f>
        <v>0</v>
      </c>
      <c r="P257" t="s">
        <v>27</v>
      </c>
    </row>
    <row r="258" spans="1:16" ht="12.75" customHeight="1" x14ac:dyDescent="0.2">
      <c r="A258" s="33" t="s">
        <v>55</v>
      </c>
      <c r="E258" s="34" t="s">
        <v>56</v>
      </c>
    </row>
    <row r="259" spans="1:16" ht="12.75" customHeight="1" x14ac:dyDescent="0.2">
      <c r="A259" s="33" t="s">
        <v>57</v>
      </c>
      <c r="E259" s="35" t="s">
        <v>56</v>
      </c>
    </row>
    <row r="260" spans="1:16" ht="12.75" customHeight="1" x14ac:dyDescent="0.2">
      <c r="E260" s="34" t="s">
        <v>94</v>
      </c>
    </row>
    <row r="261" spans="1:16" ht="12.75" customHeight="1" x14ac:dyDescent="0.2">
      <c r="A261" t="s">
        <v>50</v>
      </c>
      <c r="B261" s="10" t="s">
        <v>285</v>
      </c>
      <c r="C261" s="10" t="s">
        <v>301</v>
      </c>
      <c r="D261" t="s">
        <v>48</v>
      </c>
      <c r="E261" s="29" t="s">
        <v>302</v>
      </c>
      <c r="F261" s="30" t="s">
        <v>61</v>
      </c>
      <c r="G261" s="31">
        <v>1</v>
      </c>
      <c r="H261" s="30">
        <v>0</v>
      </c>
      <c r="I261" s="30">
        <f>ROUND(G261*H261,6)</f>
        <v>0</v>
      </c>
      <c r="L261" s="32">
        <v>0</v>
      </c>
      <c r="M261" s="27">
        <f>ROUND(ROUND(L261,2)*ROUND(G261,3),2)</f>
        <v>0</v>
      </c>
      <c r="N261" s="30" t="s">
        <v>54</v>
      </c>
      <c r="O261">
        <f>(M261*21)/100</f>
        <v>0</v>
      </c>
      <c r="P261" t="s">
        <v>27</v>
      </c>
    </row>
    <row r="262" spans="1:16" ht="12.75" customHeight="1" x14ac:dyDescent="0.2">
      <c r="A262" s="33" t="s">
        <v>55</v>
      </c>
      <c r="E262" s="34" t="s">
        <v>56</v>
      </c>
    </row>
    <row r="263" spans="1:16" ht="12.75" customHeight="1" x14ac:dyDescent="0.2">
      <c r="A263" s="33" t="s">
        <v>57</v>
      </c>
      <c r="E263" s="35" t="s">
        <v>56</v>
      </c>
    </row>
    <row r="264" spans="1:16" ht="12.75" customHeight="1" x14ac:dyDescent="0.2">
      <c r="E264" s="34" t="s">
        <v>303</v>
      </c>
    </row>
    <row r="265" spans="1:16" ht="12.75" customHeight="1" x14ac:dyDescent="0.2">
      <c r="A265" t="s">
        <v>50</v>
      </c>
      <c r="B265" s="10" t="s">
        <v>289</v>
      </c>
      <c r="C265" s="10" t="s">
        <v>305</v>
      </c>
      <c r="D265" t="s">
        <v>48</v>
      </c>
      <c r="E265" s="29" t="s">
        <v>306</v>
      </c>
      <c r="F265" s="30" t="s">
        <v>61</v>
      </c>
      <c r="G265" s="31">
        <v>1</v>
      </c>
      <c r="H265" s="30">
        <v>0</v>
      </c>
      <c r="I265" s="30">
        <f>ROUND(G265*H265,6)</f>
        <v>0</v>
      </c>
      <c r="L265" s="32">
        <v>0</v>
      </c>
      <c r="M265" s="27">
        <f>ROUND(ROUND(L265,2)*ROUND(G265,3),2)</f>
        <v>0</v>
      </c>
      <c r="N265" s="30" t="s">
        <v>93</v>
      </c>
      <c r="O265">
        <f>(M265*21)/100</f>
        <v>0</v>
      </c>
      <c r="P265" t="s">
        <v>27</v>
      </c>
    </row>
    <row r="266" spans="1:16" ht="12.75" customHeight="1" x14ac:dyDescent="0.2">
      <c r="A266" s="33" t="s">
        <v>55</v>
      </c>
      <c r="E266" s="34" t="s">
        <v>56</v>
      </c>
    </row>
    <row r="267" spans="1:16" ht="12.75" customHeight="1" x14ac:dyDescent="0.2">
      <c r="A267" s="33" t="s">
        <v>57</v>
      </c>
      <c r="E267" s="35" t="s">
        <v>56</v>
      </c>
    </row>
    <row r="268" spans="1:16" ht="12.75" customHeight="1" x14ac:dyDescent="0.2">
      <c r="E268" s="34" t="s">
        <v>94</v>
      </c>
    </row>
    <row r="269" spans="1:16" ht="12.75" customHeight="1" x14ac:dyDescent="0.2">
      <c r="A269" t="s">
        <v>50</v>
      </c>
      <c r="B269" s="10" t="s">
        <v>293</v>
      </c>
      <c r="C269" s="10" t="s">
        <v>308</v>
      </c>
      <c r="D269" t="s">
        <v>48</v>
      </c>
      <c r="E269" s="29" t="s">
        <v>309</v>
      </c>
      <c r="F269" s="30" t="s">
        <v>61</v>
      </c>
      <c r="G269" s="31">
        <v>1</v>
      </c>
      <c r="H269" s="30">
        <v>0</v>
      </c>
      <c r="I269" s="30">
        <f>ROUND(G269*H269,6)</f>
        <v>0</v>
      </c>
      <c r="L269" s="32">
        <v>0</v>
      </c>
      <c r="M269" s="27">
        <f>ROUND(ROUND(L269,2)*ROUND(G269,3),2)</f>
        <v>0</v>
      </c>
      <c r="N269" s="30" t="s">
        <v>93</v>
      </c>
      <c r="O269">
        <f>(M269*21)/100</f>
        <v>0</v>
      </c>
      <c r="P269" t="s">
        <v>27</v>
      </c>
    </row>
    <row r="270" spans="1:16" ht="12.75" customHeight="1" x14ac:dyDescent="0.2">
      <c r="A270" s="33" t="s">
        <v>55</v>
      </c>
      <c r="E270" s="34" t="s">
        <v>56</v>
      </c>
    </row>
    <row r="271" spans="1:16" ht="12.75" customHeight="1" x14ac:dyDescent="0.2">
      <c r="A271" s="33" t="s">
        <v>57</v>
      </c>
      <c r="E271" s="35" t="s">
        <v>56</v>
      </c>
    </row>
    <row r="272" spans="1:16" ht="12.75" customHeight="1" x14ac:dyDescent="0.2">
      <c r="E272" s="34" t="s">
        <v>94</v>
      </c>
    </row>
    <row r="273" spans="1:16" ht="12.75" customHeight="1" x14ac:dyDescent="0.2">
      <c r="A273" t="s">
        <v>50</v>
      </c>
      <c r="B273" s="10" t="s">
        <v>297</v>
      </c>
      <c r="C273" s="10" t="s">
        <v>311</v>
      </c>
      <c r="D273" t="s">
        <v>48</v>
      </c>
      <c r="E273" s="29" t="s">
        <v>312</v>
      </c>
      <c r="F273" s="30" t="s">
        <v>61</v>
      </c>
      <c r="G273" s="31">
        <v>1</v>
      </c>
      <c r="H273" s="30">
        <v>0</v>
      </c>
      <c r="I273" s="30">
        <f>ROUND(G273*H273,6)</f>
        <v>0</v>
      </c>
      <c r="L273" s="32">
        <v>0</v>
      </c>
      <c r="M273" s="27">
        <f>ROUND(ROUND(L273,2)*ROUND(G273,3),2)</f>
        <v>0</v>
      </c>
      <c r="N273" s="30" t="s">
        <v>93</v>
      </c>
      <c r="O273">
        <f>(M273*21)/100</f>
        <v>0</v>
      </c>
      <c r="P273" t="s">
        <v>27</v>
      </c>
    </row>
    <row r="274" spans="1:16" ht="12.75" customHeight="1" x14ac:dyDescent="0.2">
      <c r="A274" s="33" t="s">
        <v>55</v>
      </c>
      <c r="E274" s="34" t="s">
        <v>56</v>
      </c>
    </row>
    <row r="275" spans="1:16" ht="12.75" customHeight="1" x14ac:dyDescent="0.2">
      <c r="A275" s="33" t="s">
        <v>57</v>
      </c>
      <c r="E275" s="35" t="s">
        <v>56</v>
      </c>
    </row>
    <row r="276" spans="1:16" ht="12.75" customHeight="1" x14ac:dyDescent="0.2">
      <c r="E276" s="34" t="s">
        <v>94</v>
      </c>
    </row>
    <row r="277" spans="1:16" ht="12.75" customHeight="1" x14ac:dyDescent="0.2">
      <c r="A277" t="s">
        <v>50</v>
      </c>
      <c r="B277" s="10" t="s">
        <v>300</v>
      </c>
      <c r="C277" s="10" t="s">
        <v>314</v>
      </c>
      <c r="D277" t="s">
        <v>48</v>
      </c>
      <c r="E277" s="29" t="s">
        <v>315</v>
      </c>
      <c r="F277" s="30" t="s">
        <v>61</v>
      </c>
      <c r="G277" s="31">
        <v>2</v>
      </c>
      <c r="H277" s="30">
        <v>0</v>
      </c>
      <c r="I277" s="30">
        <f>ROUND(G277*H277,6)</f>
        <v>0</v>
      </c>
      <c r="L277" s="32">
        <v>0</v>
      </c>
      <c r="M277" s="27">
        <f>ROUND(ROUND(L277,2)*ROUND(G277,3),2)</f>
        <v>0</v>
      </c>
      <c r="N277" s="30" t="s">
        <v>54</v>
      </c>
      <c r="O277">
        <f>(M277*21)/100</f>
        <v>0</v>
      </c>
      <c r="P277" t="s">
        <v>27</v>
      </c>
    </row>
    <row r="278" spans="1:16" ht="12.75" customHeight="1" x14ac:dyDescent="0.2">
      <c r="A278" s="33" t="s">
        <v>55</v>
      </c>
      <c r="E278" s="34" t="s">
        <v>56</v>
      </c>
    </row>
    <row r="279" spans="1:16" ht="12.75" customHeight="1" x14ac:dyDescent="0.2">
      <c r="A279" s="33" t="s">
        <v>57</v>
      </c>
      <c r="E279" s="35" t="s">
        <v>56</v>
      </c>
    </row>
    <row r="280" spans="1:16" ht="12.75" customHeight="1" x14ac:dyDescent="0.2">
      <c r="E280" s="34" t="s">
        <v>316</v>
      </c>
    </row>
    <row r="281" spans="1:16" ht="12.75" customHeight="1" x14ac:dyDescent="0.2">
      <c r="A281" t="s">
        <v>47</v>
      </c>
      <c r="C281" s="11" t="s">
        <v>317</v>
      </c>
      <c r="E281" s="28" t="s">
        <v>318</v>
      </c>
      <c r="J281" s="27">
        <f>0</f>
        <v>0</v>
      </c>
      <c r="K281" s="27">
        <f>0</f>
        <v>0</v>
      </c>
      <c r="L281" s="27">
        <f>0+L282</f>
        <v>0</v>
      </c>
      <c r="M281" s="27">
        <f>0+M282</f>
        <v>0</v>
      </c>
    </row>
    <row r="282" spans="1:16" ht="12.75" customHeight="1" x14ac:dyDescent="0.2">
      <c r="A282" t="s">
        <v>50</v>
      </c>
      <c r="B282" s="10" t="s">
        <v>304</v>
      </c>
      <c r="C282" s="10" t="s">
        <v>320</v>
      </c>
      <c r="D282" t="s">
        <v>48</v>
      </c>
      <c r="E282" s="29" t="s">
        <v>321</v>
      </c>
      <c r="F282" s="30" t="s">
        <v>61</v>
      </c>
      <c r="G282" s="31">
        <v>2</v>
      </c>
      <c r="H282" s="30">
        <v>0</v>
      </c>
      <c r="I282" s="30">
        <f>ROUND(G282*H282,6)</f>
        <v>0</v>
      </c>
      <c r="L282" s="32">
        <v>0</v>
      </c>
      <c r="M282" s="27">
        <f>ROUND(ROUND(L282,2)*ROUND(G282,3),2)</f>
        <v>0</v>
      </c>
      <c r="N282" s="30" t="s">
        <v>54</v>
      </c>
      <c r="O282">
        <f>(M282*21)/100</f>
        <v>0</v>
      </c>
      <c r="P282" t="s">
        <v>27</v>
      </c>
    </row>
    <row r="283" spans="1:16" ht="12.75" customHeight="1" x14ac:dyDescent="0.2">
      <c r="A283" s="33" t="s">
        <v>55</v>
      </c>
      <c r="E283" s="34" t="s">
        <v>56</v>
      </c>
    </row>
    <row r="284" spans="1:16" ht="12.75" customHeight="1" x14ac:dyDescent="0.2">
      <c r="A284" s="33" t="s">
        <v>57</v>
      </c>
      <c r="E284" s="35" t="s">
        <v>56</v>
      </c>
    </row>
    <row r="285" spans="1:16" ht="12.75" customHeight="1" x14ac:dyDescent="0.2">
      <c r="E285" s="34" t="s">
        <v>322</v>
      </c>
    </row>
    <row r="286" spans="1:16" ht="12.75" customHeight="1" x14ac:dyDescent="0.2">
      <c r="A286" t="s">
        <v>47</v>
      </c>
      <c r="C286" s="11" t="s">
        <v>20</v>
      </c>
      <c r="E286" s="28" t="s">
        <v>323</v>
      </c>
      <c r="J286" s="27">
        <f>0</f>
        <v>0</v>
      </c>
      <c r="K286" s="27">
        <f>0</f>
        <v>0</v>
      </c>
      <c r="L286" s="27">
        <f>0+L287+L291+L295+L299+L303+L307+L311+L315+L319</f>
        <v>0</v>
      </c>
      <c r="M286" s="27">
        <f>0+M287+M291+M295+M299+M303+M307+M311+M315+M319</f>
        <v>0</v>
      </c>
    </row>
    <row r="287" spans="1:16" ht="12.75" customHeight="1" x14ac:dyDescent="0.2">
      <c r="A287" t="s">
        <v>50</v>
      </c>
      <c r="B287" s="10" t="s">
        <v>307</v>
      </c>
      <c r="C287" s="10" t="s">
        <v>325</v>
      </c>
      <c r="D287" t="s">
        <v>48</v>
      </c>
      <c r="E287" s="29" t="s">
        <v>326</v>
      </c>
      <c r="F287" s="30" t="s">
        <v>327</v>
      </c>
      <c r="G287" s="31">
        <v>80</v>
      </c>
      <c r="H287" s="30">
        <v>0</v>
      </c>
      <c r="I287" s="30">
        <f>ROUND(G287*H287,6)</f>
        <v>0</v>
      </c>
      <c r="L287" s="32">
        <v>0</v>
      </c>
      <c r="M287" s="27">
        <f>ROUND(ROUND(L287,2)*ROUND(G287,3),2)</f>
        <v>0</v>
      </c>
      <c r="N287" s="30" t="s">
        <v>54</v>
      </c>
      <c r="O287">
        <f>(M287*21)/100</f>
        <v>0</v>
      </c>
      <c r="P287" t="s">
        <v>27</v>
      </c>
    </row>
    <row r="288" spans="1:16" ht="12.75" customHeight="1" x14ac:dyDescent="0.2">
      <c r="A288" s="33" t="s">
        <v>55</v>
      </c>
      <c r="E288" s="34" t="s">
        <v>56</v>
      </c>
    </row>
    <row r="289" spans="1:16" ht="12.75" customHeight="1" x14ac:dyDescent="0.2">
      <c r="A289" s="33" t="s">
        <v>57</v>
      </c>
      <c r="E289" s="35" t="s">
        <v>56</v>
      </c>
    </row>
    <row r="290" spans="1:16" ht="12.75" customHeight="1" x14ac:dyDescent="0.2">
      <c r="E290" s="34" t="s">
        <v>328</v>
      </c>
    </row>
    <row r="291" spans="1:16" ht="12.75" customHeight="1" x14ac:dyDescent="0.2">
      <c r="A291" t="s">
        <v>50</v>
      </c>
      <c r="B291" s="10" t="s">
        <v>310</v>
      </c>
      <c r="C291" s="10" t="s">
        <v>330</v>
      </c>
      <c r="D291" t="s">
        <v>48</v>
      </c>
      <c r="E291" s="29" t="s">
        <v>331</v>
      </c>
      <c r="F291" s="30" t="s">
        <v>61</v>
      </c>
      <c r="G291" s="31">
        <v>8</v>
      </c>
      <c r="H291" s="30">
        <v>0</v>
      </c>
      <c r="I291" s="30">
        <f>ROUND(G291*H291,6)</f>
        <v>0</v>
      </c>
      <c r="L291" s="32">
        <v>0</v>
      </c>
      <c r="M291" s="27">
        <f>ROUND(ROUND(L291,2)*ROUND(G291,3),2)</f>
        <v>0</v>
      </c>
      <c r="N291" s="30" t="s">
        <v>93</v>
      </c>
      <c r="O291">
        <f>(M291*21)/100</f>
        <v>0</v>
      </c>
      <c r="P291" t="s">
        <v>27</v>
      </c>
    </row>
    <row r="292" spans="1:16" ht="12.75" customHeight="1" x14ac:dyDescent="0.2">
      <c r="A292" s="33" t="s">
        <v>55</v>
      </c>
      <c r="E292" s="34" t="s">
        <v>56</v>
      </c>
    </row>
    <row r="293" spans="1:16" ht="12.75" customHeight="1" x14ac:dyDescent="0.2">
      <c r="A293" s="33" t="s">
        <v>57</v>
      </c>
      <c r="E293" s="35" t="s">
        <v>56</v>
      </c>
    </row>
    <row r="294" spans="1:16" ht="12.75" customHeight="1" x14ac:dyDescent="0.2">
      <c r="E294" s="34" t="s">
        <v>94</v>
      </c>
    </row>
    <row r="295" spans="1:16" ht="12.75" customHeight="1" x14ac:dyDescent="0.2">
      <c r="A295" t="s">
        <v>50</v>
      </c>
      <c r="B295" s="10" t="s">
        <v>313</v>
      </c>
      <c r="C295" s="10" t="s">
        <v>333</v>
      </c>
      <c r="D295" t="s">
        <v>48</v>
      </c>
      <c r="E295" s="29" t="s">
        <v>334</v>
      </c>
      <c r="F295" s="30" t="s">
        <v>61</v>
      </c>
      <c r="G295" s="31">
        <v>1</v>
      </c>
      <c r="H295" s="30">
        <v>0</v>
      </c>
      <c r="I295" s="30">
        <f>ROUND(G295*H295,6)</f>
        <v>0</v>
      </c>
      <c r="L295" s="32">
        <v>0</v>
      </c>
      <c r="M295" s="27">
        <f>ROUND(ROUND(L295,2)*ROUND(G295,3),2)</f>
        <v>0</v>
      </c>
      <c r="N295" s="30" t="s">
        <v>93</v>
      </c>
      <c r="O295">
        <f>(M295*21)/100</f>
        <v>0</v>
      </c>
      <c r="P295" t="s">
        <v>27</v>
      </c>
    </row>
    <row r="296" spans="1:16" ht="12.75" customHeight="1" x14ac:dyDescent="0.2">
      <c r="A296" s="33" t="s">
        <v>55</v>
      </c>
      <c r="E296" s="34" t="s">
        <v>56</v>
      </c>
    </row>
    <row r="297" spans="1:16" ht="12.75" customHeight="1" x14ac:dyDescent="0.2">
      <c r="A297" s="33" t="s">
        <v>57</v>
      </c>
      <c r="E297" s="35" t="s">
        <v>56</v>
      </c>
    </row>
    <row r="298" spans="1:16" ht="12.75" customHeight="1" x14ac:dyDescent="0.2">
      <c r="E298" s="34" t="s">
        <v>94</v>
      </c>
    </row>
    <row r="299" spans="1:16" ht="12.75" customHeight="1" x14ac:dyDescent="0.2">
      <c r="A299" t="s">
        <v>50</v>
      </c>
      <c r="B299" s="10" t="s">
        <v>357</v>
      </c>
      <c r="C299" s="10" t="s">
        <v>336</v>
      </c>
      <c r="D299" t="s">
        <v>48</v>
      </c>
      <c r="E299" s="29" t="s">
        <v>337</v>
      </c>
      <c r="F299" s="30" t="s">
        <v>327</v>
      </c>
      <c r="G299" s="31">
        <v>28</v>
      </c>
      <c r="H299" s="30">
        <v>0</v>
      </c>
      <c r="I299" s="30">
        <f>ROUND(G299*H299,6)</f>
        <v>0</v>
      </c>
      <c r="L299" s="32">
        <v>0</v>
      </c>
      <c r="M299" s="27">
        <f>ROUND(ROUND(L299,2)*ROUND(G299,3),2)</f>
        <v>0</v>
      </c>
      <c r="N299" s="30" t="s">
        <v>93</v>
      </c>
      <c r="O299">
        <f>(M299*21)/100</f>
        <v>0</v>
      </c>
      <c r="P299" t="s">
        <v>27</v>
      </c>
    </row>
    <row r="300" spans="1:16" ht="12.75" customHeight="1" x14ac:dyDescent="0.2">
      <c r="A300" s="33" t="s">
        <v>55</v>
      </c>
      <c r="E300" s="34" t="s">
        <v>56</v>
      </c>
    </row>
    <row r="301" spans="1:16" ht="12.75" customHeight="1" x14ac:dyDescent="0.2">
      <c r="A301" s="33" t="s">
        <v>57</v>
      </c>
      <c r="E301" s="35" t="s">
        <v>56</v>
      </c>
    </row>
    <row r="302" spans="1:16" ht="12.75" customHeight="1" x14ac:dyDescent="0.2">
      <c r="E302" s="34" t="s">
        <v>94</v>
      </c>
    </row>
    <row r="303" spans="1:16" ht="12.75" customHeight="1" x14ac:dyDescent="0.2">
      <c r="A303" t="s">
        <v>50</v>
      </c>
      <c r="B303" s="10" t="s">
        <v>361</v>
      </c>
      <c r="C303" s="10" t="s">
        <v>339</v>
      </c>
      <c r="D303" t="s">
        <v>48</v>
      </c>
      <c r="E303" s="29" t="s">
        <v>340</v>
      </c>
      <c r="F303" s="30" t="s">
        <v>61</v>
      </c>
      <c r="G303" s="31">
        <v>1</v>
      </c>
      <c r="H303" s="30">
        <v>0</v>
      </c>
      <c r="I303" s="30">
        <f>ROUND(G303*H303,6)</f>
        <v>0</v>
      </c>
      <c r="L303" s="32">
        <v>0</v>
      </c>
      <c r="M303" s="27">
        <f>ROUND(ROUND(L303,2)*ROUND(G303,3),2)</f>
        <v>0</v>
      </c>
      <c r="N303" s="30" t="s">
        <v>54</v>
      </c>
      <c r="O303">
        <f>(M303*21)/100</f>
        <v>0</v>
      </c>
      <c r="P303" t="s">
        <v>27</v>
      </c>
    </row>
    <row r="304" spans="1:16" ht="12.75" customHeight="1" x14ac:dyDescent="0.2">
      <c r="A304" s="33" t="s">
        <v>55</v>
      </c>
      <c r="E304" s="34" t="s">
        <v>56</v>
      </c>
    </row>
    <row r="305" spans="1:16" ht="12.75" customHeight="1" x14ac:dyDescent="0.2">
      <c r="A305" s="33" t="s">
        <v>57</v>
      </c>
      <c r="E305" s="35" t="s">
        <v>56</v>
      </c>
    </row>
    <row r="306" spans="1:16" ht="12.75" customHeight="1" x14ac:dyDescent="0.2">
      <c r="E306" s="34" t="s">
        <v>341</v>
      </c>
    </row>
    <row r="307" spans="1:16" ht="12.75" customHeight="1" x14ac:dyDescent="0.2">
      <c r="A307" t="s">
        <v>50</v>
      </c>
      <c r="B307" s="10" t="s">
        <v>364</v>
      </c>
      <c r="C307" s="10" t="s">
        <v>343</v>
      </c>
      <c r="D307" t="s">
        <v>48</v>
      </c>
      <c r="E307" s="29" t="s">
        <v>344</v>
      </c>
      <c r="F307" s="30" t="s">
        <v>327</v>
      </c>
      <c r="G307" s="31">
        <v>48</v>
      </c>
      <c r="H307" s="30">
        <v>0</v>
      </c>
      <c r="I307" s="30">
        <f>ROUND(G307*H307,6)</f>
        <v>0</v>
      </c>
      <c r="L307" s="32">
        <v>0</v>
      </c>
      <c r="M307" s="27">
        <f>ROUND(ROUND(L307,2)*ROUND(G307,3),2)</f>
        <v>0</v>
      </c>
      <c r="N307" s="30" t="s">
        <v>93</v>
      </c>
      <c r="O307">
        <f>(M307*21)/100</f>
        <v>0</v>
      </c>
      <c r="P307" t="s">
        <v>27</v>
      </c>
    </row>
    <row r="308" spans="1:16" ht="12.75" customHeight="1" x14ac:dyDescent="0.2">
      <c r="A308" s="33" t="s">
        <v>55</v>
      </c>
      <c r="E308" s="34" t="s">
        <v>56</v>
      </c>
    </row>
    <row r="309" spans="1:16" ht="12.75" customHeight="1" x14ac:dyDescent="0.2">
      <c r="A309" s="33" t="s">
        <v>57</v>
      </c>
      <c r="E309" s="35" t="s">
        <v>56</v>
      </c>
    </row>
    <row r="310" spans="1:16" ht="12.75" customHeight="1" x14ac:dyDescent="0.2">
      <c r="E310" s="34" t="s">
        <v>94</v>
      </c>
    </row>
    <row r="311" spans="1:16" ht="12.75" customHeight="1" x14ac:dyDescent="0.2">
      <c r="A311" t="s">
        <v>50</v>
      </c>
      <c r="B311" s="10" t="s">
        <v>368</v>
      </c>
      <c r="C311" s="10" t="s">
        <v>346</v>
      </c>
      <c r="D311" t="s">
        <v>48</v>
      </c>
      <c r="E311" s="29" t="s">
        <v>347</v>
      </c>
      <c r="F311" s="30" t="s">
        <v>327</v>
      </c>
      <c r="G311" s="31">
        <v>48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93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55</v>
      </c>
      <c r="E312" s="34" t="s">
        <v>56</v>
      </c>
    </row>
    <row r="313" spans="1:16" ht="12.75" customHeight="1" x14ac:dyDescent="0.2">
      <c r="A313" s="33" t="s">
        <v>57</v>
      </c>
      <c r="E313" s="35" t="s">
        <v>56</v>
      </c>
    </row>
    <row r="314" spans="1:16" ht="12.75" customHeight="1" x14ac:dyDescent="0.2">
      <c r="E314" s="34" t="s">
        <v>94</v>
      </c>
    </row>
    <row r="315" spans="1:16" ht="12.75" customHeight="1" x14ac:dyDescent="0.2">
      <c r="A315" t="s">
        <v>50</v>
      </c>
      <c r="B315" s="10" t="s">
        <v>319</v>
      </c>
      <c r="C315" s="10" t="s">
        <v>349</v>
      </c>
      <c r="D315" t="s">
        <v>48</v>
      </c>
      <c r="E315" s="29" t="s">
        <v>350</v>
      </c>
      <c r="F315" s="30" t="s">
        <v>327</v>
      </c>
      <c r="G315" s="31">
        <v>24</v>
      </c>
      <c r="H315" s="30">
        <v>0</v>
      </c>
      <c r="I315" s="30">
        <f>ROUND(G315*H315,6)</f>
        <v>0</v>
      </c>
      <c r="L315" s="32">
        <v>0</v>
      </c>
      <c r="M315" s="27">
        <f>ROUND(ROUND(L315,2)*ROUND(G315,3),2)</f>
        <v>0</v>
      </c>
      <c r="N315" s="30" t="s">
        <v>54</v>
      </c>
      <c r="O315">
        <f>(M315*21)/100</f>
        <v>0</v>
      </c>
      <c r="P315" t="s">
        <v>27</v>
      </c>
    </row>
    <row r="316" spans="1:16" ht="12.75" customHeight="1" x14ac:dyDescent="0.2">
      <c r="A316" s="33" t="s">
        <v>55</v>
      </c>
      <c r="E316" s="34" t="s">
        <v>56</v>
      </c>
    </row>
    <row r="317" spans="1:16" ht="12.75" customHeight="1" x14ac:dyDescent="0.2">
      <c r="A317" s="33" t="s">
        <v>57</v>
      </c>
      <c r="E317" s="35" t="s">
        <v>56</v>
      </c>
    </row>
    <row r="318" spans="1:16" ht="12.75" customHeight="1" x14ac:dyDescent="0.2">
      <c r="E318" s="34" t="s">
        <v>350</v>
      </c>
    </row>
    <row r="319" spans="1:16" ht="12.75" customHeight="1" x14ac:dyDescent="0.2">
      <c r="A319" t="s">
        <v>50</v>
      </c>
      <c r="B319" s="10" t="s">
        <v>324</v>
      </c>
      <c r="C319" s="10" t="s">
        <v>352</v>
      </c>
      <c r="D319" t="s">
        <v>48</v>
      </c>
      <c r="E319" s="29" t="s">
        <v>353</v>
      </c>
      <c r="F319" s="30" t="s">
        <v>354</v>
      </c>
      <c r="G319" s="31">
        <v>1</v>
      </c>
      <c r="H319" s="30">
        <v>0</v>
      </c>
      <c r="I319" s="30">
        <f>ROUND(G319*H319,6)</f>
        <v>0</v>
      </c>
      <c r="L319" s="32">
        <v>0</v>
      </c>
      <c r="M319" s="27">
        <f>ROUND(ROUND(L319,2)*ROUND(G319,3),2)</f>
        <v>0</v>
      </c>
      <c r="N319" s="30" t="s">
        <v>54</v>
      </c>
      <c r="O319">
        <f>(M319*21)/100</f>
        <v>0</v>
      </c>
      <c r="P319" t="s">
        <v>27</v>
      </c>
    </row>
    <row r="320" spans="1:16" ht="12.75" customHeight="1" x14ac:dyDescent="0.2">
      <c r="A320" s="33" t="s">
        <v>55</v>
      </c>
      <c r="E320" s="34" t="s">
        <v>56</v>
      </c>
    </row>
    <row r="321" spans="1:5" ht="12.75" customHeight="1" x14ac:dyDescent="0.2">
      <c r="A321" s="33" t="s">
        <v>57</v>
      </c>
      <c r="E321" s="35" t="s">
        <v>56</v>
      </c>
    </row>
    <row r="322" spans="1:5" ht="12.75" customHeight="1" x14ac:dyDescent="0.2">
      <c r="E322" s="34" t="s">
        <v>130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388</v>
      </c>
      <c r="M3" s="36">
        <f>Rekapitulace!C13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388</v>
      </c>
      <c r="D4" s="5"/>
      <c r="E4" s="23" t="s">
        <v>389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392</v>
      </c>
      <c r="E8" s="26" t="s">
        <v>393</v>
      </c>
      <c r="J8" s="25">
        <f>0+J9+J26+J39+J44+J85+J94</f>
        <v>0</v>
      </c>
      <c r="K8" s="25">
        <f>0+K9+K26+K39+K44+K85+K94</f>
        <v>0</v>
      </c>
      <c r="L8" s="25">
        <f>0+L9+L26+L39+L44+L85+L94</f>
        <v>0</v>
      </c>
      <c r="M8" s="25">
        <f>0+M9+M26+M39+M44+M85+M94</f>
        <v>0</v>
      </c>
    </row>
    <row r="9" spans="1:16" ht="12.75" customHeight="1" x14ac:dyDescent="0.2">
      <c r="A9" t="s">
        <v>47</v>
      </c>
      <c r="C9" s="11" t="s">
        <v>394</v>
      </c>
      <c r="E9" s="28" t="s">
        <v>395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16" ht="12.75" customHeight="1" x14ac:dyDescent="0.2">
      <c r="A10" t="s">
        <v>50</v>
      </c>
      <c r="B10" s="10" t="s">
        <v>48</v>
      </c>
      <c r="C10" s="10" t="s">
        <v>396</v>
      </c>
      <c r="D10" t="s">
        <v>48</v>
      </c>
      <c r="E10" s="29" t="s">
        <v>397</v>
      </c>
      <c r="F10" s="30" t="s">
        <v>398</v>
      </c>
      <c r="G10" s="31">
        <v>70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93</v>
      </c>
      <c r="O10">
        <f>(M10*21)/100</f>
        <v>0</v>
      </c>
      <c r="P10" t="s">
        <v>27</v>
      </c>
    </row>
    <row r="11" spans="1:16" ht="12.75" customHeight="1" x14ac:dyDescent="0.2">
      <c r="A11" s="33" t="s">
        <v>55</v>
      </c>
      <c r="E11" s="34" t="s">
        <v>56</v>
      </c>
    </row>
    <row r="12" spans="1:16" ht="12.75" customHeight="1" x14ac:dyDescent="0.2">
      <c r="A12" s="33" t="s">
        <v>57</v>
      </c>
      <c r="E12" s="35" t="s">
        <v>399</v>
      </c>
    </row>
    <row r="13" spans="1:16" ht="12.75" customHeight="1" x14ac:dyDescent="0.2">
      <c r="E13" s="34" t="s">
        <v>400</v>
      </c>
    </row>
    <row r="14" spans="1:16" ht="12.75" customHeight="1" x14ac:dyDescent="0.2">
      <c r="A14" t="s">
        <v>50</v>
      </c>
      <c r="B14" s="10" t="s">
        <v>27</v>
      </c>
      <c r="C14" s="10" t="s">
        <v>401</v>
      </c>
      <c r="D14" t="s">
        <v>48</v>
      </c>
      <c r="E14" s="29" t="s">
        <v>402</v>
      </c>
      <c r="F14" s="30" t="s">
        <v>398</v>
      </c>
      <c r="G14" s="31">
        <v>14.4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54</v>
      </c>
      <c r="O14">
        <f>(M14*21)/100</f>
        <v>0</v>
      </c>
      <c r="P14" t="s">
        <v>27</v>
      </c>
    </row>
    <row r="15" spans="1:16" ht="12.75" customHeight="1" x14ac:dyDescent="0.2">
      <c r="A15" s="33" t="s">
        <v>55</v>
      </c>
      <c r="E15" s="34" t="s">
        <v>56</v>
      </c>
    </row>
    <row r="16" spans="1:16" ht="12.75" customHeight="1" x14ac:dyDescent="0.2">
      <c r="A16" s="33" t="s">
        <v>57</v>
      </c>
      <c r="E16" s="35" t="s">
        <v>403</v>
      </c>
    </row>
    <row r="17" spans="1:16" ht="12.75" customHeight="1" x14ac:dyDescent="0.2">
      <c r="E17" s="34" t="s">
        <v>404</v>
      </c>
    </row>
    <row r="18" spans="1:16" ht="12.75" customHeight="1" x14ac:dyDescent="0.2">
      <c r="A18" t="s">
        <v>50</v>
      </c>
      <c r="B18" s="10" t="s">
        <v>26</v>
      </c>
      <c r="C18" s="10" t="s">
        <v>405</v>
      </c>
      <c r="D18" t="s">
        <v>48</v>
      </c>
      <c r="E18" s="29" t="s">
        <v>406</v>
      </c>
      <c r="F18" s="30" t="s">
        <v>398</v>
      </c>
      <c r="G18" s="31">
        <v>147.80000000000001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93</v>
      </c>
      <c r="O18">
        <f>(M18*21)/100</f>
        <v>0</v>
      </c>
      <c r="P18" t="s">
        <v>27</v>
      </c>
    </row>
    <row r="19" spans="1:16" ht="12.75" customHeight="1" x14ac:dyDescent="0.2">
      <c r="A19" s="33" t="s">
        <v>55</v>
      </c>
      <c r="E19" s="34" t="s">
        <v>56</v>
      </c>
    </row>
    <row r="20" spans="1:16" ht="12.75" customHeight="1" x14ac:dyDescent="0.2">
      <c r="A20" s="33" t="s">
        <v>57</v>
      </c>
      <c r="E20" s="35" t="s">
        <v>407</v>
      </c>
    </row>
    <row r="21" spans="1:16" ht="12.75" customHeight="1" x14ac:dyDescent="0.2">
      <c r="E21" s="34" t="s">
        <v>400</v>
      </c>
    </row>
    <row r="22" spans="1:16" ht="12.75" customHeight="1" x14ac:dyDescent="0.2">
      <c r="A22" t="s">
        <v>50</v>
      </c>
      <c r="B22" s="10" t="s">
        <v>67</v>
      </c>
      <c r="C22" s="10" t="s">
        <v>408</v>
      </c>
      <c r="D22" t="s">
        <v>48</v>
      </c>
      <c r="E22" s="29" t="s">
        <v>409</v>
      </c>
      <c r="F22" s="30" t="s">
        <v>398</v>
      </c>
      <c r="G22" s="31">
        <v>17.55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93</v>
      </c>
      <c r="O22">
        <f>(M22*21)/100</f>
        <v>0</v>
      </c>
      <c r="P22" t="s">
        <v>27</v>
      </c>
    </row>
    <row r="23" spans="1:16" ht="12.75" customHeight="1" x14ac:dyDescent="0.2">
      <c r="A23" s="33" t="s">
        <v>55</v>
      </c>
      <c r="E23" s="34" t="s">
        <v>56</v>
      </c>
    </row>
    <row r="24" spans="1:16" ht="12.75" customHeight="1" x14ac:dyDescent="0.2">
      <c r="A24" s="33" t="s">
        <v>57</v>
      </c>
      <c r="E24" s="35" t="s">
        <v>410</v>
      </c>
    </row>
    <row r="25" spans="1:16" ht="12.75" customHeight="1" x14ac:dyDescent="0.2">
      <c r="E25" s="34" t="s">
        <v>400</v>
      </c>
    </row>
    <row r="26" spans="1:16" ht="12.75" customHeight="1" x14ac:dyDescent="0.2">
      <c r="A26" t="s">
        <v>47</v>
      </c>
      <c r="C26" s="11" t="s">
        <v>48</v>
      </c>
      <c r="E26" s="28" t="s">
        <v>49</v>
      </c>
      <c r="J26" s="27">
        <f>0</f>
        <v>0</v>
      </c>
      <c r="K26" s="27">
        <f>0</f>
        <v>0</v>
      </c>
      <c r="L26" s="27">
        <f>0+L27+L31+L35</f>
        <v>0</v>
      </c>
      <c r="M26" s="27">
        <f>0+M27+M31+M35</f>
        <v>0</v>
      </c>
    </row>
    <row r="27" spans="1:16" ht="12.75" customHeight="1" x14ac:dyDescent="0.2">
      <c r="A27" t="s">
        <v>50</v>
      </c>
      <c r="B27" s="10" t="s">
        <v>73</v>
      </c>
      <c r="C27" s="10" t="s">
        <v>411</v>
      </c>
      <c r="D27" t="s">
        <v>48</v>
      </c>
      <c r="E27" s="29" t="s">
        <v>412</v>
      </c>
      <c r="F27" s="30" t="s">
        <v>70</v>
      </c>
      <c r="G27" s="31">
        <v>6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54</v>
      </c>
      <c r="O27">
        <f>(M27*21)/100</f>
        <v>0</v>
      </c>
      <c r="P27" t="s">
        <v>27</v>
      </c>
    </row>
    <row r="28" spans="1:16" ht="12.75" customHeight="1" x14ac:dyDescent="0.2">
      <c r="A28" s="33" t="s">
        <v>55</v>
      </c>
      <c r="E28" s="34" t="s">
        <v>56</v>
      </c>
    </row>
    <row r="29" spans="1:16" ht="12.75" customHeight="1" x14ac:dyDescent="0.2">
      <c r="A29" s="33" t="s">
        <v>57</v>
      </c>
      <c r="E29" s="35" t="s">
        <v>413</v>
      </c>
    </row>
    <row r="30" spans="1:16" ht="12.75" customHeight="1" x14ac:dyDescent="0.2">
      <c r="E30" s="34" t="s">
        <v>414</v>
      </c>
    </row>
    <row r="31" spans="1:16" ht="12.75" customHeight="1" x14ac:dyDescent="0.2">
      <c r="A31" t="s">
        <v>50</v>
      </c>
      <c r="B31" s="10" t="s">
        <v>77</v>
      </c>
      <c r="C31" s="10" t="s">
        <v>415</v>
      </c>
      <c r="D31" t="s">
        <v>48</v>
      </c>
      <c r="E31" s="29" t="s">
        <v>416</v>
      </c>
      <c r="F31" s="30" t="s">
        <v>70</v>
      </c>
      <c r="G31" s="31">
        <v>43.76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54</v>
      </c>
      <c r="O31">
        <f>(M31*21)/100</f>
        <v>0</v>
      </c>
      <c r="P31" t="s">
        <v>27</v>
      </c>
    </row>
    <row r="32" spans="1:16" ht="12.75" customHeight="1" x14ac:dyDescent="0.2">
      <c r="A32" s="33" t="s">
        <v>55</v>
      </c>
      <c r="E32" s="34" t="s">
        <v>56</v>
      </c>
    </row>
    <row r="33" spans="1:16" ht="12.75" customHeight="1" x14ac:dyDescent="0.2">
      <c r="A33" s="33" t="s">
        <v>57</v>
      </c>
      <c r="E33" s="35" t="s">
        <v>417</v>
      </c>
    </row>
    <row r="34" spans="1:16" ht="12.75" customHeight="1" x14ac:dyDescent="0.2">
      <c r="E34" s="34" t="s">
        <v>418</v>
      </c>
    </row>
    <row r="35" spans="1:16" ht="12.75" customHeight="1" x14ac:dyDescent="0.2">
      <c r="A35" t="s">
        <v>50</v>
      </c>
      <c r="B35" s="10" t="s">
        <v>81</v>
      </c>
      <c r="C35" s="10" t="s">
        <v>419</v>
      </c>
      <c r="D35" t="s">
        <v>48</v>
      </c>
      <c r="E35" s="29" t="s">
        <v>420</v>
      </c>
      <c r="F35" s="30" t="s">
        <v>103</v>
      </c>
      <c r="G35" s="31">
        <v>112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54</v>
      </c>
      <c r="O35">
        <f>(M35*21)/100</f>
        <v>0</v>
      </c>
      <c r="P35" t="s">
        <v>27</v>
      </c>
    </row>
    <row r="36" spans="1:16" ht="12.75" customHeight="1" x14ac:dyDescent="0.2">
      <c r="A36" s="33" t="s">
        <v>55</v>
      </c>
      <c r="E36" s="34" t="s">
        <v>56</v>
      </c>
    </row>
    <row r="37" spans="1:16" ht="12.75" customHeight="1" x14ac:dyDescent="0.2">
      <c r="A37" s="33" t="s">
        <v>57</v>
      </c>
      <c r="E37" s="35" t="s">
        <v>421</v>
      </c>
    </row>
    <row r="38" spans="1:16" ht="12.75" customHeight="1" x14ac:dyDescent="0.2">
      <c r="E38" s="34" t="s">
        <v>422</v>
      </c>
    </row>
    <row r="39" spans="1:16" ht="12.75" customHeight="1" x14ac:dyDescent="0.2">
      <c r="A39" t="s">
        <v>47</v>
      </c>
      <c r="C39" s="11" t="s">
        <v>27</v>
      </c>
      <c r="E39" s="28" t="s">
        <v>423</v>
      </c>
      <c r="J39" s="27">
        <f>0</f>
        <v>0</v>
      </c>
      <c r="K39" s="27">
        <f>0</f>
        <v>0</v>
      </c>
      <c r="L39" s="27">
        <f>0+L40</f>
        <v>0</v>
      </c>
      <c r="M39" s="27">
        <f>0+M40</f>
        <v>0</v>
      </c>
    </row>
    <row r="40" spans="1:16" ht="12.75" customHeight="1" x14ac:dyDescent="0.2">
      <c r="A40" t="s">
        <v>50</v>
      </c>
      <c r="B40" s="10" t="s">
        <v>85</v>
      </c>
      <c r="C40" s="10" t="s">
        <v>424</v>
      </c>
      <c r="D40" t="s">
        <v>48</v>
      </c>
      <c r="E40" s="29" t="s">
        <v>425</v>
      </c>
      <c r="F40" s="30" t="s">
        <v>88</v>
      </c>
      <c r="G40" s="31">
        <v>30.9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54</v>
      </c>
      <c r="O40">
        <f>(M40*21)/100</f>
        <v>0</v>
      </c>
      <c r="P40" t="s">
        <v>27</v>
      </c>
    </row>
    <row r="41" spans="1:16" ht="12.75" customHeight="1" x14ac:dyDescent="0.2">
      <c r="A41" s="33" t="s">
        <v>55</v>
      </c>
      <c r="E41" s="34" t="s">
        <v>56</v>
      </c>
    </row>
    <row r="42" spans="1:16" ht="12.75" customHeight="1" x14ac:dyDescent="0.2">
      <c r="A42" s="33" t="s">
        <v>57</v>
      </c>
      <c r="E42" s="35" t="s">
        <v>426</v>
      </c>
    </row>
    <row r="43" spans="1:16" ht="12.75" customHeight="1" x14ac:dyDescent="0.2">
      <c r="E43" s="34" t="s">
        <v>427</v>
      </c>
    </row>
    <row r="44" spans="1:16" ht="12.75" customHeight="1" x14ac:dyDescent="0.2">
      <c r="A44" t="s">
        <v>47</v>
      </c>
      <c r="C44" s="11" t="s">
        <v>73</v>
      </c>
      <c r="E44" s="28" t="s">
        <v>428</v>
      </c>
      <c r="J44" s="27">
        <f>0</f>
        <v>0</v>
      </c>
      <c r="K44" s="27">
        <f>0</f>
        <v>0</v>
      </c>
      <c r="L44" s="27">
        <f>0+L45+L49+L53+L57+L61+L65+L69+L73+L77+L81</f>
        <v>0</v>
      </c>
      <c r="M44" s="27">
        <f>0+M45+M49+M53+M57+M61+M65+M69+M73+M77+M81</f>
        <v>0</v>
      </c>
    </row>
    <row r="45" spans="1:16" ht="12.75" customHeight="1" x14ac:dyDescent="0.2">
      <c r="A45" t="s">
        <v>50</v>
      </c>
      <c r="B45" s="10" t="s">
        <v>90</v>
      </c>
      <c r="C45" s="10" t="s">
        <v>429</v>
      </c>
      <c r="D45" t="s">
        <v>48</v>
      </c>
      <c r="E45" s="29" t="s">
        <v>430</v>
      </c>
      <c r="F45" s="30" t="s">
        <v>70</v>
      </c>
      <c r="G45" s="31">
        <v>23.76</v>
      </c>
      <c r="H45" s="30">
        <v>0</v>
      </c>
      <c r="I45" s="30">
        <f>ROUND(G45*H45,6)</f>
        <v>0</v>
      </c>
      <c r="L45" s="32">
        <v>0</v>
      </c>
      <c r="M45" s="27">
        <f>ROUND(ROUND(L45,2)*ROUND(G45,3),2)</f>
        <v>0</v>
      </c>
      <c r="N45" s="30" t="s">
        <v>93</v>
      </c>
      <c r="O45">
        <f>(M45*21)/100</f>
        <v>0</v>
      </c>
      <c r="P45" t="s">
        <v>27</v>
      </c>
    </row>
    <row r="46" spans="1:16" ht="12.75" customHeight="1" x14ac:dyDescent="0.2">
      <c r="A46" s="33" t="s">
        <v>55</v>
      </c>
      <c r="E46" s="34" t="s">
        <v>56</v>
      </c>
    </row>
    <row r="47" spans="1:16" ht="12.75" customHeight="1" x14ac:dyDescent="0.2">
      <c r="A47" s="33" t="s">
        <v>57</v>
      </c>
      <c r="E47" s="35" t="s">
        <v>431</v>
      </c>
    </row>
    <row r="48" spans="1:16" ht="12.75" customHeight="1" x14ac:dyDescent="0.2">
      <c r="E48" s="34" t="s">
        <v>400</v>
      </c>
    </row>
    <row r="49" spans="1:16" ht="12.75" customHeight="1" x14ac:dyDescent="0.2">
      <c r="A49" t="s">
        <v>50</v>
      </c>
      <c r="B49" s="10" t="s">
        <v>95</v>
      </c>
      <c r="C49" s="10" t="s">
        <v>432</v>
      </c>
      <c r="D49" t="s">
        <v>48</v>
      </c>
      <c r="E49" s="29" t="s">
        <v>433</v>
      </c>
      <c r="F49" s="30" t="s">
        <v>70</v>
      </c>
      <c r="G49" s="31">
        <v>20</v>
      </c>
      <c r="H49" s="30">
        <v>0</v>
      </c>
      <c r="I49" s="30">
        <f>ROUND(G49*H49,6)</f>
        <v>0</v>
      </c>
      <c r="L49" s="32">
        <v>0</v>
      </c>
      <c r="M49" s="27">
        <f>ROUND(ROUND(L49,2)*ROUND(G49,3),2)</f>
        <v>0</v>
      </c>
      <c r="N49" s="30" t="s">
        <v>54</v>
      </c>
      <c r="O49">
        <f>(M49*21)/100</f>
        <v>0</v>
      </c>
      <c r="P49" t="s">
        <v>27</v>
      </c>
    </row>
    <row r="50" spans="1:16" ht="12.75" customHeight="1" x14ac:dyDescent="0.2">
      <c r="A50" s="33" t="s">
        <v>55</v>
      </c>
      <c r="E50" s="34" t="s">
        <v>56</v>
      </c>
    </row>
    <row r="51" spans="1:16" ht="12.75" customHeight="1" x14ac:dyDescent="0.2">
      <c r="A51" s="33" t="s">
        <v>57</v>
      </c>
      <c r="E51" s="35" t="s">
        <v>434</v>
      </c>
    </row>
    <row r="52" spans="1:16" ht="12.75" customHeight="1" x14ac:dyDescent="0.2">
      <c r="E52" s="34" t="s">
        <v>435</v>
      </c>
    </row>
    <row r="53" spans="1:16" ht="12.75" customHeight="1" x14ac:dyDescent="0.2">
      <c r="A53" t="s">
        <v>50</v>
      </c>
      <c r="B53" s="10" t="s">
        <v>100</v>
      </c>
      <c r="C53" s="10" t="s">
        <v>436</v>
      </c>
      <c r="D53" t="s">
        <v>48</v>
      </c>
      <c r="E53" s="29" t="s">
        <v>437</v>
      </c>
      <c r="F53" s="30" t="s">
        <v>70</v>
      </c>
      <c r="G53" s="31">
        <v>83.91</v>
      </c>
      <c r="H53" s="30">
        <v>0</v>
      </c>
      <c r="I53" s="30">
        <f>ROUND(G53*H53,6)</f>
        <v>0</v>
      </c>
      <c r="L53" s="32">
        <v>0</v>
      </c>
      <c r="M53" s="27">
        <f>ROUND(ROUND(L53,2)*ROUND(G53,3),2)</f>
        <v>0</v>
      </c>
      <c r="N53" s="30" t="s">
        <v>93</v>
      </c>
      <c r="O53">
        <f>(M53*21)/100</f>
        <v>0</v>
      </c>
      <c r="P53" t="s">
        <v>27</v>
      </c>
    </row>
    <row r="54" spans="1:16" ht="12.75" customHeight="1" x14ac:dyDescent="0.2">
      <c r="A54" s="33" t="s">
        <v>55</v>
      </c>
      <c r="E54" s="34" t="s">
        <v>56</v>
      </c>
    </row>
    <row r="55" spans="1:16" ht="12.75" customHeight="1" x14ac:dyDescent="0.2">
      <c r="A55" s="33" t="s">
        <v>57</v>
      </c>
      <c r="E55" s="35" t="s">
        <v>438</v>
      </c>
    </row>
    <row r="56" spans="1:16" ht="12.75" customHeight="1" x14ac:dyDescent="0.2">
      <c r="E56" s="34" t="s">
        <v>400</v>
      </c>
    </row>
    <row r="57" spans="1:16" ht="12.75" customHeight="1" x14ac:dyDescent="0.2">
      <c r="A57" t="s">
        <v>50</v>
      </c>
      <c r="B57" s="10" t="s">
        <v>105</v>
      </c>
      <c r="C57" s="10" t="s">
        <v>439</v>
      </c>
      <c r="D57" t="s">
        <v>48</v>
      </c>
      <c r="E57" s="29" t="s">
        <v>440</v>
      </c>
      <c r="F57" s="30" t="s">
        <v>88</v>
      </c>
      <c r="G57" s="31">
        <v>39.1</v>
      </c>
      <c r="H57" s="30">
        <v>0</v>
      </c>
      <c r="I57" s="30">
        <f>ROUND(G57*H57,6)</f>
        <v>0</v>
      </c>
      <c r="L57" s="32">
        <v>0</v>
      </c>
      <c r="M57" s="27">
        <f>ROUND(ROUND(L57,2)*ROUND(G57,3),2)</f>
        <v>0</v>
      </c>
      <c r="N57" s="30" t="s">
        <v>54</v>
      </c>
      <c r="O57">
        <f>(M57*21)/100</f>
        <v>0</v>
      </c>
      <c r="P57" t="s">
        <v>27</v>
      </c>
    </row>
    <row r="58" spans="1:16" ht="12.75" customHeight="1" x14ac:dyDescent="0.2">
      <c r="A58" s="33" t="s">
        <v>55</v>
      </c>
      <c r="E58" s="34" t="s">
        <v>56</v>
      </c>
    </row>
    <row r="59" spans="1:16" ht="12.75" customHeight="1" x14ac:dyDescent="0.2">
      <c r="A59" s="33" t="s">
        <v>57</v>
      </c>
      <c r="E59" s="35" t="s">
        <v>441</v>
      </c>
    </row>
    <row r="60" spans="1:16" ht="12.75" customHeight="1" x14ac:dyDescent="0.2">
      <c r="E60" s="34" t="s">
        <v>442</v>
      </c>
    </row>
    <row r="61" spans="1:16" ht="12.75" customHeight="1" x14ac:dyDescent="0.2">
      <c r="A61" t="s">
        <v>50</v>
      </c>
      <c r="B61" s="10" t="s">
        <v>109</v>
      </c>
      <c r="C61" s="10" t="s">
        <v>443</v>
      </c>
      <c r="D61" t="s">
        <v>48</v>
      </c>
      <c r="E61" s="29" t="s">
        <v>444</v>
      </c>
      <c r="F61" s="30" t="s">
        <v>88</v>
      </c>
      <c r="G61" s="31">
        <v>100</v>
      </c>
      <c r="H61" s="30">
        <v>0</v>
      </c>
      <c r="I61" s="30">
        <f>ROUND(G61*H61,6)</f>
        <v>0</v>
      </c>
      <c r="L61" s="32">
        <v>0</v>
      </c>
      <c r="M61" s="27">
        <f>ROUND(ROUND(L61,2)*ROUND(G61,3),2)</f>
        <v>0</v>
      </c>
      <c r="N61" s="30" t="s">
        <v>54</v>
      </c>
      <c r="O61">
        <f>(M61*21)/100</f>
        <v>0</v>
      </c>
      <c r="P61" t="s">
        <v>27</v>
      </c>
    </row>
    <row r="62" spans="1:16" ht="12.75" customHeight="1" x14ac:dyDescent="0.2">
      <c r="A62" s="33" t="s">
        <v>55</v>
      </c>
      <c r="E62" s="34" t="s">
        <v>56</v>
      </c>
    </row>
    <row r="63" spans="1:16" ht="12.75" customHeight="1" x14ac:dyDescent="0.2">
      <c r="A63" s="33" t="s">
        <v>57</v>
      </c>
      <c r="E63" s="35" t="s">
        <v>445</v>
      </c>
    </row>
    <row r="64" spans="1:16" ht="12.75" customHeight="1" x14ac:dyDescent="0.2">
      <c r="E64" s="34" t="s">
        <v>446</v>
      </c>
    </row>
    <row r="65" spans="1:16" ht="12.75" customHeight="1" x14ac:dyDescent="0.2">
      <c r="A65" t="s">
        <v>50</v>
      </c>
      <c r="B65" s="10" t="s">
        <v>112</v>
      </c>
      <c r="C65" s="10" t="s">
        <v>447</v>
      </c>
      <c r="D65" t="s">
        <v>48</v>
      </c>
      <c r="E65" s="29" t="s">
        <v>448</v>
      </c>
      <c r="F65" s="30" t="s">
        <v>61</v>
      </c>
      <c r="G65" s="31">
        <v>4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93</v>
      </c>
      <c r="O65">
        <f>(M65*21)/100</f>
        <v>0</v>
      </c>
      <c r="P65" t="s">
        <v>27</v>
      </c>
    </row>
    <row r="66" spans="1:16" ht="12.75" customHeight="1" x14ac:dyDescent="0.2">
      <c r="A66" s="33" t="s">
        <v>55</v>
      </c>
      <c r="E66" s="34" t="s">
        <v>56</v>
      </c>
    </row>
    <row r="67" spans="1:16" ht="12.75" customHeight="1" x14ac:dyDescent="0.2">
      <c r="A67" s="33" t="s">
        <v>57</v>
      </c>
      <c r="E67" s="35" t="s">
        <v>449</v>
      </c>
    </row>
    <row r="68" spans="1:16" ht="12.75" customHeight="1" x14ac:dyDescent="0.2">
      <c r="E68" s="34" t="s">
        <v>400</v>
      </c>
    </row>
    <row r="69" spans="1:16" ht="12.75" customHeight="1" x14ac:dyDescent="0.2">
      <c r="A69" t="s">
        <v>50</v>
      </c>
      <c r="B69" s="10" t="s">
        <v>115</v>
      </c>
      <c r="C69" s="10" t="s">
        <v>450</v>
      </c>
      <c r="D69" t="s">
        <v>48</v>
      </c>
      <c r="E69" s="29" t="s">
        <v>451</v>
      </c>
      <c r="F69" s="30" t="s">
        <v>61</v>
      </c>
      <c r="G69" s="31">
        <v>6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54</v>
      </c>
      <c r="O69">
        <f>(M69*21)/100</f>
        <v>0</v>
      </c>
      <c r="P69" t="s">
        <v>27</v>
      </c>
    </row>
    <row r="70" spans="1:16" ht="12.75" customHeight="1" x14ac:dyDescent="0.2">
      <c r="A70" s="33" t="s">
        <v>55</v>
      </c>
      <c r="E70" s="34" t="s">
        <v>56</v>
      </c>
    </row>
    <row r="71" spans="1:16" ht="12.75" customHeight="1" x14ac:dyDescent="0.2">
      <c r="A71" s="33" t="s">
        <v>57</v>
      </c>
      <c r="E71" s="35" t="s">
        <v>452</v>
      </c>
    </row>
    <row r="72" spans="1:16" ht="12.75" customHeight="1" x14ac:dyDescent="0.2">
      <c r="E72" s="34" t="s">
        <v>453</v>
      </c>
    </row>
    <row r="73" spans="1:16" ht="12.75" customHeight="1" x14ac:dyDescent="0.2">
      <c r="A73" t="s">
        <v>50</v>
      </c>
      <c r="B73" s="10" t="s">
        <v>118</v>
      </c>
      <c r="C73" s="10" t="s">
        <v>454</v>
      </c>
      <c r="D73" t="s">
        <v>48</v>
      </c>
      <c r="E73" s="29" t="s">
        <v>455</v>
      </c>
      <c r="F73" s="30" t="s">
        <v>70</v>
      </c>
      <c r="G73" s="31">
        <v>2.8580000000000001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54</v>
      </c>
      <c r="O73">
        <f>(M73*21)/100</f>
        <v>0</v>
      </c>
      <c r="P73" t="s">
        <v>27</v>
      </c>
    </row>
    <row r="74" spans="1:16" ht="12.75" customHeight="1" x14ac:dyDescent="0.2">
      <c r="A74" s="33" t="s">
        <v>55</v>
      </c>
      <c r="E74" s="34" t="s">
        <v>56</v>
      </c>
    </row>
    <row r="75" spans="1:16" ht="12.75" customHeight="1" x14ac:dyDescent="0.2">
      <c r="A75" s="33" t="s">
        <v>57</v>
      </c>
      <c r="E75" s="35" t="s">
        <v>456</v>
      </c>
    </row>
    <row r="76" spans="1:16" ht="12.75" customHeight="1" x14ac:dyDescent="0.2">
      <c r="E76" s="34" t="s">
        <v>457</v>
      </c>
    </row>
    <row r="77" spans="1:16" ht="12.75" customHeight="1" x14ac:dyDescent="0.2">
      <c r="A77" t="s">
        <v>50</v>
      </c>
      <c r="B77" s="10" t="s">
        <v>122</v>
      </c>
      <c r="C77" s="10" t="s">
        <v>458</v>
      </c>
      <c r="D77" t="s">
        <v>48</v>
      </c>
      <c r="E77" s="29" t="s">
        <v>459</v>
      </c>
      <c r="F77" s="30" t="s">
        <v>103</v>
      </c>
      <c r="G77" s="31">
        <v>24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54</v>
      </c>
      <c r="O77">
        <f>(M77*21)/100</f>
        <v>0</v>
      </c>
      <c r="P77" t="s">
        <v>27</v>
      </c>
    </row>
    <row r="78" spans="1:16" ht="12.75" customHeight="1" x14ac:dyDescent="0.2">
      <c r="A78" s="33" t="s">
        <v>55</v>
      </c>
      <c r="E78" s="34" t="s">
        <v>56</v>
      </c>
    </row>
    <row r="79" spans="1:16" ht="12.75" customHeight="1" x14ac:dyDescent="0.2">
      <c r="A79" s="33" t="s">
        <v>57</v>
      </c>
      <c r="E79" s="35" t="s">
        <v>460</v>
      </c>
    </row>
    <row r="80" spans="1:16" ht="12.75" customHeight="1" x14ac:dyDescent="0.2">
      <c r="E80" s="34" t="s">
        <v>461</v>
      </c>
    </row>
    <row r="81" spans="1:16" ht="12.75" customHeight="1" x14ac:dyDescent="0.2">
      <c r="A81" t="s">
        <v>50</v>
      </c>
      <c r="B81" s="10" t="s">
        <v>126</v>
      </c>
      <c r="C81" s="10" t="s">
        <v>462</v>
      </c>
      <c r="D81" t="s">
        <v>48</v>
      </c>
      <c r="E81" s="29" t="s">
        <v>463</v>
      </c>
      <c r="F81" s="30" t="s">
        <v>103</v>
      </c>
      <c r="G81" s="31">
        <v>24</v>
      </c>
      <c r="H81" s="30">
        <v>0</v>
      </c>
      <c r="I81" s="30">
        <f>ROUND(G81*H81,6)</f>
        <v>0</v>
      </c>
      <c r="L81" s="32">
        <v>0</v>
      </c>
      <c r="M81" s="27">
        <f>ROUND(ROUND(L81,2)*ROUND(G81,3),2)</f>
        <v>0</v>
      </c>
      <c r="N81" s="30" t="s">
        <v>54</v>
      </c>
      <c r="O81">
        <f>(M81*21)/100</f>
        <v>0</v>
      </c>
      <c r="P81" t="s">
        <v>27</v>
      </c>
    </row>
    <row r="82" spans="1:16" ht="12.75" customHeight="1" x14ac:dyDescent="0.2">
      <c r="A82" s="33" t="s">
        <v>55</v>
      </c>
      <c r="E82" s="34" t="s">
        <v>56</v>
      </c>
    </row>
    <row r="83" spans="1:16" ht="12.75" customHeight="1" x14ac:dyDescent="0.2">
      <c r="A83" s="33" t="s">
        <v>57</v>
      </c>
      <c r="E83" s="35" t="s">
        <v>460</v>
      </c>
    </row>
    <row r="84" spans="1:16" ht="12.75" customHeight="1" x14ac:dyDescent="0.2">
      <c r="E84" s="34" t="s">
        <v>461</v>
      </c>
    </row>
    <row r="85" spans="1:16" ht="12.75" customHeight="1" x14ac:dyDescent="0.2">
      <c r="A85" t="s">
        <v>47</v>
      </c>
      <c r="C85" s="11" t="s">
        <v>85</v>
      </c>
      <c r="E85" s="28" t="s">
        <v>464</v>
      </c>
      <c r="J85" s="27">
        <f>0</f>
        <v>0</v>
      </c>
      <c r="K85" s="27">
        <f>0</f>
        <v>0</v>
      </c>
      <c r="L85" s="27">
        <f>0+L86+L90</f>
        <v>0</v>
      </c>
      <c r="M85" s="27">
        <f>0+M86+M90</f>
        <v>0</v>
      </c>
    </row>
    <row r="86" spans="1:16" ht="12.75" customHeight="1" x14ac:dyDescent="0.2">
      <c r="A86" t="s">
        <v>50</v>
      </c>
      <c r="B86" s="10" t="s">
        <v>132</v>
      </c>
      <c r="C86" s="10" t="s">
        <v>465</v>
      </c>
      <c r="D86" t="s">
        <v>48</v>
      </c>
      <c r="E86" s="29" t="s">
        <v>466</v>
      </c>
      <c r="F86" s="30" t="s">
        <v>61</v>
      </c>
      <c r="G86" s="31">
        <v>1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54</v>
      </c>
      <c r="O86">
        <f>(M86*21)/100</f>
        <v>0</v>
      </c>
      <c r="P86" t="s">
        <v>27</v>
      </c>
    </row>
    <row r="87" spans="1:16" ht="12.75" customHeight="1" x14ac:dyDescent="0.2">
      <c r="A87" s="33" t="s">
        <v>55</v>
      </c>
      <c r="E87" s="34" t="s">
        <v>56</v>
      </c>
    </row>
    <row r="88" spans="1:16" ht="12.75" customHeight="1" x14ac:dyDescent="0.2">
      <c r="A88" s="33" t="s">
        <v>57</v>
      </c>
      <c r="E88" s="35" t="s">
        <v>467</v>
      </c>
    </row>
    <row r="89" spans="1:16" ht="12.75" customHeight="1" x14ac:dyDescent="0.2">
      <c r="E89" s="34" t="s">
        <v>468</v>
      </c>
    </row>
    <row r="90" spans="1:16" ht="12.75" customHeight="1" x14ac:dyDescent="0.2">
      <c r="A90" t="s">
        <v>50</v>
      </c>
      <c r="B90" s="10" t="s">
        <v>138</v>
      </c>
      <c r="C90" s="10" t="s">
        <v>469</v>
      </c>
      <c r="D90" t="s">
        <v>48</v>
      </c>
      <c r="E90" s="29" t="s">
        <v>470</v>
      </c>
      <c r="F90" s="30" t="s">
        <v>61</v>
      </c>
      <c r="G90" s="31">
        <v>2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54</v>
      </c>
      <c r="O90">
        <f>(M90*21)/100</f>
        <v>0</v>
      </c>
      <c r="P90" t="s">
        <v>27</v>
      </c>
    </row>
    <row r="91" spans="1:16" ht="12.75" customHeight="1" x14ac:dyDescent="0.2">
      <c r="A91" s="33" t="s">
        <v>55</v>
      </c>
      <c r="E91" s="34" t="s">
        <v>56</v>
      </c>
    </row>
    <row r="92" spans="1:16" ht="12.75" customHeight="1" x14ac:dyDescent="0.2">
      <c r="A92" s="33" t="s">
        <v>57</v>
      </c>
      <c r="E92" s="35" t="s">
        <v>471</v>
      </c>
    </row>
    <row r="93" spans="1:16" ht="12.75" customHeight="1" x14ac:dyDescent="0.2">
      <c r="E93" s="34" t="s">
        <v>472</v>
      </c>
    </row>
    <row r="94" spans="1:16" ht="12.75" customHeight="1" x14ac:dyDescent="0.2">
      <c r="A94" t="s">
        <v>47</v>
      </c>
      <c r="C94" s="11" t="s">
        <v>90</v>
      </c>
      <c r="E94" s="28" t="s">
        <v>473</v>
      </c>
      <c r="J94" s="27">
        <f>0</f>
        <v>0</v>
      </c>
      <c r="K94" s="27">
        <f>0</f>
        <v>0</v>
      </c>
      <c r="L94" s="27">
        <f>0+L95+L99+L103+L107+L111+L115+L119+L123+L127</f>
        <v>0</v>
      </c>
      <c r="M94" s="27">
        <f>0+M95+M99+M103+M107+M111+M115+M119+M123+M127</f>
        <v>0</v>
      </c>
    </row>
    <row r="95" spans="1:16" ht="12.75" customHeight="1" x14ac:dyDescent="0.2">
      <c r="A95" t="s">
        <v>50</v>
      </c>
      <c r="B95" s="10" t="s">
        <v>142</v>
      </c>
      <c r="C95" s="10" t="s">
        <v>474</v>
      </c>
      <c r="D95" t="s">
        <v>48</v>
      </c>
      <c r="E95" s="29" t="s">
        <v>475</v>
      </c>
      <c r="F95" s="30" t="s">
        <v>88</v>
      </c>
      <c r="G95" s="31">
        <v>6</v>
      </c>
      <c r="H95" s="30">
        <v>0</v>
      </c>
      <c r="I95" s="30">
        <f>ROUND(G95*H95,6)</f>
        <v>0</v>
      </c>
      <c r="L95" s="32">
        <v>0</v>
      </c>
      <c r="M95" s="27">
        <f>ROUND(ROUND(L95,2)*ROUND(G95,3),2)</f>
        <v>0</v>
      </c>
      <c r="N95" s="30" t="s">
        <v>54</v>
      </c>
      <c r="O95">
        <f>(M95*21)/100</f>
        <v>0</v>
      </c>
      <c r="P95" t="s">
        <v>27</v>
      </c>
    </row>
    <row r="96" spans="1:16" ht="12.75" customHeight="1" x14ac:dyDescent="0.2">
      <c r="A96" s="33" t="s">
        <v>55</v>
      </c>
      <c r="E96" s="34" t="s">
        <v>56</v>
      </c>
    </row>
    <row r="97" spans="1:16" ht="12.75" customHeight="1" x14ac:dyDescent="0.2">
      <c r="A97" s="33" t="s">
        <v>57</v>
      </c>
      <c r="E97" s="35" t="s">
        <v>476</v>
      </c>
    </row>
    <row r="98" spans="1:16" ht="12.75" customHeight="1" x14ac:dyDescent="0.2">
      <c r="E98" s="34" t="s">
        <v>477</v>
      </c>
    </row>
    <row r="99" spans="1:16" ht="12.75" customHeight="1" x14ac:dyDescent="0.2">
      <c r="A99" t="s">
        <v>50</v>
      </c>
      <c r="B99" s="10" t="s">
        <v>145</v>
      </c>
      <c r="C99" s="10" t="s">
        <v>478</v>
      </c>
      <c r="D99" t="s">
        <v>48</v>
      </c>
      <c r="E99" s="29" t="s">
        <v>479</v>
      </c>
      <c r="F99" s="30" t="s">
        <v>103</v>
      </c>
      <c r="G99" s="31">
        <v>18</v>
      </c>
      <c r="H99" s="30">
        <v>0</v>
      </c>
      <c r="I99" s="30">
        <f>ROUND(G99*H99,6)</f>
        <v>0</v>
      </c>
      <c r="L99" s="32">
        <v>0</v>
      </c>
      <c r="M99" s="27">
        <f>ROUND(ROUND(L99,2)*ROUND(G99,3),2)</f>
        <v>0</v>
      </c>
      <c r="N99" s="30" t="s">
        <v>54</v>
      </c>
      <c r="O99">
        <f>(M99*21)/100</f>
        <v>0</v>
      </c>
      <c r="P99" t="s">
        <v>27</v>
      </c>
    </row>
    <row r="100" spans="1:16" ht="12.75" customHeight="1" x14ac:dyDescent="0.2">
      <c r="A100" s="33" t="s">
        <v>55</v>
      </c>
      <c r="E100" s="34" t="s">
        <v>56</v>
      </c>
    </row>
    <row r="101" spans="1:16" ht="12.75" customHeight="1" x14ac:dyDescent="0.2">
      <c r="A101" s="33" t="s">
        <v>57</v>
      </c>
      <c r="E101" s="35" t="s">
        <v>480</v>
      </c>
    </row>
    <row r="102" spans="1:16" ht="12.75" customHeight="1" x14ac:dyDescent="0.2">
      <c r="E102" s="34" t="s">
        <v>481</v>
      </c>
    </row>
    <row r="103" spans="1:16" ht="12.75" customHeight="1" x14ac:dyDescent="0.2">
      <c r="A103" t="s">
        <v>50</v>
      </c>
      <c r="B103" s="10" t="s">
        <v>148</v>
      </c>
      <c r="C103" s="10" t="s">
        <v>482</v>
      </c>
      <c r="D103" t="s">
        <v>48</v>
      </c>
      <c r="E103" s="29" t="s">
        <v>483</v>
      </c>
      <c r="F103" s="30" t="s">
        <v>88</v>
      </c>
      <c r="G103" s="31">
        <v>6</v>
      </c>
      <c r="H103" s="30">
        <v>0</v>
      </c>
      <c r="I103" s="30">
        <f>ROUND(G103*H103,6)</f>
        <v>0</v>
      </c>
      <c r="L103" s="32">
        <v>0</v>
      </c>
      <c r="M103" s="27">
        <f>ROUND(ROUND(L103,2)*ROUND(G103,3),2)</f>
        <v>0</v>
      </c>
      <c r="N103" s="30" t="s">
        <v>54</v>
      </c>
      <c r="O103">
        <f>(M103*21)/100</f>
        <v>0</v>
      </c>
      <c r="P103" t="s">
        <v>27</v>
      </c>
    </row>
    <row r="104" spans="1:16" ht="12.75" customHeight="1" x14ac:dyDescent="0.2">
      <c r="A104" s="33" t="s">
        <v>55</v>
      </c>
      <c r="E104" s="34" t="s">
        <v>56</v>
      </c>
    </row>
    <row r="105" spans="1:16" ht="12.75" customHeight="1" x14ac:dyDescent="0.2">
      <c r="A105" s="33" t="s">
        <v>57</v>
      </c>
      <c r="E105" s="35" t="s">
        <v>476</v>
      </c>
    </row>
    <row r="106" spans="1:16" ht="12.75" customHeight="1" x14ac:dyDescent="0.2">
      <c r="E106" s="34" t="s">
        <v>484</v>
      </c>
    </row>
    <row r="107" spans="1:16" ht="12.75" customHeight="1" x14ac:dyDescent="0.2">
      <c r="A107" t="s">
        <v>50</v>
      </c>
      <c r="B107" s="10" t="s">
        <v>151</v>
      </c>
      <c r="C107" s="10" t="s">
        <v>485</v>
      </c>
      <c r="D107" t="s">
        <v>48</v>
      </c>
      <c r="E107" s="29" t="s">
        <v>486</v>
      </c>
      <c r="F107" s="30" t="s">
        <v>88</v>
      </c>
      <c r="G107" s="31">
        <v>4</v>
      </c>
      <c r="H107" s="30">
        <v>0</v>
      </c>
      <c r="I107" s="30">
        <f>ROUND(G107*H107,6)</f>
        <v>0</v>
      </c>
      <c r="L107" s="32">
        <v>0</v>
      </c>
      <c r="M107" s="27">
        <f>ROUND(ROUND(L107,2)*ROUND(G107,3),2)</f>
        <v>0</v>
      </c>
      <c r="N107" s="30" t="s">
        <v>93</v>
      </c>
      <c r="O107">
        <f>(M107*21)/100</f>
        <v>0</v>
      </c>
      <c r="P107" t="s">
        <v>27</v>
      </c>
    </row>
    <row r="108" spans="1:16" ht="12.75" customHeight="1" x14ac:dyDescent="0.2">
      <c r="A108" s="33" t="s">
        <v>55</v>
      </c>
      <c r="E108" s="34" t="s">
        <v>56</v>
      </c>
    </row>
    <row r="109" spans="1:16" ht="12.75" customHeight="1" x14ac:dyDescent="0.2">
      <c r="A109" s="33" t="s">
        <v>57</v>
      </c>
      <c r="E109" s="35" t="s">
        <v>487</v>
      </c>
    </row>
    <row r="110" spans="1:16" ht="12.75" customHeight="1" x14ac:dyDescent="0.2">
      <c r="E110" s="34" t="s">
        <v>400</v>
      </c>
    </row>
    <row r="111" spans="1:16" ht="12.75" customHeight="1" x14ac:dyDescent="0.2">
      <c r="A111" t="s">
        <v>50</v>
      </c>
      <c r="B111" s="10" t="s">
        <v>154</v>
      </c>
      <c r="C111" s="10" t="s">
        <v>488</v>
      </c>
      <c r="D111" t="s">
        <v>48</v>
      </c>
      <c r="E111" s="29" t="s">
        <v>489</v>
      </c>
      <c r="F111" s="30" t="s">
        <v>70</v>
      </c>
      <c r="G111" s="31">
        <v>82.11</v>
      </c>
      <c r="H111" s="30">
        <v>0</v>
      </c>
      <c r="I111" s="30">
        <f>ROUND(G111*H111,6)</f>
        <v>0</v>
      </c>
      <c r="L111" s="32">
        <v>0</v>
      </c>
      <c r="M111" s="27">
        <f>ROUND(ROUND(L111,2)*ROUND(G111,3),2)</f>
        <v>0</v>
      </c>
      <c r="N111" s="30" t="s">
        <v>93</v>
      </c>
      <c r="O111">
        <f>(M111*21)/100</f>
        <v>0</v>
      </c>
      <c r="P111" t="s">
        <v>27</v>
      </c>
    </row>
    <row r="112" spans="1:16" ht="12.75" customHeight="1" x14ac:dyDescent="0.2">
      <c r="A112" s="33" t="s">
        <v>55</v>
      </c>
      <c r="E112" s="34" t="s">
        <v>56</v>
      </c>
    </row>
    <row r="113" spans="1:16" ht="12.75" customHeight="1" x14ac:dyDescent="0.2">
      <c r="A113" s="33" t="s">
        <v>57</v>
      </c>
      <c r="E113" s="35" t="s">
        <v>490</v>
      </c>
    </row>
    <row r="114" spans="1:16" ht="12.75" customHeight="1" x14ac:dyDescent="0.2">
      <c r="E114" s="34" t="s">
        <v>400</v>
      </c>
    </row>
    <row r="115" spans="1:16" ht="12.75" customHeight="1" x14ac:dyDescent="0.2">
      <c r="A115" t="s">
        <v>50</v>
      </c>
      <c r="B115" s="10" t="s">
        <v>157</v>
      </c>
      <c r="C115" s="10" t="s">
        <v>491</v>
      </c>
      <c r="D115" t="s">
        <v>48</v>
      </c>
      <c r="E115" s="29" t="s">
        <v>492</v>
      </c>
      <c r="F115" s="30" t="s">
        <v>493</v>
      </c>
      <c r="G115" s="31">
        <v>1642.2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93</v>
      </c>
      <c r="O115">
        <f>(M115*21)/100</f>
        <v>0</v>
      </c>
      <c r="P115" t="s">
        <v>27</v>
      </c>
    </row>
    <row r="116" spans="1:16" ht="12.75" customHeight="1" x14ac:dyDescent="0.2">
      <c r="A116" s="33" t="s">
        <v>55</v>
      </c>
      <c r="E116" s="34" t="s">
        <v>56</v>
      </c>
    </row>
    <row r="117" spans="1:16" ht="12.75" customHeight="1" x14ac:dyDescent="0.2">
      <c r="A117" s="33" t="s">
        <v>57</v>
      </c>
      <c r="E117" s="35" t="s">
        <v>494</v>
      </c>
    </row>
    <row r="118" spans="1:16" ht="12.75" customHeight="1" x14ac:dyDescent="0.2">
      <c r="E118" s="34" t="s">
        <v>400</v>
      </c>
    </row>
    <row r="119" spans="1:16" ht="12.75" customHeight="1" x14ac:dyDescent="0.2">
      <c r="A119" t="s">
        <v>50</v>
      </c>
      <c r="B119" s="10" t="s">
        <v>162</v>
      </c>
      <c r="C119" s="10" t="s">
        <v>495</v>
      </c>
      <c r="D119" t="s">
        <v>48</v>
      </c>
      <c r="E119" s="29" t="s">
        <v>496</v>
      </c>
      <c r="F119" s="30" t="s">
        <v>88</v>
      </c>
      <c r="G119" s="31">
        <v>39.1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93</v>
      </c>
      <c r="O119">
        <f>(M119*21)/100</f>
        <v>0</v>
      </c>
      <c r="P119" t="s">
        <v>27</v>
      </c>
    </row>
    <row r="120" spans="1:16" ht="12.75" customHeight="1" x14ac:dyDescent="0.2">
      <c r="A120" s="33" t="s">
        <v>55</v>
      </c>
      <c r="E120" s="34" t="s">
        <v>56</v>
      </c>
    </row>
    <row r="121" spans="1:16" ht="12.75" customHeight="1" x14ac:dyDescent="0.2">
      <c r="A121" s="33" t="s">
        <v>57</v>
      </c>
      <c r="E121" s="35" t="s">
        <v>441</v>
      </c>
    </row>
    <row r="122" spans="1:16" ht="12.75" customHeight="1" x14ac:dyDescent="0.2">
      <c r="E122" s="34" t="s">
        <v>400</v>
      </c>
    </row>
    <row r="123" spans="1:16" ht="12.75" customHeight="1" x14ac:dyDescent="0.2">
      <c r="A123" t="s">
        <v>50</v>
      </c>
      <c r="B123" s="10" t="s">
        <v>165</v>
      </c>
      <c r="C123" s="10" t="s">
        <v>497</v>
      </c>
      <c r="D123" t="s">
        <v>48</v>
      </c>
      <c r="E123" s="29" t="s">
        <v>498</v>
      </c>
      <c r="F123" s="30" t="s">
        <v>499</v>
      </c>
      <c r="G123" s="31">
        <v>452.77800000000002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93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55</v>
      </c>
      <c r="E124" s="34" t="s">
        <v>56</v>
      </c>
    </row>
    <row r="125" spans="1:16" ht="12.75" customHeight="1" x14ac:dyDescent="0.2">
      <c r="A125" s="33" t="s">
        <v>57</v>
      </c>
      <c r="E125" s="35" t="s">
        <v>500</v>
      </c>
    </row>
    <row r="126" spans="1:16" ht="12.75" customHeight="1" x14ac:dyDescent="0.2">
      <c r="E126" s="34" t="s">
        <v>400</v>
      </c>
    </row>
    <row r="127" spans="1:16" ht="12.75" customHeight="1" x14ac:dyDescent="0.2">
      <c r="A127" t="s">
        <v>50</v>
      </c>
      <c r="B127" s="10" t="s">
        <v>168</v>
      </c>
      <c r="C127" s="10" t="s">
        <v>501</v>
      </c>
      <c r="D127" t="s">
        <v>48</v>
      </c>
      <c r="E127" s="29" t="s">
        <v>502</v>
      </c>
      <c r="F127" s="30" t="s">
        <v>103</v>
      </c>
      <c r="G127" s="31">
        <v>18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93</v>
      </c>
      <c r="O127">
        <f>(M127*21)/100</f>
        <v>0</v>
      </c>
      <c r="P127" t="s">
        <v>27</v>
      </c>
    </row>
    <row r="128" spans="1:16" ht="12.75" customHeight="1" x14ac:dyDescent="0.2">
      <c r="A128" s="33" t="s">
        <v>55</v>
      </c>
      <c r="E128" s="34" t="s">
        <v>56</v>
      </c>
    </row>
    <row r="129" spans="1:5" ht="12.75" customHeight="1" x14ac:dyDescent="0.2">
      <c r="A129" s="33" t="s">
        <v>57</v>
      </c>
      <c r="E129" s="35" t="s">
        <v>480</v>
      </c>
    </row>
    <row r="130" spans="1:5" ht="12.75" customHeight="1" x14ac:dyDescent="0.2">
      <c r="E130" s="34" t="s">
        <v>400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388</v>
      </c>
      <c r="M3" s="36">
        <f>Rekapitulace!C13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388</v>
      </c>
      <c r="D4" s="5"/>
      <c r="E4" s="23" t="s">
        <v>389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505</v>
      </c>
      <c r="E8" s="26" t="s">
        <v>506</v>
      </c>
      <c r="J8" s="25">
        <f>0+J9+J26+J43+J48+J89+J102</f>
        <v>0</v>
      </c>
      <c r="K8" s="25">
        <f>0+K9+K26+K43+K48+K89+K102</f>
        <v>0</v>
      </c>
      <c r="L8" s="25">
        <f>0+L9+L26+L43+L48+L89+L102</f>
        <v>0</v>
      </c>
      <c r="M8" s="25">
        <f>0+M9+M26+M43+M48+M89+M102</f>
        <v>0</v>
      </c>
    </row>
    <row r="9" spans="1:16" ht="12.75" customHeight="1" x14ac:dyDescent="0.2">
      <c r="A9" t="s">
        <v>47</v>
      </c>
      <c r="C9" s="11" t="s">
        <v>394</v>
      </c>
      <c r="E9" s="28" t="s">
        <v>395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16" ht="12.75" customHeight="1" x14ac:dyDescent="0.2">
      <c r="A10" t="s">
        <v>50</v>
      </c>
      <c r="B10" s="10" t="s">
        <v>48</v>
      </c>
      <c r="C10" s="10" t="s">
        <v>396</v>
      </c>
      <c r="D10" t="s">
        <v>48</v>
      </c>
      <c r="E10" s="29" t="s">
        <v>397</v>
      </c>
      <c r="F10" s="30" t="s">
        <v>398</v>
      </c>
      <c r="G10" s="31">
        <v>206.18199999999999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93</v>
      </c>
      <c r="O10">
        <f>(M10*21)/100</f>
        <v>0</v>
      </c>
      <c r="P10" t="s">
        <v>27</v>
      </c>
    </row>
    <row r="11" spans="1:16" ht="12.75" customHeight="1" x14ac:dyDescent="0.2">
      <c r="A11" s="33" t="s">
        <v>55</v>
      </c>
      <c r="E11" s="34" t="s">
        <v>56</v>
      </c>
    </row>
    <row r="12" spans="1:16" ht="12.75" customHeight="1" x14ac:dyDescent="0.2">
      <c r="A12" s="33" t="s">
        <v>57</v>
      </c>
      <c r="E12" s="35" t="s">
        <v>507</v>
      </c>
    </row>
    <row r="13" spans="1:16" ht="12.75" customHeight="1" x14ac:dyDescent="0.2">
      <c r="E13" s="34" t="s">
        <v>400</v>
      </c>
    </row>
    <row r="14" spans="1:16" ht="12.75" customHeight="1" x14ac:dyDescent="0.2">
      <c r="A14" t="s">
        <v>50</v>
      </c>
      <c r="B14" s="10" t="s">
        <v>27</v>
      </c>
      <c r="C14" s="10" t="s">
        <v>508</v>
      </c>
      <c r="D14" t="s">
        <v>48</v>
      </c>
      <c r="E14" s="29" t="s">
        <v>402</v>
      </c>
      <c r="F14" s="30" t="s">
        <v>398</v>
      </c>
      <c r="G14" s="31">
        <v>21.14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54</v>
      </c>
      <c r="O14">
        <f>(M14*21)/100</f>
        <v>0</v>
      </c>
      <c r="P14" t="s">
        <v>27</v>
      </c>
    </row>
    <row r="15" spans="1:16" ht="12.75" customHeight="1" x14ac:dyDescent="0.2">
      <c r="A15" s="33" t="s">
        <v>55</v>
      </c>
      <c r="E15" s="34" t="s">
        <v>56</v>
      </c>
    </row>
    <row r="16" spans="1:16" ht="12.75" customHeight="1" x14ac:dyDescent="0.2">
      <c r="A16" s="33" t="s">
        <v>57</v>
      </c>
      <c r="E16" s="35" t="s">
        <v>509</v>
      </c>
    </row>
    <row r="17" spans="1:16" ht="12.75" customHeight="1" x14ac:dyDescent="0.2">
      <c r="E17" s="34" t="s">
        <v>404</v>
      </c>
    </row>
    <row r="18" spans="1:16" ht="12.75" customHeight="1" x14ac:dyDescent="0.2">
      <c r="A18" t="s">
        <v>50</v>
      </c>
      <c r="B18" s="10" t="s">
        <v>26</v>
      </c>
      <c r="C18" s="10" t="s">
        <v>510</v>
      </c>
      <c r="D18" t="s">
        <v>48</v>
      </c>
      <c r="E18" s="29" t="s">
        <v>406</v>
      </c>
      <c r="F18" s="30" t="s">
        <v>398</v>
      </c>
      <c r="G18" s="31">
        <v>196.56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93</v>
      </c>
      <c r="O18">
        <f>(M18*21)/100</f>
        <v>0</v>
      </c>
      <c r="P18" t="s">
        <v>27</v>
      </c>
    </row>
    <row r="19" spans="1:16" ht="12.75" customHeight="1" x14ac:dyDescent="0.2">
      <c r="A19" s="33" t="s">
        <v>55</v>
      </c>
      <c r="E19" s="34" t="s">
        <v>56</v>
      </c>
    </row>
    <row r="20" spans="1:16" ht="12.75" customHeight="1" x14ac:dyDescent="0.2">
      <c r="A20" s="33" t="s">
        <v>57</v>
      </c>
      <c r="E20" s="35" t="s">
        <v>511</v>
      </c>
    </row>
    <row r="21" spans="1:16" ht="12.75" customHeight="1" x14ac:dyDescent="0.2">
      <c r="E21" s="34" t="s">
        <v>400</v>
      </c>
    </row>
    <row r="22" spans="1:16" ht="12.75" customHeight="1" x14ac:dyDescent="0.2">
      <c r="A22" t="s">
        <v>50</v>
      </c>
      <c r="B22" s="10" t="s">
        <v>67</v>
      </c>
      <c r="C22" s="10" t="s">
        <v>512</v>
      </c>
      <c r="D22" t="s">
        <v>48</v>
      </c>
      <c r="E22" s="29" t="s">
        <v>409</v>
      </c>
      <c r="F22" s="30" t="s">
        <v>398</v>
      </c>
      <c r="G22" s="31">
        <v>23.49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93</v>
      </c>
      <c r="O22">
        <f>(M22*21)/100</f>
        <v>0</v>
      </c>
      <c r="P22" t="s">
        <v>27</v>
      </c>
    </row>
    <row r="23" spans="1:16" ht="12.75" customHeight="1" x14ac:dyDescent="0.2">
      <c r="A23" s="33" t="s">
        <v>55</v>
      </c>
      <c r="E23" s="34" t="s">
        <v>56</v>
      </c>
    </row>
    <row r="24" spans="1:16" ht="12.75" customHeight="1" x14ac:dyDescent="0.2">
      <c r="A24" s="33" t="s">
        <v>57</v>
      </c>
      <c r="E24" s="35" t="s">
        <v>513</v>
      </c>
    </row>
    <row r="25" spans="1:16" ht="12.75" customHeight="1" x14ac:dyDescent="0.2">
      <c r="E25" s="34" t="s">
        <v>400</v>
      </c>
    </row>
    <row r="26" spans="1:16" ht="12.75" customHeight="1" x14ac:dyDescent="0.2">
      <c r="A26" t="s">
        <v>47</v>
      </c>
      <c r="C26" s="11" t="s">
        <v>48</v>
      </c>
      <c r="E26" s="28" t="s">
        <v>49</v>
      </c>
      <c r="J26" s="27">
        <f>0</f>
        <v>0</v>
      </c>
      <c r="K26" s="27">
        <f>0</f>
        <v>0</v>
      </c>
      <c r="L26" s="27">
        <f>0+L27+L31+L35+L39</f>
        <v>0</v>
      </c>
      <c r="M26" s="27">
        <f>0+M27+M31+M35+M39</f>
        <v>0</v>
      </c>
    </row>
    <row r="27" spans="1:16" ht="12.75" customHeight="1" x14ac:dyDescent="0.2">
      <c r="A27" t="s">
        <v>50</v>
      </c>
      <c r="B27" s="10" t="s">
        <v>73</v>
      </c>
      <c r="C27" s="10" t="s">
        <v>411</v>
      </c>
      <c r="D27" t="s">
        <v>48</v>
      </c>
      <c r="E27" s="29" t="s">
        <v>412</v>
      </c>
      <c r="F27" s="30" t="s">
        <v>70</v>
      </c>
      <c r="G27" s="31">
        <v>9.61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54</v>
      </c>
      <c r="O27">
        <f>(M27*21)/100</f>
        <v>0</v>
      </c>
      <c r="P27" t="s">
        <v>27</v>
      </c>
    </row>
    <row r="28" spans="1:16" ht="12.75" customHeight="1" x14ac:dyDescent="0.2">
      <c r="A28" s="33" t="s">
        <v>55</v>
      </c>
      <c r="E28" s="34" t="s">
        <v>56</v>
      </c>
    </row>
    <row r="29" spans="1:16" ht="12.75" customHeight="1" x14ac:dyDescent="0.2">
      <c r="A29" s="33" t="s">
        <v>57</v>
      </c>
      <c r="E29" s="35" t="s">
        <v>514</v>
      </c>
    </row>
    <row r="30" spans="1:16" ht="12.75" customHeight="1" x14ac:dyDescent="0.2">
      <c r="E30" s="34" t="s">
        <v>414</v>
      </c>
    </row>
    <row r="31" spans="1:16" ht="12.75" customHeight="1" x14ac:dyDescent="0.2">
      <c r="A31" t="s">
        <v>50</v>
      </c>
      <c r="B31" s="10" t="s">
        <v>77</v>
      </c>
      <c r="C31" s="10" t="s">
        <v>415</v>
      </c>
      <c r="D31" t="s">
        <v>48</v>
      </c>
      <c r="E31" s="29" t="s">
        <v>416</v>
      </c>
      <c r="F31" s="30" t="s">
        <v>70</v>
      </c>
      <c r="G31" s="31">
        <v>70.864000000000004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54</v>
      </c>
      <c r="O31">
        <f>(M31*21)/100</f>
        <v>0</v>
      </c>
      <c r="P31" t="s">
        <v>27</v>
      </c>
    </row>
    <row r="32" spans="1:16" ht="12.75" customHeight="1" x14ac:dyDescent="0.2">
      <c r="A32" s="33" t="s">
        <v>55</v>
      </c>
      <c r="E32" s="34" t="s">
        <v>56</v>
      </c>
    </row>
    <row r="33" spans="1:16" ht="12.75" customHeight="1" x14ac:dyDescent="0.2">
      <c r="A33" s="33" t="s">
        <v>57</v>
      </c>
      <c r="E33" s="35" t="s">
        <v>515</v>
      </c>
    </row>
    <row r="34" spans="1:16" ht="12.75" customHeight="1" x14ac:dyDescent="0.2">
      <c r="E34" s="34" t="s">
        <v>418</v>
      </c>
    </row>
    <row r="35" spans="1:16" ht="12.75" customHeight="1" x14ac:dyDescent="0.2">
      <c r="A35" t="s">
        <v>50</v>
      </c>
      <c r="B35" s="10" t="s">
        <v>81</v>
      </c>
      <c r="C35" s="10" t="s">
        <v>516</v>
      </c>
      <c r="D35" t="s">
        <v>48</v>
      </c>
      <c r="E35" s="29" t="s">
        <v>517</v>
      </c>
      <c r="F35" s="30" t="s">
        <v>88</v>
      </c>
      <c r="G35" s="31">
        <v>116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54</v>
      </c>
      <c r="O35">
        <f>(M35*21)/100</f>
        <v>0</v>
      </c>
      <c r="P35" t="s">
        <v>27</v>
      </c>
    </row>
    <row r="36" spans="1:16" ht="12.75" customHeight="1" x14ac:dyDescent="0.2">
      <c r="A36" s="33" t="s">
        <v>55</v>
      </c>
      <c r="E36" s="34" t="s">
        <v>56</v>
      </c>
    </row>
    <row r="37" spans="1:16" ht="12.75" customHeight="1" x14ac:dyDescent="0.2">
      <c r="A37" s="33" t="s">
        <v>57</v>
      </c>
      <c r="E37" s="35" t="s">
        <v>518</v>
      </c>
    </row>
    <row r="38" spans="1:16" ht="12.75" customHeight="1" x14ac:dyDescent="0.2">
      <c r="E38" s="34" t="s">
        <v>519</v>
      </c>
    </row>
    <row r="39" spans="1:16" ht="12.75" customHeight="1" x14ac:dyDescent="0.2">
      <c r="A39" t="s">
        <v>50</v>
      </c>
      <c r="B39" s="10" t="s">
        <v>85</v>
      </c>
      <c r="C39" s="10" t="s">
        <v>419</v>
      </c>
      <c r="D39" t="s">
        <v>48</v>
      </c>
      <c r="E39" s="29" t="s">
        <v>420</v>
      </c>
      <c r="F39" s="30" t="s">
        <v>103</v>
      </c>
      <c r="G39" s="31">
        <v>132.19999999999999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54</v>
      </c>
      <c r="O39">
        <f>(M39*21)/100</f>
        <v>0</v>
      </c>
      <c r="P39" t="s">
        <v>27</v>
      </c>
    </row>
    <row r="40" spans="1:16" ht="12.75" customHeight="1" x14ac:dyDescent="0.2">
      <c r="A40" s="33" t="s">
        <v>55</v>
      </c>
      <c r="E40" s="34" t="s">
        <v>56</v>
      </c>
    </row>
    <row r="41" spans="1:16" ht="12.75" customHeight="1" x14ac:dyDescent="0.2">
      <c r="A41" s="33" t="s">
        <v>57</v>
      </c>
      <c r="E41" s="35" t="s">
        <v>520</v>
      </c>
    </row>
    <row r="42" spans="1:16" ht="12.75" customHeight="1" x14ac:dyDescent="0.2">
      <c r="E42" s="34" t="s">
        <v>422</v>
      </c>
    </row>
    <row r="43" spans="1:16" ht="12.75" customHeight="1" x14ac:dyDescent="0.2">
      <c r="A43" t="s">
        <v>47</v>
      </c>
      <c r="C43" s="11" t="s">
        <v>27</v>
      </c>
      <c r="E43" s="28" t="s">
        <v>423</v>
      </c>
      <c r="J43" s="27">
        <f>0</f>
        <v>0</v>
      </c>
      <c r="K43" s="27">
        <f>0</f>
        <v>0</v>
      </c>
      <c r="L43" s="27">
        <f>0+L44</f>
        <v>0</v>
      </c>
      <c r="M43" s="27">
        <f>0+M44</f>
        <v>0</v>
      </c>
    </row>
    <row r="44" spans="1:16" ht="12.75" customHeight="1" x14ac:dyDescent="0.2">
      <c r="A44" t="s">
        <v>50</v>
      </c>
      <c r="B44" s="10" t="s">
        <v>90</v>
      </c>
      <c r="C44" s="10" t="s">
        <v>424</v>
      </c>
      <c r="D44" t="s">
        <v>48</v>
      </c>
      <c r="E44" s="29" t="s">
        <v>425</v>
      </c>
      <c r="F44" s="30" t="s">
        <v>88</v>
      </c>
      <c r="G44" s="31">
        <v>14</v>
      </c>
      <c r="H44" s="30">
        <v>0</v>
      </c>
      <c r="I44" s="30">
        <f>ROUND(G44*H44,6)</f>
        <v>0</v>
      </c>
      <c r="L44" s="32">
        <v>0</v>
      </c>
      <c r="M44" s="27">
        <f>ROUND(ROUND(L44,2)*ROUND(G44,3),2)</f>
        <v>0</v>
      </c>
      <c r="N44" s="30" t="s">
        <v>54</v>
      </c>
      <c r="O44">
        <f>(M44*21)/100</f>
        <v>0</v>
      </c>
      <c r="P44" t="s">
        <v>27</v>
      </c>
    </row>
    <row r="45" spans="1:16" ht="12.75" customHeight="1" x14ac:dyDescent="0.2">
      <c r="A45" s="33" t="s">
        <v>55</v>
      </c>
      <c r="E45" s="34" t="s">
        <v>56</v>
      </c>
    </row>
    <row r="46" spans="1:16" ht="12.75" customHeight="1" x14ac:dyDescent="0.2">
      <c r="A46" s="33" t="s">
        <v>57</v>
      </c>
      <c r="E46" s="35" t="s">
        <v>521</v>
      </c>
    </row>
    <row r="47" spans="1:16" ht="12.75" customHeight="1" x14ac:dyDescent="0.2">
      <c r="E47" s="34" t="s">
        <v>427</v>
      </c>
    </row>
    <row r="48" spans="1:16" ht="12.75" customHeight="1" x14ac:dyDescent="0.2">
      <c r="A48" t="s">
        <v>47</v>
      </c>
      <c r="C48" s="11" t="s">
        <v>73</v>
      </c>
      <c r="E48" s="28" t="s">
        <v>428</v>
      </c>
      <c r="J48" s="27">
        <f>0</f>
        <v>0</v>
      </c>
      <c r="K48" s="27">
        <f>0</f>
        <v>0</v>
      </c>
      <c r="L48" s="27">
        <f>0+L49+L53+L57+L61+L65+L69+L73+L77+L81+L85</f>
        <v>0</v>
      </c>
      <c r="M48" s="27">
        <f>0+M49+M53+M57+M61+M65+M69+M73+M77+M81+M85</f>
        <v>0</v>
      </c>
    </row>
    <row r="49" spans="1:16" ht="12.75" customHeight="1" x14ac:dyDescent="0.2">
      <c r="A49" t="s">
        <v>50</v>
      </c>
      <c r="B49" s="10" t="s">
        <v>95</v>
      </c>
      <c r="C49" s="10" t="s">
        <v>429</v>
      </c>
      <c r="D49" t="s">
        <v>48</v>
      </c>
      <c r="E49" s="29" t="s">
        <v>430</v>
      </c>
      <c r="F49" s="30" t="s">
        <v>70</v>
      </c>
      <c r="G49" s="31">
        <v>33.54</v>
      </c>
      <c r="H49" s="30">
        <v>0</v>
      </c>
      <c r="I49" s="30">
        <f>ROUND(G49*H49,6)</f>
        <v>0</v>
      </c>
      <c r="L49" s="32">
        <v>0</v>
      </c>
      <c r="M49" s="27">
        <f>ROUND(ROUND(L49,2)*ROUND(G49,3),2)</f>
        <v>0</v>
      </c>
      <c r="N49" s="30" t="s">
        <v>93</v>
      </c>
      <c r="O49">
        <f>(M49*21)/100</f>
        <v>0</v>
      </c>
      <c r="P49" t="s">
        <v>27</v>
      </c>
    </row>
    <row r="50" spans="1:16" ht="12.75" customHeight="1" x14ac:dyDescent="0.2">
      <c r="A50" s="33" t="s">
        <v>55</v>
      </c>
      <c r="E50" s="34" t="s">
        <v>56</v>
      </c>
    </row>
    <row r="51" spans="1:16" ht="12.75" customHeight="1" x14ac:dyDescent="0.2">
      <c r="A51" s="33" t="s">
        <v>57</v>
      </c>
      <c r="E51" s="35" t="s">
        <v>522</v>
      </c>
    </row>
    <row r="52" spans="1:16" ht="12.75" customHeight="1" x14ac:dyDescent="0.2">
      <c r="E52" s="34" t="s">
        <v>400</v>
      </c>
    </row>
    <row r="53" spans="1:16" ht="12.75" customHeight="1" x14ac:dyDescent="0.2">
      <c r="A53" t="s">
        <v>50</v>
      </c>
      <c r="B53" s="10" t="s">
        <v>100</v>
      </c>
      <c r="C53" s="10" t="s">
        <v>432</v>
      </c>
      <c r="D53" t="s">
        <v>48</v>
      </c>
      <c r="E53" s="29" t="s">
        <v>433</v>
      </c>
      <c r="F53" s="30" t="s">
        <v>70</v>
      </c>
      <c r="G53" s="31">
        <v>37.323999999999998</v>
      </c>
      <c r="H53" s="30">
        <v>0</v>
      </c>
      <c r="I53" s="30">
        <f>ROUND(G53*H53,6)</f>
        <v>0</v>
      </c>
      <c r="L53" s="32">
        <v>0</v>
      </c>
      <c r="M53" s="27">
        <f>ROUND(ROUND(L53,2)*ROUND(G53,3),2)</f>
        <v>0</v>
      </c>
      <c r="N53" s="30" t="s">
        <v>54</v>
      </c>
      <c r="O53">
        <f>(M53*21)/100</f>
        <v>0</v>
      </c>
      <c r="P53" t="s">
        <v>27</v>
      </c>
    </row>
    <row r="54" spans="1:16" ht="12.75" customHeight="1" x14ac:dyDescent="0.2">
      <c r="A54" s="33" t="s">
        <v>55</v>
      </c>
      <c r="E54" s="34" t="s">
        <v>56</v>
      </c>
    </row>
    <row r="55" spans="1:16" ht="12.75" customHeight="1" x14ac:dyDescent="0.2">
      <c r="A55" s="33" t="s">
        <v>57</v>
      </c>
      <c r="E55" s="35" t="s">
        <v>523</v>
      </c>
    </row>
    <row r="56" spans="1:16" ht="12.75" customHeight="1" x14ac:dyDescent="0.2">
      <c r="E56" s="34" t="s">
        <v>435</v>
      </c>
    </row>
    <row r="57" spans="1:16" ht="12.75" customHeight="1" x14ac:dyDescent="0.2">
      <c r="A57" t="s">
        <v>50</v>
      </c>
      <c r="B57" s="10" t="s">
        <v>105</v>
      </c>
      <c r="C57" s="10" t="s">
        <v>436</v>
      </c>
      <c r="D57" t="s">
        <v>48</v>
      </c>
      <c r="E57" s="29" t="s">
        <v>437</v>
      </c>
      <c r="F57" s="30" t="s">
        <v>70</v>
      </c>
      <c r="G57" s="31">
        <v>111.592</v>
      </c>
      <c r="H57" s="30">
        <v>0</v>
      </c>
      <c r="I57" s="30">
        <f>ROUND(G57*H57,6)</f>
        <v>0</v>
      </c>
      <c r="L57" s="32">
        <v>0</v>
      </c>
      <c r="M57" s="27">
        <f>ROUND(ROUND(L57,2)*ROUND(G57,3),2)</f>
        <v>0</v>
      </c>
      <c r="N57" s="30" t="s">
        <v>93</v>
      </c>
      <c r="O57">
        <f>(M57*21)/100</f>
        <v>0</v>
      </c>
      <c r="P57" t="s">
        <v>27</v>
      </c>
    </row>
    <row r="58" spans="1:16" ht="12.75" customHeight="1" x14ac:dyDescent="0.2">
      <c r="A58" s="33" t="s">
        <v>55</v>
      </c>
      <c r="E58" s="34" t="s">
        <v>56</v>
      </c>
    </row>
    <row r="59" spans="1:16" ht="12.75" customHeight="1" x14ac:dyDescent="0.2">
      <c r="A59" s="33" t="s">
        <v>57</v>
      </c>
      <c r="E59" s="35" t="s">
        <v>524</v>
      </c>
    </row>
    <row r="60" spans="1:16" ht="12.75" customHeight="1" x14ac:dyDescent="0.2">
      <c r="E60" s="34" t="s">
        <v>400</v>
      </c>
    </row>
    <row r="61" spans="1:16" ht="12.75" customHeight="1" x14ac:dyDescent="0.2">
      <c r="A61" t="s">
        <v>50</v>
      </c>
      <c r="B61" s="10" t="s">
        <v>109</v>
      </c>
      <c r="C61" s="10" t="s">
        <v>439</v>
      </c>
      <c r="D61" t="s">
        <v>48</v>
      </c>
      <c r="E61" s="29" t="s">
        <v>440</v>
      </c>
      <c r="F61" s="30" t="s">
        <v>88</v>
      </c>
      <c r="G61" s="31">
        <v>52</v>
      </c>
      <c r="H61" s="30">
        <v>0</v>
      </c>
      <c r="I61" s="30">
        <f>ROUND(G61*H61,6)</f>
        <v>0</v>
      </c>
      <c r="L61" s="32">
        <v>0</v>
      </c>
      <c r="M61" s="27">
        <f>ROUND(ROUND(L61,2)*ROUND(G61,3),2)</f>
        <v>0</v>
      </c>
      <c r="N61" s="30" t="s">
        <v>54</v>
      </c>
      <c r="O61">
        <f>(M61*21)/100</f>
        <v>0</v>
      </c>
      <c r="P61" t="s">
        <v>27</v>
      </c>
    </row>
    <row r="62" spans="1:16" ht="12.75" customHeight="1" x14ac:dyDescent="0.2">
      <c r="A62" s="33" t="s">
        <v>55</v>
      </c>
      <c r="E62" s="34" t="s">
        <v>56</v>
      </c>
    </row>
    <row r="63" spans="1:16" ht="12.75" customHeight="1" x14ac:dyDescent="0.2">
      <c r="A63" s="33" t="s">
        <v>57</v>
      </c>
      <c r="E63" s="35" t="s">
        <v>525</v>
      </c>
    </row>
    <row r="64" spans="1:16" ht="12.75" customHeight="1" x14ac:dyDescent="0.2">
      <c r="E64" s="34" t="s">
        <v>442</v>
      </c>
    </row>
    <row r="65" spans="1:16" ht="12.75" customHeight="1" x14ac:dyDescent="0.2">
      <c r="A65" t="s">
        <v>50</v>
      </c>
      <c r="B65" s="10" t="s">
        <v>112</v>
      </c>
      <c r="C65" s="10" t="s">
        <v>443</v>
      </c>
      <c r="D65" t="s">
        <v>48</v>
      </c>
      <c r="E65" s="29" t="s">
        <v>444</v>
      </c>
      <c r="F65" s="30" t="s">
        <v>88</v>
      </c>
      <c r="G65" s="31">
        <v>100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54</v>
      </c>
      <c r="O65">
        <f>(M65*21)/100</f>
        <v>0</v>
      </c>
      <c r="P65" t="s">
        <v>27</v>
      </c>
    </row>
    <row r="66" spans="1:16" ht="12.75" customHeight="1" x14ac:dyDescent="0.2">
      <c r="A66" s="33" t="s">
        <v>55</v>
      </c>
      <c r="E66" s="34" t="s">
        <v>56</v>
      </c>
    </row>
    <row r="67" spans="1:16" ht="12.75" customHeight="1" x14ac:dyDescent="0.2">
      <c r="A67" s="33" t="s">
        <v>57</v>
      </c>
      <c r="E67" s="35" t="s">
        <v>445</v>
      </c>
    </row>
    <row r="68" spans="1:16" ht="12.75" customHeight="1" x14ac:dyDescent="0.2">
      <c r="E68" s="34" t="s">
        <v>446</v>
      </c>
    </row>
    <row r="69" spans="1:16" ht="12.75" customHeight="1" x14ac:dyDescent="0.2">
      <c r="A69" t="s">
        <v>50</v>
      </c>
      <c r="B69" s="10" t="s">
        <v>115</v>
      </c>
      <c r="C69" s="10" t="s">
        <v>526</v>
      </c>
      <c r="D69" t="s">
        <v>48</v>
      </c>
      <c r="E69" s="29" t="s">
        <v>527</v>
      </c>
      <c r="F69" s="30" t="s">
        <v>88</v>
      </c>
      <c r="G69" s="31">
        <v>150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93</v>
      </c>
      <c r="O69">
        <f>(M69*21)/100</f>
        <v>0</v>
      </c>
      <c r="P69" t="s">
        <v>27</v>
      </c>
    </row>
    <row r="70" spans="1:16" ht="12.75" customHeight="1" x14ac:dyDescent="0.2">
      <c r="A70" s="33" t="s">
        <v>55</v>
      </c>
      <c r="E70" s="34" t="s">
        <v>394</v>
      </c>
    </row>
    <row r="71" spans="1:16" ht="12.75" customHeight="1" x14ac:dyDescent="0.2">
      <c r="A71" s="33" t="s">
        <v>57</v>
      </c>
      <c r="E71" s="35" t="s">
        <v>528</v>
      </c>
    </row>
    <row r="72" spans="1:16" ht="12.75" customHeight="1" x14ac:dyDescent="0.2">
      <c r="E72" s="34" t="s">
        <v>400</v>
      </c>
    </row>
    <row r="73" spans="1:16" ht="12.75" customHeight="1" x14ac:dyDescent="0.2">
      <c r="A73" t="s">
        <v>50</v>
      </c>
      <c r="B73" s="10" t="s">
        <v>118</v>
      </c>
      <c r="C73" s="10" t="s">
        <v>447</v>
      </c>
      <c r="D73" t="s">
        <v>48</v>
      </c>
      <c r="E73" s="29" t="s">
        <v>448</v>
      </c>
      <c r="F73" s="30" t="s">
        <v>61</v>
      </c>
      <c r="G73" s="31">
        <v>2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93</v>
      </c>
      <c r="O73">
        <f>(M73*21)/100</f>
        <v>0</v>
      </c>
      <c r="P73" t="s">
        <v>27</v>
      </c>
    </row>
    <row r="74" spans="1:16" ht="12.75" customHeight="1" x14ac:dyDescent="0.2">
      <c r="A74" s="33" t="s">
        <v>55</v>
      </c>
      <c r="E74" s="34" t="s">
        <v>56</v>
      </c>
    </row>
    <row r="75" spans="1:16" ht="12.75" customHeight="1" x14ac:dyDescent="0.2">
      <c r="A75" s="33" t="s">
        <v>57</v>
      </c>
      <c r="E75" s="35" t="s">
        <v>471</v>
      </c>
    </row>
    <row r="76" spans="1:16" ht="12.75" customHeight="1" x14ac:dyDescent="0.2">
      <c r="E76" s="34" t="s">
        <v>400</v>
      </c>
    </row>
    <row r="77" spans="1:16" ht="12.75" customHeight="1" x14ac:dyDescent="0.2">
      <c r="A77" t="s">
        <v>50</v>
      </c>
      <c r="B77" s="10" t="s">
        <v>122</v>
      </c>
      <c r="C77" s="10" t="s">
        <v>454</v>
      </c>
      <c r="D77" t="s">
        <v>48</v>
      </c>
      <c r="E77" s="29" t="s">
        <v>455</v>
      </c>
      <c r="F77" s="30" t="s">
        <v>70</v>
      </c>
      <c r="G77" s="31">
        <v>4.6100000000000003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54</v>
      </c>
      <c r="O77">
        <f>(M77*21)/100</f>
        <v>0</v>
      </c>
      <c r="P77" t="s">
        <v>27</v>
      </c>
    </row>
    <row r="78" spans="1:16" ht="12.75" customHeight="1" x14ac:dyDescent="0.2">
      <c r="A78" s="33" t="s">
        <v>55</v>
      </c>
      <c r="E78" s="34" t="s">
        <v>56</v>
      </c>
    </row>
    <row r="79" spans="1:16" ht="12.75" customHeight="1" x14ac:dyDescent="0.2">
      <c r="A79" s="33" t="s">
        <v>57</v>
      </c>
      <c r="E79" s="35" t="s">
        <v>529</v>
      </c>
    </row>
    <row r="80" spans="1:16" ht="12.75" customHeight="1" x14ac:dyDescent="0.2">
      <c r="E80" s="34" t="s">
        <v>457</v>
      </c>
    </row>
    <row r="81" spans="1:16" ht="12.75" customHeight="1" x14ac:dyDescent="0.2">
      <c r="A81" t="s">
        <v>50</v>
      </c>
      <c r="B81" s="10" t="s">
        <v>126</v>
      </c>
      <c r="C81" s="10" t="s">
        <v>458</v>
      </c>
      <c r="D81" t="s">
        <v>48</v>
      </c>
      <c r="E81" s="29" t="s">
        <v>459</v>
      </c>
      <c r="F81" s="30" t="s">
        <v>103</v>
      </c>
      <c r="G81" s="31">
        <v>38.44</v>
      </c>
      <c r="H81" s="30">
        <v>0</v>
      </c>
      <c r="I81" s="30">
        <f>ROUND(G81*H81,6)</f>
        <v>0</v>
      </c>
      <c r="L81" s="32">
        <v>0</v>
      </c>
      <c r="M81" s="27">
        <f>ROUND(ROUND(L81,2)*ROUND(G81,3),2)</f>
        <v>0</v>
      </c>
      <c r="N81" s="30" t="s">
        <v>54</v>
      </c>
      <c r="O81">
        <f>(M81*21)/100</f>
        <v>0</v>
      </c>
      <c r="P81" t="s">
        <v>27</v>
      </c>
    </row>
    <row r="82" spans="1:16" ht="12.75" customHeight="1" x14ac:dyDescent="0.2">
      <c r="A82" s="33" t="s">
        <v>55</v>
      </c>
      <c r="E82" s="34" t="s">
        <v>56</v>
      </c>
    </row>
    <row r="83" spans="1:16" ht="12.75" customHeight="1" x14ac:dyDescent="0.2">
      <c r="A83" s="33" t="s">
        <v>57</v>
      </c>
      <c r="E83" s="35" t="s">
        <v>530</v>
      </c>
    </row>
    <row r="84" spans="1:16" ht="12.75" customHeight="1" x14ac:dyDescent="0.2">
      <c r="E84" s="34" t="s">
        <v>461</v>
      </c>
    </row>
    <row r="85" spans="1:16" ht="12.75" customHeight="1" x14ac:dyDescent="0.2">
      <c r="A85" t="s">
        <v>50</v>
      </c>
      <c r="B85" s="10" t="s">
        <v>132</v>
      </c>
      <c r="C85" s="10" t="s">
        <v>462</v>
      </c>
      <c r="D85" t="s">
        <v>48</v>
      </c>
      <c r="E85" s="29" t="s">
        <v>463</v>
      </c>
      <c r="F85" s="30" t="s">
        <v>103</v>
      </c>
      <c r="G85" s="31">
        <v>38.44</v>
      </c>
      <c r="H85" s="30">
        <v>0</v>
      </c>
      <c r="I85" s="30">
        <f>ROUND(G85*H85,6)</f>
        <v>0</v>
      </c>
      <c r="L85" s="32">
        <v>0</v>
      </c>
      <c r="M85" s="27">
        <f>ROUND(ROUND(L85,2)*ROUND(G85,3),2)</f>
        <v>0</v>
      </c>
      <c r="N85" s="30" t="s">
        <v>54</v>
      </c>
      <c r="O85">
        <f>(M85*21)/100</f>
        <v>0</v>
      </c>
      <c r="P85" t="s">
        <v>27</v>
      </c>
    </row>
    <row r="86" spans="1:16" ht="12.75" customHeight="1" x14ac:dyDescent="0.2">
      <c r="A86" s="33" t="s">
        <v>55</v>
      </c>
      <c r="E86" s="34" t="s">
        <v>56</v>
      </c>
    </row>
    <row r="87" spans="1:16" ht="12.75" customHeight="1" x14ac:dyDescent="0.2">
      <c r="A87" s="33" t="s">
        <v>57</v>
      </c>
      <c r="E87" s="35" t="s">
        <v>530</v>
      </c>
    </row>
    <row r="88" spans="1:16" ht="12.75" customHeight="1" x14ac:dyDescent="0.2">
      <c r="E88" s="34" t="s">
        <v>461</v>
      </c>
    </row>
    <row r="89" spans="1:16" ht="12.75" customHeight="1" x14ac:dyDescent="0.2">
      <c r="A89" t="s">
        <v>47</v>
      </c>
      <c r="C89" s="11" t="s">
        <v>85</v>
      </c>
      <c r="E89" s="28" t="s">
        <v>464</v>
      </c>
      <c r="J89" s="27">
        <f>0</f>
        <v>0</v>
      </c>
      <c r="K89" s="27">
        <f>0</f>
        <v>0</v>
      </c>
      <c r="L89" s="27">
        <f>0+L90+L94+L98</f>
        <v>0</v>
      </c>
      <c r="M89" s="27">
        <f>0+M90+M94+M98</f>
        <v>0</v>
      </c>
    </row>
    <row r="90" spans="1:16" ht="12.75" customHeight="1" x14ac:dyDescent="0.2">
      <c r="A90" t="s">
        <v>50</v>
      </c>
      <c r="B90" s="10" t="s">
        <v>138</v>
      </c>
      <c r="C90" s="10" t="s">
        <v>531</v>
      </c>
      <c r="D90" t="s">
        <v>48</v>
      </c>
      <c r="E90" s="29" t="s">
        <v>532</v>
      </c>
      <c r="F90" s="30" t="s">
        <v>88</v>
      </c>
      <c r="G90" s="31">
        <v>12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93</v>
      </c>
      <c r="O90">
        <f>(M90*21)/100</f>
        <v>0</v>
      </c>
      <c r="P90" t="s">
        <v>27</v>
      </c>
    </row>
    <row r="91" spans="1:16" ht="12.75" customHeight="1" x14ac:dyDescent="0.2">
      <c r="A91" s="33" t="s">
        <v>55</v>
      </c>
      <c r="E91" s="34" t="s">
        <v>56</v>
      </c>
    </row>
    <row r="92" spans="1:16" ht="12.75" customHeight="1" x14ac:dyDescent="0.2">
      <c r="A92" s="33" t="s">
        <v>57</v>
      </c>
      <c r="E92" s="35" t="s">
        <v>533</v>
      </c>
    </row>
    <row r="93" spans="1:16" ht="12.75" customHeight="1" x14ac:dyDescent="0.2">
      <c r="E93" s="34" t="s">
        <v>400</v>
      </c>
    </row>
    <row r="94" spans="1:16" ht="12.75" customHeight="1" x14ac:dyDescent="0.2">
      <c r="A94" t="s">
        <v>50</v>
      </c>
      <c r="B94" s="10" t="s">
        <v>142</v>
      </c>
      <c r="C94" s="10" t="s">
        <v>465</v>
      </c>
      <c r="D94" t="s">
        <v>48</v>
      </c>
      <c r="E94" s="29" t="s">
        <v>466</v>
      </c>
      <c r="F94" s="30" t="s">
        <v>61</v>
      </c>
      <c r="G94" s="31">
        <v>2</v>
      </c>
      <c r="H94" s="30">
        <v>0</v>
      </c>
      <c r="I94" s="30">
        <f>ROUND(G94*H94,6)</f>
        <v>0</v>
      </c>
      <c r="L94" s="32">
        <v>0</v>
      </c>
      <c r="M94" s="27">
        <f>ROUND(ROUND(L94,2)*ROUND(G94,3),2)</f>
        <v>0</v>
      </c>
      <c r="N94" s="30" t="s">
        <v>54</v>
      </c>
      <c r="O94">
        <f>(M94*21)/100</f>
        <v>0</v>
      </c>
      <c r="P94" t="s">
        <v>27</v>
      </c>
    </row>
    <row r="95" spans="1:16" ht="12.75" customHeight="1" x14ac:dyDescent="0.2">
      <c r="A95" s="33" t="s">
        <v>55</v>
      </c>
      <c r="E95" s="34" t="s">
        <v>56</v>
      </c>
    </row>
    <row r="96" spans="1:16" ht="12.75" customHeight="1" x14ac:dyDescent="0.2">
      <c r="A96" s="33" t="s">
        <v>57</v>
      </c>
      <c r="E96" s="35" t="s">
        <v>467</v>
      </c>
    </row>
    <row r="97" spans="1:16" ht="12.75" customHeight="1" x14ac:dyDescent="0.2">
      <c r="E97" s="34" t="s">
        <v>468</v>
      </c>
    </row>
    <row r="98" spans="1:16" ht="12.75" customHeight="1" x14ac:dyDescent="0.2">
      <c r="A98" t="s">
        <v>50</v>
      </c>
      <c r="B98" s="10" t="s">
        <v>145</v>
      </c>
      <c r="C98" s="10" t="s">
        <v>469</v>
      </c>
      <c r="D98" t="s">
        <v>48</v>
      </c>
      <c r="E98" s="29" t="s">
        <v>534</v>
      </c>
      <c r="F98" s="30" t="s">
        <v>61</v>
      </c>
      <c r="G98" s="31">
        <v>2</v>
      </c>
      <c r="H98" s="30">
        <v>0</v>
      </c>
      <c r="I98" s="30">
        <f>ROUND(G98*H98,6)</f>
        <v>0</v>
      </c>
      <c r="L98" s="32">
        <v>0</v>
      </c>
      <c r="M98" s="27">
        <f>ROUND(ROUND(L98,2)*ROUND(G98,3),2)</f>
        <v>0</v>
      </c>
      <c r="N98" s="30" t="s">
        <v>54</v>
      </c>
      <c r="O98">
        <f>(M98*21)/100</f>
        <v>0</v>
      </c>
      <c r="P98" t="s">
        <v>27</v>
      </c>
    </row>
    <row r="99" spans="1:16" ht="12.75" customHeight="1" x14ac:dyDescent="0.2">
      <c r="A99" s="33" t="s">
        <v>55</v>
      </c>
      <c r="E99" s="34" t="s">
        <v>56</v>
      </c>
    </row>
    <row r="100" spans="1:16" ht="12.75" customHeight="1" x14ac:dyDescent="0.2">
      <c r="A100" s="33" t="s">
        <v>57</v>
      </c>
      <c r="E100" s="35" t="s">
        <v>467</v>
      </c>
    </row>
    <row r="101" spans="1:16" ht="12.75" customHeight="1" x14ac:dyDescent="0.2">
      <c r="E101" s="34" t="s">
        <v>472</v>
      </c>
    </row>
    <row r="102" spans="1:16" ht="12.75" customHeight="1" x14ac:dyDescent="0.2">
      <c r="A102" t="s">
        <v>47</v>
      </c>
      <c r="C102" s="11" t="s">
        <v>90</v>
      </c>
      <c r="E102" s="28" t="s">
        <v>473</v>
      </c>
      <c r="J102" s="27">
        <f>0</f>
        <v>0</v>
      </c>
      <c r="K102" s="27">
        <f>0</f>
        <v>0</v>
      </c>
      <c r="L102" s="27">
        <f>0+L103+L107+L111+L115+L119+L123+L127+L131+L135+L139+L143+L147+L151</f>
        <v>0</v>
      </c>
      <c r="M102" s="27">
        <f>0+M103+M107+M111+M115+M119+M123+M127+M131+M135+M139+M143+M147+M151</f>
        <v>0</v>
      </c>
    </row>
    <row r="103" spans="1:16" ht="12.75" customHeight="1" x14ac:dyDescent="0.2">
      <c r="A103" t="s">
        <v>50</v>
      </c>
      <c r="B103" s="10" t="s">
        <v>148</v>
      </c>
      <c r="C103" s="10" t="s">
        <v>474</v>
      </c>
      <c r="D103" t="s">
        <v>48</v>
      </c>
      <c r="E103" s="29" t="s">
        <v>475</v>
      </c>
      <c r="F103" s="30" t="s">
        <v>88</v>
      </c>
      <c r="G103" s="31">
        <v>6</v>
      </c>
      <c r="H103" s="30">
        <v>0</v>
      </c>
      <c r="I103" s="30">
        <f>ROUND(G103*H103,6)</f>
        <v>0</v>
      </c>
      <c r="L103" s="32">
        <v>0</v>
      </c>
      <c r="M103" s="27">
        <f>ROUND(ROUND(L103,2)*ROUND(G103,3),2)</f>
        <v>0</v>
      </c>
      <c r="N103" s="30" t="s">
        <v>54</v>
      </c>
      <c r="O103">
        <f>(M103*21)/100</f>
        <v>0</v>
      </c>
      <c r="P103" t="s">
        <v>27</v>
      </c>
    </row>
    <row r="104" spans="1:16" ht="12.75" customHeight="1" x14ac:dyDescent="0.2">
      <c r="A104" s="33" t="s">
        <v>55</v>
      </c>
      <c r="E104" s="34" t="s">
        <v>56</v>
      </c>
    </row>
    <row r="105" spans="1:16" ht="12.75" customHeight="1" x14ac:dyDescent="0.2">
      <c r="A105" s="33" t="s">
        <v>57</v>
      </c>
      <c r="E105" s="35" t="s">
        <v>476</v>
      </c>
    </row>
    <row r="106" spans="1:16" ht="12.75" customHeight="1" x14ac:dyDescent="0.2">
      <c r="E106" s="34" t="s">
        <v>477</v>
      </c>
    </row>
    <row r="107" spans="1:16" ht="12.75" customHeight="1" x14ac:dyDescent="0.2">
      <c r="A107" t="s">
        <v>50</v>
      </c>
      <c r="B107" s="10" t="s">
        <v>151</v>
      </c>
      <c r="C107" s="10" t="s">
        <v>535</v>
      </c>
      <c r="D107" t="s">
        <v>48</v>
      </c>
      <c r="E107" s="29" t="s">
        <v>536</v>
      </c>
      <c r="F107" s="30" t="s">
        <v>61</v>
      </c>
      <c r="G107" s="31">
        <v>2</v>
      </c>
      <c r="H107" s="30">
        <v>0</v>
      </c>
      <c r="I107" s="30">
        <f>ROUND(G107*H107,6)</f>
        <v>0</v>
      </c>
      <c r="L107" s="32">
        <v>0</v>
      </c>
      <c r="M107" s="27">
        <f>ROUND(ROUND(L107,2)*ROUND(G107,3),2)</f>
        <v>0</v>
      </c>
      <c r="N107" s="30" t="s">
        <v>93</v>
      </c>
      <c r="O107">
        <f>(M107*21)/100</f>
        <v>0</v>
      </c>
      <c r="P107" t="s">
        <v>27</v>
      </c>
    </row>
    <row r="108" spans="1:16" ht="12.75" customHeight="1" x14ac:dyDescent="0.2">
      <c r="A108" s="33" t="s">
        <v>55</v>
      </c>
      <c r="E108" s="34" t="s">
        <v>56</v>
      </c>
    </row>
    <row r="109" spans="1:16" ht="12.75" customHeight="1" x14ac:dyDescent="0.2">
      <c r="A109" s="33" t="s">
        <v>57</v>
      </c>
      <c r="E109" s="35" t="s">
        <v>471</v>
      </c>
    </row>
    <row r="110" spans="1:16" ht="12.75" customHeight="1" x14ac:dyDescent="0.2">
      <c r="E110" s="34" t="s">
        <v>400</v>
      </c>
    </row>
    <row r="111" spans="1:16" ht="12.75" customHeight="1" x14ac:dyDescent="0.2">
      <c r="A111" t="s">
        <v>50</v>
      </c>
      <c r="B111" s="10" t="s">
        <v>154</v>
      </c>
      <c r="C111" s="10" t="s">
        <v>537</v>
      </c>
      <c r="D111" t="s">
        <v>48</v>
      </c>
      <c r="E111" s="29" t="s">
        <v>479</v>
      </c>
      <c r="F111" s="30" t="s">
        <v>103</v>
      </c>
      <c r="G111" s="31">
        <v>21.6</v>
      </c>
      <c r="H111" s="30">
        <v>0</v>
      </c>
      <c r="I111" s="30">
        <f>ROUND(G111*H111,6)</f>
        <v>0</v>
      </c>
      <c r="L111" s="32">
        <v>0</v>
      </c>
      <c r="M111" s="27">
        <f>ROUND(ROUND(L111,2)*ROUND(G111,3),2)</f>
        <v>0</v>
      </c>
      <c r="N111" s="30" t="s">
        <v>54</v>
      </c>
      <c r="O111">
        <f>(M111*21)/100</f>
        <v>0</v>
      </c>
      <c r="P111" t="s">
        <v>27</v>
      </c>
    </row>
    <row r="112" spans="1:16" ht="12.75" customHeight="1" x14ac:dyDescent="0.2">
      <c r="A112" s="33" t="s">
        <v>55</v>
      </c>
      <c r="E112" s="34" t="s">
        <v>56</v>
      </c>
    </row>
    <row r="113" spans="1:16" ht="12.75" customHeight="1" x14ac:dyDescent="0.2">
      <c r="A113" s="33" t="s">
        <v>57</v>
      </c>
      <c r="E113" s="35" t="s">
        <v>538</v>
      </c>
    </row>
    <row r="114" spans="1:16" ht="12.75" customHeight="1" x14ac:dyDescent="0.2">
      <c r="E114" s="34" t="s">
        <v>481</v>
      </c>
    </row>
    <row r="115" spans="1:16" ht="12.75" customHeight="1" x14ac:dyDescent="0.2">
      <c r="A115" t="s">
        <v>50</v>
      </c>
      <c r="B115" s="10" t="s">
        <v>157</v>
      </c>
      <c r="C115" s="10" t="s">
        <v>482</v>
      </c>
      <c r="D115" t="s">
        <v>48</v>
      </c>
      <c r="E115" s="29" t="s">
        <v>483</v>
      </c>
      <c r="F115" s="30" t="s">
        <v>88</v>
      </c>
      <c r="G115" s="31">
        <v>6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54</v>
      </c>
      <c r="O115">
        <f>(M115*21)/100</f>
        <v>0</v>
      </c>
      <c r="P115" t="s">
        <v>27</v>
      </c>
    </row>
    <row r="116" spans="1:16" ht="12.75" customHeight="1" x14ac:dyDescent="0.2">
      <c r="A116" s="33" t="s">
        <v>55</v>
      </c>
      <c r="E116" s="34" t="s">
        <v>56</v>
      </c>
    </row>
    <row r="117" spans="1:16" ht="12.75" customHeight="1" x14ac:dyDescent="0.2">
      <c r="A117" s="33" t="s">
        <v>57</v>
      </c>
      <c r="E117" s="35" t="s">
        <v>476</v>
      </c>
    </row>
    <row r="118" spans="1:16" ht="12.75" customHeight="1" x14ac:dyDescent="0.2">
      <c r="E118" s="34" t="s">
        <v>484</v>
      </c>
    </row>
    <row r="119" spans="1:16" ht="12.75" customHeight="1" x14ac:dyDescent="0.2">
      <c r="A119" t="s">
        <v>50</v>
      </c>
      <c r="B119" s="10" t="s">
        <v>162</v>
      </c>
      <c r="C119" s="10" t="s">
        <v>539</v>
      </c>
      <c r="D119" t="s">
        <v>48</v>
      </c>
      <c r="E119" s="29" t="s">
        <v>540</v>
      </c>
      <c r="F119" s="30" t="s">
        <v>88</v>
      </c>
      <c r="G119" s="31">
        <v>10.199999999999999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54</v>
      </c>
      <c r="O119">
        <f>(M119*21)/100</f>
        <v>0</v>
      </c>
      <c r="P119" t="s">
        <v>27</v>
      </c>
    </row>
    <row r="120" spans="1:16" ht="12.75" customHeight="1" x14ac:dyDescent="0.2">
      <c r="A120" s="33" t="s">
        <v>55</v>
      </c>
      <c r="E120" s="34" t="s">
        <v>56</v>
      </c>
    </row>
    <row r="121" spans="1:16" ht="12.75" customHeight="1" x14ac:dyDescent="0.2">
      <c r="A121" s="33" t="s">
        <v>57</v>
      </c>
      <c r="E121" s="35" t="s">
        <v>541</v>
      </c>
    </row>
    <row r="122" spans="1:16" ht="12.75" customHeight="1" x14ac:dyDescent="0.2">
      <c r="E122" s="34" t="s">
        <v>542</v>
      </c>
    </row>
    <row r="123" spans="1:16" ht="12.75" customHeight="1" x14ac:dyDescent="0.2">
      <c r="A123" t="s">
        <v>50</v>
      </c>
      <c r="B123" s="10" t="s">
        <v>165</v>
      </c>
      <c r="C123" s="10" t="s">
        <v>485</v>
      </c>
      <c r="D123" t="s">
        <v>48</v>
      </c>
      <c r="E123" s="29" t="s">
        <v>486</v>
      </c>
      <c r="F123" s="30" t="s">
        <v>88</v>
      </c>
      <c r="G123" s="31">
        <v>4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93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55</v>
      </c>
      <c r="E124" s="34" t="s">
        <v>56</v>
      </c>
    </row>
    <row r="125" spans="1:16" ht="12.75" customHeight="1" x14ac:dyDescent="0.2">
      <c r="A125" s="33" t="s">
        <v>57</v>
      </c>
      <c r="E125" s="35" t="s">
        <v>543</v>
      </c>
    </row>
    <row r="126" spans="1:16" ht="12.75" customHeight="1" x14ac:dyDescent="0.2">
      <c r="E126" s="34" t="s">
        <v>400</v>
      </c>
    </row>
    <row r="127" spans="1:16" ht="12.75" customHeight="1" x14ac:dyDescent="0.2">
      <c r="A127" t="s">
        <v>50</v>
      </c>
      <c r="B127" s="10" t="s">
        <v>168</v>
      </c>
      <c r="C127" s="10" t="s">
        <v>488</v>
      </c>
      <c r="D127" t="s">
        <v>48</v>
      </c>
      <c r="E127" s="29" t="s">
        <v>489</v>
      </c>
      <c r="F127" s="30" t="s">
        <v>70</v>
      </c>
      <c r="G127" s="31">
        <v>109.2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93</v>
      </c>
      <c r="O127">
        <f>(M127*21)/100</f>
        <v>0</v>
      </c>
      <c r="P127" t="s">
        <v>27</v>
      </c>
    </row>
    <row r="128" spans="1:16" ht="12.75" customHeight="1" x14ac:dyDescent="0.2">
      <c r="A128" s="33" t="s">
        <v>55</v>
      </c>
      <c r="E128" s="34" t="s">
        <v>56</v>
      </c>
    </row>
    <row r="129" spans="1:16" ht="12.75" customHeight="1" x14ac:dyDescent="0.2">
      <c r="A129" s="33" t="s">
        <v>57</v>
      </c>
      <c r="E129" s="35" t="s">
        <v>544</v>
      </c>
    </row>
    <row r="130" spans="1:16" ht="12.75" customHeight="1" x14ac:dyDescent="0.2">
      <c r="E130" s="34" t="s">
        <v>400</v>
      </c>
    </row>
    <row r="131" spans="1:16" ht="12.75" customHeight="1" x14ac:dyDescent="0.2">
      <c r="A131" t="s">
        <v>50</v>
      </c>
      <c r="B131" s="10" t="s">
        <v>171</v>
      </c>
      <c r="C131" s="10" t="s">
        <v>491</v>
      </c>
      <c r="D131" t="s">
        <v>48</v>
      </c>
      <c r="E131" s="29" t="s">
        <v>492</v>
      </c>
      <c r="F131" s="30" t="s">
        <v>493</v>
      </c>
      <c r="G131" s="31">
        <v>2184</v>
      </c>
      <c r="H131" s="30">
        <v>0</v>
      </c>
      <c r="I131" s="30">
        <f>ROUND(G131*H131,6)</f>
        <v>0</v>
      </c>
      <c r="L131" s="32">
        <v>0</v>
      </c>
      <c r="M131" s="27">
        <f>ROUND(ROUND(L131,2)*ROUND(G131,3),2)</f>
        <v>0</v>
      </c>
      <c r="N131" s="30" t="s">
        <v>93</v>
      </c>
      <c r="O131">
        <f>(M131*21)/100</f>
        <v>0</v>
      </c>
      <c r="P131" t="s">
        <v>27</v>
      </c>
    </row>
    <row r="132" spans="1:16" ht="12.75" customHeight="1" x14ac:dyDescent="0.2">
      <c r="A132" s="33" t="s">
        <v>55</v>
      </c>
      <c r="E132" s="34" t="s">
        <v>56</v>
      </c>
    </row>
    <row r="133" spans="1:16" ht="12.75" customHeight="1" x14ac:dyDescent="0.2">
      <c r="A133" s="33" t="s">
        <v>57</v>
      </c>
      <c r="E133" s="35" t="s">
        <v>545</v>
      </c>
    </row>
    <row r="134" spans="1:16" ht="12.75" customHeight="1" x14ac:dyDescent="0.2">
      <c r="E134" s="34" t="s">
        <v>400</v>
      </c>
    </row>
    <row r="135" spans="1:16" ht="12.75" customHeight="1" x14ac:dyDescent="0.2">
      <c r="A135" t="s">
        <v>50</v>
      </c>
      <c r="B135" s="10" t="s">
        <v>175</v>
      </c>
      <c r="C135" s="10" t="s">
        <v>495</v>
      </c>
      <c r="D135" t="s">
        <v>48</v>
      </c>
      <c r="E135" s="29" t="s">
        <v>496</v>
      </c>
      <c r="F135" s="30" t="s">
        <v>88</v>
      </c>
      <c r="G135" s="31">
        <v>52</v>
      </c>
      <c r="H135" s="30">
        <v>0</v>
      </c>
      <c r="I135" s="30">
        <f>ROUND(G135*H135,6)</f>
        <v>0</v>
      </c>
      <c r="L135" s="32">
        <v>0</v>
      </c>
      <c r="M135" s="27">
        <f>ROUND(ROUND(L135,2)*ROUND(G135,3),2)</f>
        <v>0</v>
      </c>
      <c r="N135" s="30" t="s">
        <v>93</v>
      </c>
      <c r="O135">
        <f>(M135*21)/100</f>
        <v>0</v>
      </c>
      <c r="P135" t="s">
        <v>27</v>
      </c>
    </row>
    <row r="136" spans="1:16" ht="12.75" customHeight="1" x14ac:dyDescent="0.2">
      <c r="A136" s="33" t="s">
        <v>55</v>
      </c>
      <c r="E136" s="34" t="s">
        <v>56</v>
      </c>
    </row>
    <row r="137" spans="1:16" ht="12.75" customHeight="1" x14ac:dyDescent="0.2">
      <c r="A137" s="33" t="s">
        <v>57</v>
      </c>
      <c r="E137" s="35" t="s">
        <v>525</v>
      </c>
    </row>
    <row r="138" spans="1:16" ht="12.75" customHeight="1" x14ac:dyDescent="0.2">
      <c r="E138" s="34" t="s">
        <v>400</v>
      </c>
    </row>
    <row r="139" spans="1:16" ht="12.75" customHeight="1" x14ac:dyDescent="0.2">
      <c r="A139" t="s">
        <v>50</v>
      </c>
      <c r="B139" s="10" t="s">
        <v>178</v>
      </c>
      <c r="C139" s="10" t="s">
        <v>497</v>
      </c>
      <c r="D139" t="s">
        <v>48</v>
      </c>
      <c r="E139" s="29" t="s">
        <v>498</v>
      </c>
      <c r="F139" s="30" t="s">
        <v>499</v>
      </c>
      <c r="G139" s="31">
        <v>602.16</v>
      </c>
      <c r="H139" s="30">
        <v>0</v>
      </c>
      <c r="I139" s="30">
        <f>ROUND(G139*H139,6)</f>
        <v>0</v>
      </c>
      <c r="L139" s="32">
        <v>0</v>
      </c>
      <c r="M139" s="27">
        <f>ROUND(ROUND(L139,2)*ROUND(G139,3),2)</f>
        <v>0</v>
      </c>
      <c r="N139" s="30" t="s">
        <v>93</v>
      </c>
      <c r="O139">
        <f>(M139*21)/100</f>
        <v>0</v>
      </c>
      <c r="P139" t="s">
        <v>27</v>
      </c>
    </row>
    <row r="140" spans="1:16" ht="12.75" customHeight="1" x14ac:dyDescent="0.2">
      <c r="A140" s="33" t="s">
        <v>55</v>
      </c>
      <c r="E140" s="34" t="s">
        <v>56</v>
      </c>
    </row>
    <row r="141" spans="1:16" ht="12.75" customHeight="1" x14ac:dyDescent="0.2">
      <c r="A141" s="33" t="s">
        <v>57</v>
      </c>
      <c r="E141" s="35" t="s">
        <v>546</v>
      </c>
    </row>
    <row r="142" spans="1:16" ht="12.75" customHeight="1" x14ac:dyDescent="0.2">
      <c r="E142" s="34" t="s">
        <v>400</v>
      </c>
    </row>
    <row r="143" spans="1:16" ht="12.75" customHeight="1" x14ac:dyDescent="0.2">
      <c r="A143" t="s">
        <v>50</v>
      </c>
      <c r="B143" s="10" t="s">
        <v>181</v>
      </c>
      <c r="C143" s="10" t="s">
        <v>501</v>
      </c>
      <c r="D143" t="s">
        <v>48</v>
      </c>
      <c r="E143" s="29" t="s">
        <v>502</v>
      </c>
      <c r="F143" s="30" t="s">
        <v>103</v>
      </c>
      <c r="G143" s="31">
        <v>15</v>
      </c>
      <c r="H143" s="30">
        <v>0</v>
      </c>
      <c r="I143" s="30">
        <f>ROUND(G143*H143,6)</f>
        <v>0</v>
      </c>
      <c r="L143" s="32">
        <v>0</v>
      </c>
      <c r="M143" s="27">
        <f>ROUND(ROUND(L143,2)*ROUND(G143,3),2)</f>
        <v>0</v>
      </c>
      <c r="N143" s="30" t="s">
        <v>93</v>
      </c>
      <c r="O143">
        <f>(M143*21)/100</f>
        <v>0</v>
      </c>
      <c r="P143" t="s">
        <v>27</v>
      </c>
    </row>
    <row r="144" spans="1:16" ht="12.75" customHeight="1" x14ac:dyDescent="0.2">
      <c r="A144" s="33" t="s">
        <v>55</v>
      </c>
      <c r="E144" s="34" t="s">
        <v>56</v>
      </c>
    </row>
    <row r="145" spans="1:16" ht="12.75" customHeight="1" x14ac:dyDescent="0.2">
      <c r="A145" s="33" t="s">
        <v>57</v>
      </c>
      <c r="E145" s="35" t="s">
        <v>547</v>
      </c>
    </row>
    <row r="146" spans="1:16" ht="12.75" customHeight="1" x14ac:dyDescent="0.2">
      <c r="E146" s="34" t="s">
        <v>400</v>
      </c>
    </row>
    <row r="147" spans="1:16" ht="12.75" customHeight="1" x14ac:dyDescent="0.2">
      <c r="A147" t="s">
        <v>50</v>
      </c>
      <c r="B147" s="10" t="s">
        <v>185</v>
      </c>
      <c r="C147" s="10" t="s">
        <v>548</v>
      </c>
      <c r="D147" t="s">
        <v>48</v>
      </c>
      <c r="E147" s="29" t="s">
        <v>549</v>
      </c>
      <c r="F147" s="30" t="s">
        <v>103</v>
      </c>
      <c r="G147" s="31">
        <v>210</v>
      </c>
      <c r="H147" s="30">
        <v>0</v>
      </c>
      <c r="I147" s="30">
        <f>ROUND(G147*H147,6)</f>
        <v>0</v>
      </c>
      <c r="L147" s="32">
        <v>0</v>
      </c>
      <c r="M147" s="27">
        <f>ROUND(ROUND(L147,2)*ROUND(G147,3),2)</f>
        <v>0</v>
      </c>
      <c r="N147" s="30" t="s">
        <v>93</v>
      </c>
      <c r="O147">
        <f>(M147*21)/100</f>
        <v>0</v>
      </c>
      <c r="P147" t="s">
        <v>27</v>
      </c>
    </row>
    <row r="148" spans="1:16" ht="12.75" customHeight="1" x14ac:dyDescent="0.2">
      <c r="A148" s="33" t="s">
        <v>55</v>
      </c>
      <c r="E148" s="34" t="s">
        <v>56</v>
      </c>
    </row>
    <row r="149" spans="1:16" ht="12.75" customHeight="1" x14ac:dyDescent="0.2">
      <c r="A149" s="33" t="s">
        <v>57</v>
      </c>
      <c r="E149" s="35" t="s">
        <v>56</v>
      </c>
    </row>
    <row r="150" spans="1:16" ht="12.75" customHeight="1" x14ac:dyDescent="0.2">
      <c r="E150" s="34" t="s">
        <v>400</v>
      </c>
    </row>
    <row r="151" spans="1:16" ht="12.75" customHeight="1" x14ac:dyDescent="0.2">
      <c r="A151" t="s">
        <v>50</v>
      </c>
      <c r="B151" s="10" t="s">
        <v>188</v>
      </c>
      <c r="C151" s="10" t="s">
        <v>550</v>
      </c>
      <c r="D151" t="s">
        <v>48</v>
      </c>
      <c r="E151" s="29" t="s">
        <v>551</v>
      </c>
      <c r="F151" s="30" t="s">
        <v>103</v>
      </c>
      <c r="G151" s="31">
        <v>210</v>
      </c>
      <c r="H151" s="30">
        <v>0</v>
      </c>
      <c r="I151" s="30">
        <f>ROUND(G151*H151,6)</f>
        <v>0</v>
      </c>
      <c r="L151" s="32">
        <v>0</v>
      </c>
      <c r="M151" s="27">
        <f>ROUND(ROUND(L151,2)*ROUND(G151,3),2)</f>
        <v>0</v>
      </c>
      <c r="N151" s="30" t="s">
        <v>93</v>
      </c>
      <c r="O151">
        <f>(M151*21)/100</f>
        <v>0</v>
      </c>
      <c r="P151" t="s">
        <v>27</v>
      </c>
    </row>
    <row r="152" spans="1:16" ht="12.75" customHeight="1" x14ac:dyDescent="0.2">
      <c r="A152" s="33" t="s">
        <v>55</v>
      </c>
      <c r="E152" s="34" t="s">
        <v>56</v>
      </c>
    </row>
    <row r="153" spans="1:16" ht="12.75" customHeight="1" x14ac:dyDescent="0.2">
      <c r="A153" s="33" t="s">
        <v>57</v>
      </c>
      <c r="E153" s="35" t="s">
        <v>56</v>
      </c>
    </row>
    <row r="154" spans="1:16" ht="12.75" customHeight="1" x14ac:dyDescent="0.2">
      <c r="E154" s="34" t="s">
        <v>400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552</v>
      </c>
      <c r="M3" s="36">
        <f>Rekapitulace!C16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552</v>
      </c>
      <c r="D4" s="5"/>
      <c r="E4" s="23" t="s">
        <v>553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556</v>
      </c>
      <c r="E8" s="26" t="s">
        <v>557</v>
      </c>
      <c r="J8" s="25">
        <f>0+J9+J66+J127</f>
        <v>0</v>
      </c>
      <c r="K8" s="25">
        <f>0+K9+K66+K127</f>
        <v>0</v>
      </c>
      <c r="L8" s="25">
        <f>0+L9+L66+L127</f>
        <v>0</v>
      </c>
      <c r="M8" s="25">
        <f>0+M9+M66+M127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0+L10+L14+L18+L22+L26+L30+L34+L38+L42+L46+L50+L54+L58+L62</f>
        <v>0</v>
      </c>
      <c r="M9" s="27">
        <f>0+M10+M14+M18+M22+M26+M30+M34+M38+M42+M46+M50+M54+M58+M62</f>
        <v>0</v>
      </c>
    </row>
    <row r="10" spans="1:16" ht="12.75" customHeight="1" x14ac:dyDescent="0.2">
      <c r="A10" t="s">
        <v>50</v>
      </c>
      <c r="B10" s="10" t="s">
        <v>48</v>
      </c>
      <c r="C10" s="10" t="s">
        <v>558</v>
      </c>
      <c r="D10" t="s">
        <v>48</v>
      </c>
      <c r="E10" s="29" t="s">
        <v>559</v>
      </c>
      <c r="F10" s="30" t="s">
        <v>53</v>
      </c>
      <c r="G10" s="31">
        <v>0.28999999999999998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54</v>
      </c>
      <c r="O10">
        <f>(M10*21)/100</f>
        <v>0</v>
      </c>
      <c r="P10" t="s">
        <v>27</v>
      </c>
    </row>
    <row r="11" spans="1:16" ht="12.75" customHeight="1" x14ac:dyDescent="0.2">
      <c r="A11" s="33" t="s">
        <v>55</v>
      </c>
      <c r="E11" s="34" t="s">
        <v>56</v>
      </c>
    </row>
    <row r="12" spans="1:16" ht="12.75" customHeight="1" x14ac:dyDescent="0.2">
      <c r="A12" s="33" t="s">
        <v>57</v>
      </c>
      <c r="E12" s="35" t="s">
        <v>56</v>
      </c>
    </row>
    <row r="13" spans="1:16" ht="12.75" customHeight="1" x14ac:dyDescent="0.2">
      <c r="E13" s="34" t="s">
        <v>58</v>
      </c>
    </row>
    <row r="14" spans="1:16" ht="12.75" customHeight="1" x14ac:dyDescent="0.2">
      <c r="A14" t="s">
        <v>50</v>
      </c>
      <c r="B14" s="10" t="s">
        <v>27</v>
      </c>
      <c r="C14" s="10" t="s">
        <v>63</v>
      </c>
      <c r="D14" t="s">
        <v>48</v>
      </c>
      <c r="E14" s="29" t="s">
        <v>64</v>
      </c>
      <c r="F14" s="30" t="s">
        <v>65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54</v>
      </c>
      <c r="O14">
        <f>(M14*21)/100</f>
        <v>0</v>
      </c>
      <c r="P14" t="s">
        <v>27</v>
      </c>
    </row>
    <row r="15" spans="1:16" ht="12.75" customHeight="1" x14ac:dyDescent="0.2">
      <c r="A15" s="33" t="s">
        <v>55</v>
      </c>
      <c r="E15" s="34" t="s">
        <v>56</v>
      </c>
    </row>
    <row r="16" spans="1:16" ht="12.75" customHeight="1" x14ac:dyDescent="0.2">
      <c r="A16" s="33" t="s">
        <v>57</v>
      </c>
      <c r="E16" s="35" t="s">
        <v>56</v>
      </c>
    </row>
    <row r="17" spans="1:16" ht="12.75" customHeight="1" x14ac:dyDescent="0.2">
      <c r="E17" s="34" t="s">
        <v>66</v>
      </c>
    </row>
    <row r="18" spans="1:16" ht="12.75" customHeight="1" x14ac:dyDescent="0.2">
      <c r="A18" t="s">
        <v>50</v>
      </c>
      <c r="B18" s="10" t="s">
        <v>26</v>
      </c>
      <c r="C18" s="10" t="s">
        <v>560</v>
      </c>
      <c r="D18" t="s">
        <v>48</v>
      </c>
      <c r="E18" s="29" t="s">
        <v>561</v>
      </c>
      <c r="F18" s="30" t="s">
        <v>103</v>
      </c>
      <c r="G18" s="31">
        <v>101.5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93</v>
      </c>
      <c r="O18">
        <f>(M18*21)/100</f>
        <v>0</v>
      </c>
      <c r="P18" t="s">
        <v>27</v>
      </c>
    </row>
    <row r="19" spans="1:16" ht="12.75" customHeight="1" x14ac:dyDescent="0.2">
      <c r="A19" s="33" t="s">
        <v>55</v>
      </c>
      <c r="E19" s="34" t="s">
        <v>56</v>
      </c>
    </row>
    <row r="20" spans="1:16" ht="12.75" customHeight="1" x14ac:dyDescent="0.2">
      <c r="A20" s="33" t="s">
        <v>57</v>
      </c>
      <c r="E20" s="35" t="s">
        <v>562</v>
      </c>
    </row>
    <row r="21" spans="1:16" ht="12.75" customHeight="1" x14ac:dyDescent="0.2">
      <c r="E21" s="34" t="s">
        <v>400</v>
      </c>
    </row>
    <row r="22" spans="1:16" ht="12.75" customHeight="1" x14ac:dyDescent="0.2">
      <c r="A22" t="s">
        <v>50</v>
      </c>
      <c r="B22" s="10" t="s">
        <v>67</v>
      </c>
      <c r="C22" s="10" t="s">
        <v>68</v>
      </c>
      <c r="D22" t="s">
        <v>48</v>
      </c>
      <c r="E22" s="29" t="s">
        <v>69</v>
      </c>
      <c r="F22" s="30" t="s">
        <v>70</v>
      </c>
      <c r="G22" s="31">
        <v>1.6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54</v>
      </c>
      <c r="O22">
        <f>(M22*21)/100</f>
        <v>0</v>
      </c>
      <c r="P22" t="s">
        <v>27</v>
      </c>
    </row>
    <row r="23" spans="1:16" ht="12.75" customHeight="1" x14ac:dyDescent="0.2">
      <c r="A23" s="33" t="s">
        <v>55</v>
      </c>
      <c r="E23" s="34" t="s">
        <v>56</v>
      </c>
    </row>
    <row r="24" spans="1:16" ht="12.75" customHeight="1" x14ac:dyDescent="0.2">
      <c r="A24" s="33" t="s">
        <v>57</v>
      </c>
      <c r="E24" s="35" t="s">
        <v>563</v>
      </c>
    </row>
    <row r="25" spans="1:16" ht="12.75" customHeight="1" x14ac:dyDescent="0.2">
      <c r="E25" s="34" t="s">
        <v>72</v>
      </c>
    </row>
    <row r="26" spans="1:16" ht="12.75" customHeight="1" x14ac:dyDescent="0.2">
      <c r="A26" t="s">
        <v>50</v>
      </c>
      <c r="B26" s="10" t="s">
        <v>73</v>
      </c>
      <c r="C26" s="10" t="s">
        <v>74</v>
      </c>
      <c r="D26" t="s">
        <v>48</v>
      </c>
      <c r="E26" s="29" t="s">
        <v>75</v>
      </c>
      <c r="F26" s="30" t="s">
        <v>70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54</v>
      </c>
      <c r="O26">
        <f>(M26*21)/100</f>
        <v>0</v>
      </c>
      <c r="P26" t="s">
        <v>27</v>
      </c>
    </row>
    <row r="27" spans="1:16" ht="12.75" customHeight="1" x14ac:dyDescent="0.2">
      <c r="A27" s="33" t="s">
        <v>55</v>
      </c>
      <c r="E27" s="34" t="s">
        <v>56</v>
      </c>
    </row>
    <row r="28" spans="1:16" ht="12.75" customHeight="1" x14ac:dyDescent="0.2">
      <c r="A28" s="33" t="s">
        <v>57</v>
      </c>
      <c r="E28" s="35" t="s">
        <v>56</v>
      </c>
    </row>
    <row r="29" spans="1:16" ht="12.75" customHeight="1" x14ac:dyDescent="0.2">
      <c r="E29" s="34" t="s">
        <v>72</v>
      </c>
    </row>
    <row r="30" spans="1:16" ht="12.75" customHeight="1" x14ac:dyDescent="0.2">
      <c r="A30" t="s">
        <v>50</v>
      </c>
      <c r="B30" s="10" t="s">
        <v>77</v>
      </c>
      <c r="C30" s="10" t="s">
        <v>78</v>
      </c>
      <c r="D30" t="s">
        <v>48</v>
      </c>
      <c r="E30" s="29" t="s">
        <v>79</v>
      </c>
      <c r="F30" s="30" t="s">
        <v>70</v>
      </c>
      <c r="G30" s="31">
        <v>71.05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54</v>
      </c>
      <c r="O30">
        <f>(M30*21)/100</f>
        <v>0</v>
      </c>
      <c r="P30" t="s">
        <v>27</v>
      </c>
    </row>
    <row r="31" spans="1:16" ht="12.75" customHeight="1" x14ac:dyDescent="0.2">
      <c r="A31" s="33" t="s">
        <v>55</v>
      </c>
      <c r="E31" s="34" t="s">
        <v>56</v>
      </c>
    </row>
    <row r="32" spans="1:16" ht="12.75" customHeight="1" x14ac:dyDescent="0.2">
      <c r="A32" s="33" t="s">
        <v>57</v>
      </c>
      <c r="E32" s="35" t="s">
        <v>564</v>
      </c>
    </row>
    <row r="33" spans="1:16" ht="12.75" customHeight="1" x14ac:dyDescent="0.2">
      <c r="E33" s="34" t="s">
        <v>72</v>
      </c>
    </row>
    <row r="34" spans="1:16" ht="12.75" customHeight="1" x14ac:dyDescent="0.2">
      <c r="A34" t="s">
        <v>50</v>
      </c>
      <c r="B34" s="10" t="s">
        <v>81</v>
      </c>
      <c r="C34" s="10" t="s">
        <v>82</v>
      </c>
      <c r="D34" t="s">
        <v>48</v>
      </c>
      <c r="E34" s="29" t="s">
        <v>83</v>
      </c>
      <c r="F34" s="30" t="s">
        <v>70</v>
      </c>
      <c r="G34" s="31">
        <v>10.15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54</v>
      </c>
      <c r="O34">
        <f>(M34*21)/100</f>
        <v>0</v>
      </c>
      <c r="P34" t="s">
        <v>27</v>
      </c>
    </row>
    <row r="35" spans="1:16" ht="12.75" customHeight="1" x14ac:dyDescent="0.2">
      <c r="A35" s="33" t="s">
        <v>55</v>
      </c>
      <c r="E35" s="34" t="s">
        <v>56</v>
      </c>
    </row>
    <row r="36" spans="1:16" ht="12.75" customHeight="1" x14ac:dyDescent="0.2">
      <c r="A36" s="33" t="s">
        <v>57</v>
      </c>
      <c r="E36" s="35" t="s">
        <v>565</v>
      </c>
    </row>
    <row r="37" spans="1:16" ht="12.75" customHeight="1" x14ac:dyDescent="0.2">
      <c r="E37" s="34" t="s">
        <v>72</v>
      </c>
    </row>
    <row r="38" spans="1:16" ht="12.75" customHeight="1" x14ac:dyDescent="0.2">
      <c r="A38" t="s">
        <v>50</v>
      </c>
      <c r="B38" s="10" t="s">
        <v>85</v>
      </c>
      <c r="C38" s="10" t="s">
        <v>86</v>
      </c>
      <c r="D38" t="s">
        <v>48</v>
      </c>
      <c r="E38" s="29" t="s">
        <v>566</v>
      </c>
      <c r="F38" s="30" t="s">
        <v>88</v>
      </c>
      <c r="G38" s="31">
        <v>290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54</v>
      </c>
      <c r="O38">
        <f>(M38*21)/100</f>
        <v>0</v>
      </c>
      <c r="P38" t="s">
        <v>27</v>
      </c>
    </row>
    <row r="39" spans="1:16" ht="12.75" customHeight="1" x14ac:dyDescent="0.2">
      <c r="A39" s="33" t="s">
        <v>55</v>
      </c>
      <c r="E39" s="34" t="s">
        <v>56</v>
      </c>
    </row>
    <row r="40" spans="1:16" ht="12.75" customHeight="1" x14ac:dyDescent="0.2">
      <c r="A40" s="33" t="s">
        <v>57</v>
      </c>
      <c r="E40" s="35" t="s">
        <v>56</v>
      </c>
    </row>
    <row r="41" spans="1:16" ht="12.75" customHeight="1" x14ac:dyDescent="0.2">
      <c r="E41" s="34" t="s">
        <v>89</v>
      </c>
    </row>
    <row r="42" spans="1:16" ht="12.75" customHeight="1" x14ac:dyDescent="0.2">
      <c r="A42" t="s">
        <v>50</v>
      </c>
      <c r="B42" s="10" t="s">
        <v>90</v>
      </c>
      <c r="C42" s="10" t="s">
        <v>91</v>
      </c>
      <c r="D42" t="s">
        <v>48</v>
      </c>
      <c r="E42" s="29" t="s">
        <v>92</v>
      </c>
      <c r="F42" s="30" t="s">
        <v>88</v>
      </c>
      <c r="G42" s="31">
        <v>290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93</v>
      </c>
      <c r="O42">
        <f>(M42*21)/100</f>
        <v>0</v>
      </c>
      <c r="P42" t="s">
        <v>27</v>
      </c>
    </row>
    <row r="43" spans="1:16" ht="12.75" customHeight="1" x14ac:dyDescent="0.2">
      <c r="A43" s="33" t="s">
        <v>55</v>
      </c>
      <c r="E43" s="34" t="s">
        <v>56</v>
      </c>
    </row>
    <row r="44" spans="1:16" ht="12.75" customHeight="1" x14ac:dyDescent="0.2">
      <c r="A44" s="33" t="s">
        <v>57</v>
      </c>
      <c r="E44" s="35" t="s">
        <v>56</v>
      </c>
    </row>
    <row r="45" spans="1:16" ht="12.75" customHeight="1" x14ac:dyDescent="0.2">
      <c r="E45" s="34" t="s">
        <v>400</v>
      </c>
    </row>
    <row r="46" spans="1:16" ht="12.75" customHeight="1" x14ac:dyDescent="0.2">
      <c r="A46" t="s">
        <v>50</v>
      </c>
      <c r="B46" s="10" t="s">
        <v>95</v>
      </c>
      <c r="C46" s="10" t="s">
        <v>96</v>
      </c>
      <c r="D46" t="s">
        <v>48</v>
      </c>
      <c r="E46" s="29" t="s">
        <v>97</v>
      </c>
      <c r="F46" s="30" t="s">
        <v>70</v>
      </c>
      <c r="G46" s="31">
        <v>72.650000000000006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54</v>
      </c>
      <c r="O46">
        <f>(M46*21)/100</f>
        <v>0</v>
      </c>
      <c r="P46" t="s">
        <v>27</v>
      </c>
    </row>
    <row r="47" spans="1:16" ht="12.75" customHeight="1" x14ac:dyDescent="0.2">
      <c r="A47" s="33" t="s">
        <v>55</v>
      </c>
      <c r="E47" s="34" t="s">
        <v>56</v>
      </c>
    </row>
    <row r="48" spans="1:16" ht="12.75" customHeight="1" x14ac:dyDescent="0.2">
      <c r="A48" s="33" t="s">
        <v>57</v>
      </c>
      <c r="E48" s="35" t="s">
        <v>567</v>
      </c>
    </row>
    <row r="49" spans="1:16" ht="12.75" customHeight="1" x14ac:dyDescent="0.2">
      <c r="E49" s="34" t="s">
        <v>99</v>
      </c>
    </row>
    <row r="50" spans="1:16" ht="12.75" customHeight="1" x14ac:dyDescent="0.2">
      <c r="A50" t="s">
        <v>50</v>
      </c>
      <c r="B50" s="10" t="s">
        <v>100</v>
      </c>
      <c r="C50" s="10" t="s">
        <v>101</v>
      </c>
      <c r="D50" t="s">
        <v>48</v>
      </c>
      <c r="E50" s="29" t="s">
        <v>102</v>
      </c>
      <c r="F50" s="30" t="s">
        <v>103</v>
      </c>
      <c r="G50" s="31">
        <v>101.5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93</v>
      </c>
      <c r="O50">
        <f>(M50*21)/100</f>
        <v>0</v>
      </c>
      <c r="P50" t="s">
        <v>27</v>
      </c>
    </row>
    <row r="51" spans="1:16" ht="12.75" customHeight="1" x14ac:dyDescent="0.2">
      <c r="A51" s="33" t="s">
        <v>55</v>
      </c>
      <c r="E51" s="34" t="s">
        <v>56</v>
      </c>
    </row>
    <row r="52" spans="1:16" ht="12.75" customHeight="1" x14ac:dyDescent="0.2">
      <c r="A52" s="33" t="s">
        <v>57</v>
      </c>
      <c r="E52" s="35" t="s">
        <v>562</v>
      </c>
    </row>
    <row r="53" spans="1:16" ht="12.75" customHeight="1" x14ac:dyDescent="0.2">
      <c r="E53" s="34" t="s">
        <v>400</v>
      </c>
    </row>
    <row r="54" spans="1:16" ht="12.75" customHeight="1" x14ac:dyDescent="0.2">
      <c r="A54" t="s">
        <v>50</v>
      </c>
      <c r="B54" s="10" t="s">
        <v>105</v>
      </c>
      <c r="C54" s="10" t="s">
        <v>568</v>
      </c>
      <c r="D54" t="s">
        <v>48</v>
      </c>
      <c r="E54" s="29" t="s">
        <v>114</v>
      </c>
      <c r="F54" s="30" t="s">
        <v>88</v>
      </c>
      <c r="G54" s="31">
        <v>290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54</v>
      </c>
      <c r="O54">
        <f>(M54*21)/100</f>
        <v>0</v>
      </c>
      <c r="P54" t="s">
        <v>27</v>
      </c>
    </row>
    <row r="55" spans="1:16" ht="12.75" customHeight="1" x14ac:dyDescent="0.2">
      <c r="A55" s="33" t="s">
        <v>55</v>
      </c>
      <c r="E55" s="34" t="s">
        <v>56</v>
      </c>
    </row>
    <row r="56" spans="1:16" ht="12.75" customHeight="1" x14ac:dyDescent="0.2">
      <c r="A56" s="33" t="s">
        <v>57</v>
      </c>
      <c r="E56" s="35" t="s">
        <v>56</v>
      </c>
    </row>
    <row r="57" spans="1:16" ht="12.75" customHeight="1" x14ac:dyDescent="0.2">
      <c r="E57" s="34" t="s">
        <v>569</v>
      </c>
    </row>
    <row r="58" spans="1:16" ht="12.75" customHeight="1" x14ac:dyDescent="0.2">
      <c r="A58" t="s">
        <v>50</v>
      </c>
      <c r="B58" s="10" t="s">
        <v>109</v>
      </c>
      <c r="C58" s="10" t="s">
        <v>123</v>
      </c>
      <c r="D58" t="s">
        <v>48</v>
      </c>
      <c r="E58" s="29" t="s">
        <v>570</v>
      </c>
      <c r="F58" s="30" t="s">
        <v>61</v>
      </c>
      <c r="G58" s="31">
        <v>4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54</v>
      </c>
      <c r="O58">
        <f>(M58*21)/100</f>
        <v>0</v>
      </c>
      <c r="P58" t="s">
        <v>27</v>
      </c>
    </row>
    <row r="59" spans="1:16" ht="12.75" customHeight="1" x14ac:dyDescent="0.2">
      <c r="A59" s="33" t="s">
        <v>55</v>
      </c>
      <c r="E59" s="34" t="s">
        <v>56</v>
      </c>
    </row>
    <row r="60" spans="1:16" ht="12.75" customHeight="1" x14ac:dyDescent="0.2">
      <c r="A60" s="33" t="s">
        <v>57</v>
      </c>
      <c r="E60" s="35" t="s">
        <v>56</v>
      </c>
    </row>
    <row r="61" spans="1:16" ht="12.75" customHeight="1" x14ac:dyDescent="0.2">
      <c r="E61" s="34" t="s">
        <v>571</v>
      </c>
    </row>
    <row r="62" spans="1:16" ht="12.75" customHeight="1" x14ac:dyDescent="0.2">
      <c r="A62" t="s">
        <v>50</v>
      </c>
      <c r="B62" s="10" t="s">
        <v>112</v>
      </c>
      <c r="C62" s="10" t="s">
        <v>127</v>
      </c>
      <c r="D62" t="s">
        <v>48</v>
      </c>
      <c r="E62" s="29" t="s">
        <v>128</v>
      </c>
      <c r="F62" s="30" t="s">
        <v>129</v>
      </c>
      <c r="G62" s="31">
        <v>2.9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54</v>
      </c>
      <c r="O62">
        <f>(M62*21)/100</f>
        <v>0</v>
      </c>
      <c r="P62" t="s">
        <v>27</v>
      </c>
    </row>
    <row r="63" spans="1:16" ht="12.75" customHeight="1" x14ac:dyDescent="0.2">
      <c r="A63" s="33" t="s">
        <v>55</v>
      </c>
      <c r="E63" s="34" t="s">
        <v>56</v>
      </c>
    </row>
    <row r="64" spans="1:16" ht="12.75" customHeight="1" x14ac:dyDescent="0.2">
      <c r="A64" s="33" t="s">
        <v>57</v>
      </c>
      <c r="E64" s="35" t="s">
        <v>56</v>
      </c>
    </row>
    <row r="65" spans="1:16" ht="12.75" customHeight="1" x14ac:dyDescent="0.2">
      <c r="E65" s="34" t="s">
        <v>130</v>
      </c>
    </row>
    <row r="66" spans="1:16" ht="12.75" customHeight="1" x14ac:dyDescent="0.2">
      <c r="A66" t="s">
        <v>47</v>
      </c>
      <c r="C66" s="11" t="s">
        <v>27</v>
      </c>
      <c r="E66" s="28" t="s">
        <v>572</v>
      </c>
      <c r="J66" s="27">
        <f>0</f>
        <v>0</v>
      </c>
      <c r="K66" s="27">
        <f>0</f>
        <v>0</v>
      </c>
      <c r="L66" s="27">
        <f>0+L67+L71+L75+L79+L83+L87+L91+L95+L99+L103+L107+L111+L115+L119+L123</f>
        <v>0</v>
      </c>
      <c r="M66" s="27">
        <f>0+M67+M71+M75+M79+M83+M87+M91+M95+M99+M103+M107+M111+M115+M119+M123</f>
        <v>0</v>
      </c>
    </row>
    <row r="67" spans="1:16" ht="12.75" customHeight="1" x14ac:dyDescent="0.2">
      <c r="A67" t="s">
        <v>50</v>
      </c>
      <c r="B67" s="10" t="s">
        <v>115</v>
      </c>
      <c r="C67" s="10" t="s">
        <v>573</v>
      </c>
      <c r="D67" t="s">
        <v>48</v>
      </c>
      <c r="E67" s="29" t="s">
        <v>574</v>
      </c>
      <c r="F67" s="30" t="s">
        <v>61</v>
      </c>
      <c r="G67" s="31">
        <v>1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54</v>
      </c>
      <c r="O67">
        <f>(M67*21)/100</f>
        <v>0</v>
      </c>
      <c r="P67" t="s">
        <v>27</v>
      </c>
    </row>
    <row r="68" spans="1:16" ht="12.75" customHeight="1" x14ac:dyDescent="0.2">
      <c r="A68" s="33" t="s">
        <v>55</v>
      </c>
      <c r="E68" s="34" t="s">
        <v>56</v>
      </c>
    </row>
    <row r="69" spans="1:16" ht="12.75" customHeight="1" x14ac:dyDescent="0.2">
      <c r="A69" s="33" t="s">
        <v>57</v>
      </c>
      <c r="E69" s="35" t="s">
        <v>56</v>
      </c>
    </row>
    <row r="70" spans="1:16" ht="12.75" customHeight="1" x14ac:dyDescent="0.2">
      <c r="E70" s="34" t="s">
        <v>575</v>
      </c>
    </row>
    <row r="71" spans="1:16" ht="12.75" customHeight="1" x14ac:dyDescent="0.2">
      <c r="A71" t="s">
        <v>50</v>
      </c>
      <c r="B71" s="10" t="s">
        <v>118</v>
      </c>
      <c r="C71" s="10" t="s">
        <v>576</v>
      </c>
      <c r="D71" t="s">
        <v>48</v>
      </c>
      <c r="E71" s="29" t="s">
        <v>577</v>
      </c>
      <c r="F71" s="30" t="s">
        <v>61</v>
      </c>
      <c r="G71" s="31">
        <v>1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54</v>
      </c>
      <c r="O71">
        <f>(M71*21)/100</f>
        <v>0</v>
      </c>
      <c r="P71" t="s">
        <v>27</v>
      </c>
    </row>
    <row r="72" spans="1:16" ht="12.75" customHeight="1" x14ac:dyDescent="0.2">
      <c r="A72" s="33" t="s">
        <v>55</v>
      </c>
      <c r="E72" s="34" t="s">
        <v>56</v>
      </c>
    </row>
    <row r="73" spans="1:16" ht="12.75" customHeight="1" x14ac:dyDescent="0.2">
      <c r="A73" s="33" t="s">
        <v>57</v>
      </c>
      <c r="E73" s="35" t="s">
        <v>56</v>
      </c>
    </row>
    <row r="74" spans="1:16" ht="12.75" customHeight="1" x14ac:dyDescent="0.2">
      <c r="E74" s="34" t="s">
        <v>578</v>
      </c>
    </row>
    <row r="75" spans="1:16" ht="12.75" customHeight="1" x14ac:dyDescent="0.2">
      <c r="A75" t="s">
        <v>50</v>
      </c>
      <c r="B75" s="10" t="s">
        <v>122</v>
      </c>
      <c r="C75" s="10" t="s">
        <v>579</v>
      </c>
      <c r="D75" t="s">
        <v>48</v>
      </c>
      <c r="E75" s="29" t="s">
        <v>580</v>
      </c>
      <c r="F75" s="30" t="s">
        <v>61</v>
      </c>
      <c r="G75" s="31">
        <v>5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54</v>
      </c>
      <c r="O75">
        <f>(M75*21)/100</f>
        <v>0</v>
      </c>
      <c r="P75" t="s">
        <v>27</v>
      </c>
    </row>
    <row r="76" spans="1:16" ht="12.75" customHeight="1" x14ac:dyDescent="0.2">
      <c r="A76" s="33" t="s">
        <v>55</v>
      </c>
      <c r="E76" s="34" t="s">
        <v>56</v>
      </c>
    </row>
    <row r="77" spans="1:16" ht="12.75" customHeight="1" x14ac:dyDescent="0.2">
      <c r="A77" s="33" t="s">
        <v>57</v>
      </c>
      <c r="E77" s="35" t="s">
        <v>56</v>
      </c>
    </row>
    <row r="78" spans="1:16" ht="12.75" customHeight="1" x14ac:dyDescent="0.2">
      <c r="E78" s="34" t="s">
        <v>581</v>
      </c>
    </row>
    <row r="79" spans="1:16" ht="12.75" customHeight="1" x14ac:dyDescent="0.2">
      <c r="A79" t="s">
        <v>50</v>
      </c>
      <c r="B79" s="10" t="s">
        <v>126</v>
      </c>
      <c r="C79" s="10" t="s">
        <v>582</v>
      </c>
      <c r="D79" t="s">
        <v>48</v>
      </c>
      <c r="E79" s="29" t="s">
        <v>583</v>
      </c>
      <c r="F79" s="30" t="s">
        <v>61</v>
      </c>
      <c r="G79" s="31">
        <v>6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93</v>
      </c>
      <c r="O79">
        <f>(M79*21)/100</f>
        <v>0</v>
      </c>
      <c r="P79" t="s">
        <v>27</v>
      </c>
    </row>
    <row r="80" spans="1:16" ht="12.75" customHeight="1" x14ac:dyDescent="0.2">
      <c r="A80" s="33" t="s">
        <v>55</v>
      </c>
      <c r="E80" s="34" t="s">
        <v>56</v>
      </c>
    </row>
    <row r="81" spans="1:16" ht="12.75" customHeight="1" x14ac:dyDescent="0.2">
      <c r="A81" s="33" t="s">
        <v>57</v>
      </c>
      <c r="E81" s="35" t="s">
        <v>56</v>
      </c>
    </row>
    <row r="82" spans="1:16" ht="12.75" customHeight="1" x14ac:dyDescent="0.2">
      <c r="E82" s="34" t="s">
        <v>400</v>
      </c>
    </row>
    <row r="83" spans="1:16" ht="12.75" customHeight="1" x14ac:dyDescent="0.2">
      <c r="A83" t="s">
        <v>50</v>
      </c>
      <c r="B83" s="10" t="s">
        <v>132</v>
      </c>
      <c r="C83" s="10" t="s">
        <v>584</v>
      </c>
      <c r="D83" t="s">
        <v>48</v>
      </c>
      <c r="E83" s="29" t="s">
        <v>585</v>
      </c>
      <c r="F83" s="30" t="s">
        <v>61</v>
      </c>
      <c r="G83" s="31">
        <v>1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93</v>
      </c>
      <c r="O83">
        <f>(M83*21)/100</f>
        <v>0</v>
      </c>
      <c r="P83" t="s">
        <v>27</v>
      </c>
    </row>
    <row r="84" spans="1:16" ht="12.75" customHeight="1" x14ac:dyDescent="0.2">
      <c r="A84" s="33" t="s">
        <v>55</v>
      </c>
      <c r="E84" s="34" t="s">
        <v>56</v>
      </c>
    </row>
    <row r="85" spans="1:16" ht="12.75" customHeight="1" x14ac:dyDescent="0.2">
      <c r="A85" s="33" t="s">
        <v>57</v>
      </c>
      <c r="E85" s="35" t="s">
        <v>56</v>
      </c>
    </row>
    <row r="86" spans="1:16" ht="12.75" customHeight="1" x14ac:dyDescent="0.2">
      <c r="E86" s="34" t="s">
        <v>400</v>
      </c>
    </row>
    <row r="87" spans="1:16" ht="12.75" customHeight="1" x14ac:dyDescent="0.2">
      <c r="A87" t="s">
        <v>50</v>
      </c>
      <c r="B87" s="10" t="s">
        <v>138</v>
      </c>
      <c r="C87" s="10" t="s">
        <v>586</v>
      </c>
      <c r="D87" t="s">
        <v>48</v>
      </c>
      <c r="E87" s="29" t="s">
        <v>587</v>
      </c>
      <c r="F87" s="30" t="s">
        <v>61</v>
      </c>
      <c r="G87" s="31">
        <v>1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93</v>
      </c>
      <c r="O87">
        <f>(M87*21)/100</f>
        <v>0</v>
      </c>
      <c r="P87" t="s">
        <v>27</v>
      </c>
    </row>
    <row r="88" spans="1:16" ht="12.75" customHeight="1" x14ac:dyDescent="0.2">
      <c r="A88" s="33" t="s">
        <v>55</v>
      </c>
      <c r="E88" s="34" t="s">
        <v>56</v>
      </c>
    </row>
    <row r="89" spans="1:16" ht="12.75" customHeight="1" x14ac:dyDescent="0.2">
      <c r="A89" s="33" t="s">
        <v>57</v>
      </c>
      <c r="E89" s="35" t="s">
        <v>56</v>
      </c>
    </row>
    <row r="90" spans="1:16" ht="12.75" customHeight="1" x14ac:dyDescent="0.2">
      <c r="E90" s="34" t="s">
        <v>400</v>
      </c>
    </row>
    <row r="91" spans="1:16" ht="12.75" customHeight="1" x14ac:dyDescent="0.2">
      <c r="A91" t="s">
        <v>50</v>
      </c>
      <c r="B91" s="10" t="s">
        <v>142</v>
      </c>
      <c r="C91" s="10" t="s">
        <v>588</v>
      </c>
      <c r="D91" t="s">
        <v>48</v>
      </c>
      <c r="E91" s="29" t="s">
        <v>589</v>
      </c>
      <c r="F91" s="30" t="s">
        <v>327</v>
      </c>
      <c r="G91" s="31">
        <v>12</v>
      </c>
      <c r="H91" s="30">
        <v>0</v>
      </c>
      <c r="I91" s="30">
        <f>ROUND(G91*H91,6)</f>
        <v>0</v>
      </c>
      <c r="L91" s="32">
        <v>0</v>
      </c>
      <c r="M91" s="27">
        <f>ROUND(ROUND(L91,2)*ROUND(G91,3),2)</f>
        <v>0</v>
      </c>
      <c r="N91" s="30" t="s">
        <v>54</v>
      </c>
      <c r="O91">
        <f>(M91*21)/100</f>
        <v>0</v>
      </c>
      <c r="P91" t="s">
        <v>27</v>
      </c>
    </row>
    <row r="92" spans="1:16" ht="12.75" customHeight="1" x14ac:dyDescent="0.2">
      <c r="A92" s="33" t="s">
        <v>55</v>
      </c>
      <c r="E92" s="34" t="s">
        <v>56</v>
      </c>
    </row>
    <row r="93" spans="1:16" ht="12.75" customHeight="1" x14ac:dyDescent="0.2">
      <c r="A93" s="33" t="s">
        <v>57</v>
      </c>
      <c r="E93" s="35" t="s">
        <v>56</v>
      </c>
    </row>
    <row r="94" spans="1:16" ht="12.75" customHeight="1" x14ac:dyDescent="0.2">
      <c r="E94" s="34" t="s">
        <v>590</v>
      </c>
    </row>
    <row r="95" spans="1:16" ht="12.75" customHeight="1" x14ac:dyDescent="0.2">
      <c r="A95" t="s">
        <v>50</v>
      </c>
      <c r="B95" s="10" t="s">
        <v>145</v>
      </c>
      <c r="C95" s="10" t="s">
        <v>591</v>
      </c>
      <c r="D95" t="s">
        <v>48</v>
      </c>
      <c r="E95" s="29" t="s">
        <v>592</v>
      </c>
      <c r="F95" s="30" t="s">
        <v>61</v>
      </c>
      <c r="G95" s="31">
        <v>2</v>
      </c>
      <c r="H95" s="30">
        <v>0</v>
      </c>
      <c r="I95" s="30">
        <f>ROUND(G95*H95,6)</f>
        <v>0</v>
      </c>
      <c r="L95" s="32">
        <v>0</v>
      </c>
      <c r="M95" s="27">
        <f>ROUND(ROUND(L95,2)*ROUND(G95,3),2)</f>
        <v>0</v>
      </c>
      <c r="N95" s="30" t="s">
        <v>93</v>
      </c>
      <c r="O95">
        <f>(M95*21)/100</f>
        <v>0</v>
      </c>
      <c r="P95" t="s">
        <v>27</v>
      </c>
    </row>
    <row r="96" spans="1:16" ht="12.75" customHeight="1" x14ac:dyDescent="0.2">
      <c r="A96" s="33" t="s">
        <v>55</v>
      </c>
      <c r="E96" s="34" t="s">
        <v>56</v>
      </c>
    </row>
    <row r="97" spans="1:16" ht="12.75" customHeight="1" x14ac:dyDescent="0.2">
      <c r="A97" s="33" t="s">
        <v>57</v>
      </c>
      <c r="E97" s="35" t="s">
        <v>56</v>
      </c>
    </row>
    <row r="98" spans="1:16" ht="12.75" customHeight="1" x14ac:dyDescent="0.2">
      <c r="E98" s="34" t="s">
        <v>400</v>
      </c>
    </row>
    <row r="99" spans="1:16" ht="12.75" customHeight="1" x14ac:dyDescent="0.2">
      <c r="A99" t="s">
        <v>50</v>
      </c>
      <c r="B99" s="10" t="s">
        <v>148</v>
      </c>
      <c r="C99" s="10" t="s">
        <v>199</v>
      </c>
      <c r="D99" t="s">
        <v>48</v>
      </c>
      <c r="E99" s="29" t="s">
        <v>200</v>
      </c>
      <c r="F99" s="30" t="s">
        <v>88</v>
      </c>
      <c r="G99" s="31">
        <v>265</v>
      </c>
      <c r="H99" s="30">
        <v>0</v>
      </c>
      <c r="I99" s="30">
        <f>ROUND(G99*H99,6)</f>
        <v>0</v>
      </c>
      <c r="L99" s="32">
        <v>0</v>
      </c>
      <c r="M99" s="27">
        <f>ROUND(ROUND(L99,2)*ROUND(G99,3),2)</f>
        <v>0</v>
      </c>
      <c r="N99" s="30" t="s">
        <v>93</v>
      </c>
      <c r="O99">
        <f>(M99*21)/100</f>
        <v>0</v>
      </c>
      <c r="P99" t="s">
        <v>27</v>
      </c>
    </row>
    <row r="100" spans="1:16" ht="12.75" customHeight="1" x14ac:dyDescent="0.2">
      <c r="A100" s="33" t="s">
        <v>55</v>
      </c>
      <c r="E100" s="34" t="s">
        <v>56</v>
      </c>
    </row>
    <row r="101" spans="1:16" ht="12.75" customHeight="1" x14ac:dyDescent="0.2">
      <c r="A101" s="33" t="s">
        <v>57</v>
      </c>
      <c r="E101" s="35" t="s">
        <v>56</v>
      </c>
    </row>
    <row r="102" spans="1:16" ht="12.75" customHeight="1" x14ac:dyDescent="0.2">
      <c r="E102" s="34" t="s">
        <v>400</v>
      </c>
    </row>
    <row r="103" spans="1:16" ht="12.75" customHeight="1" x14ac:dyDescent="0.2">
      <c r="A103" t="s">
        <v>50</v>
      </c>
      <c r="B103" s="10" t="s">
        <v>151</v>
      </c>
      <c r="C103" s="10" t="s">
        <v>202</v>
      </c>
      <c r="D103" t="s">
        <v>48</v>
      </c>
      <c r="E103" s="29" t="s">
        <v>203</v>
      </c>
      <c r="F103" s="30" t="s">
        <v>61</v>
      </c>
      <c r="G103" s="31">
        <v>2</v>
      </c>
      <c r="H103" s="30">
        <v>0</v>
      </c>
      <c r="I103" s="30">
        <f>ROUND(G103*H103,6)</f>
        <v>0</v>
      </c>
      <c r="L103" s="32">
        <v>0</v>
      </c>
      <c r="M103" s="27">
        <f>ROUND(ROUND(L103,2)*ROUND(G103,3),2)</f>
        <v>0</v>
      </c>
      <c r="N103" s="30" t="s">
        <v>93</v>
      </c>
      <c r="O103">
        <f>(M103*21)/100</f>
        <v>0</v>
      </c>
      <c r="P103" t="s">
        <v>27</v>
      </c>
    </row>
    <row r="104" spans="1:16" ht="12.75" customHeight="1" x14ac:dyDescent="0.2">
      <c r="A104" s="33" t="s">
        <v>55</v>
      </c>
      <c r="E104" s="34" t="s">
        <v>56</v>
      </c>
    </row>
    <row r="105" spans="1:16" ht="12.75" customHeight="1" x14ac:dyDescent="0.2">
      <c r="A105" s="33" t="s">
        <v>57</v>
      </c>
      <c r="E105" s="35" t="s">
        <v>56</v>
      </c>
    </row>
    <row r="106" spans="1:16" ht="12.75" customHeight="1" x14ac:dyDescent="0.2">
      <c r="E106" s="34" t="s">
        <v>400</v>
      </c>
    </row>
    <row r="107" spans="1:16" ht="12.75" customHeight="1" x14ac:dyDescent="0.2">
      <c r="A107" t="s">
        <v>50</v>
      </c>
      <c r="B107" s="10" t="s">
        <v>154</v>
      </c>
      <c r="C107" s="10" t="s">
        <v>593</v>
      </c>
      <c r="D107" t="s">
        <v>48</v>
      </c>
      <c r="E107" s="29" t="s">
        <v>594</v>
      </c>
      <c r="F107" s="30" t="s">
        <v>61</v>
      </c>
      <c r="G107" s="31">
        <v>2</v>
      </c>
      <c r="H107" s="30">
        <v>0</v>
      </c>
      <c r="I107" s="30">
        <f>ROUND(G107*H107,6)</f>
        <v>0</v>
      </c>
      <c r="L107" s="32">
        <v>0</v>
      </c>
      <c r="M107" s="27">
        <f>ROUND(ROUND(L107,2)*ROUND(G107,3),2)</f>
        <v>0</v>
      </c>
      <c r="N107" s="30" t="s">
        <v>54</v>
      </c>
      <c r="O107">
        <f>(M107*21)/100</f>
        <v>0</v>
      </c>
      <c r="P107" t="s">
        <v>27</v>
      </c>
    </row>
    <row r="108" spans="1:16" ht="12.75" customHeight="1" x14ac:dyDescent="0.2">
      <c r="A108" s="33" t="s">
        <v>55</v>
      </c>
      <c r="E108" s="34" t="s">
        <v>56</v>
      </c>
    </row>
    <row r="109" spans="1:16" ht="12.75" customHeight="1" x14ac:dyDescent="0.2">
      <c r="A109" s="33" t="s">
        <v>57</v>
      </c>
      <c r="E109" s="35" t="s">
        <v>56</v>
      </c>
    </row>
    <row r="110" spans="1:16" ht="114.75" customHeight="1" x14ac:dyDescent="0.2">
      <c r="E110" s="34" t="s">
        <v>595</v>
      </c>
    </row>
    <row r="111" spans="1:16" ht="12.75" customHeight="1" x14ac:dyDescent="0.2">
      <c r="A111" t="s">
        <v>50</v>
      </c>
      <c r="B111" s="10" t="s">
        <v>157</v>
      </c>
      <c r="C111" s="10" t="s">
        <v>182</v>
      </c>
      <c r="D111" t="s">
        <v>48</v>
      </c>
      <c r="E111" s="29" t="s">
        <v>183</v>
      </c>
      <c r="F111" s="30" t="s">
        <v>61</v>
      </c>
      <c r="G111" s="31">
        <v>1</v>
      </c>
      <c r="H111" s="30">
        <v>0</v>
      </c>
      <c r="I111" s="30">
        <f>ROUND(G111*H111,6)</f>
        <v>0</v>
      </c>
      <c r="L111" s="32">
        <v>0</v>
      </c>
      <c r="M111" s="27">
        <f>ROUND(ROUND(L111,2)*ROUND(G111,3),2)</f>
        <v>0</v>
      </c>
      <c r="N111" s="30" t="s">
        <v>54</v>
      </c>
      <c r="O111">
        <f>(M111*21)/100</f>
        <v>0</v>
      </c>
      <c r="P111" t="s">
        <v>27</v>
      </c>
    </row>
    <row r="112" spans="1:16" ht="12.75" customHeight="1" x14ac:dyDescent="0.2">
      <c r="A112" s="33" t="s">
        <v>55</v>
      </c>
      <c r="E112" s="34" t="s">
        <v>56</v>
      </c>
    </row>
    <row r="113" spans="1:16" ht="12.75" customHeight="1" x14ac:dyDescent="0.2">
      <c r="A113" s="33" t="s">
        <v>57</v>
      </c>
      <c r="E113" s="35" t="s">
        <v>56</v>
      </c>
    </row>
    <row r="114" spans="1:16" ht="12.75" customHeight="1" x14ac:dyDescent="0.2">
      <c r="E114" s="34" t="s">
        <v>184</v>
      </c>
    </row>
    <row r="115" spans="1:16" ht="12.75" customHeight="1" x14ac:dyDescent="0.2">
      <c r="A115" t="s">
        <v>50</v>
      </c>
      <c r="B115" s="10" t="s">
        <v>162</v>
      </c>
      <c r="C115" s="10" t="s">
        <v>596</v>
      </c>
      <c r="D115" t="s">
        <v>48</v>
      </c>
      <c r="E115" s="29" t="s">
        <v>597</v>
      </c>
      <c r="F115" s="30" t="s">
        <v>88</v>
      </c>
      <c r="G115" s="31">
        <v>5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54</v>
      </c>
      <c r="O115">
        <f>(M115*21)/100</f>
        <v>0</v>
      </c>
      <c r="P115" t="s">
        <v>27</v>
      </c>
    </row>
    <row r="116" spans="1:16" ht="12.75" customHeight="1" x14ac:dyDescent="0.2">
      <c r="A116" s="33" t="s">
        <v>55</v>
      </c>
      <c r="E116" s="34" t="s">
        <v>56</v>
      </c>
    </row>
    <row r="117" spans="1:16" ht="12.75" customHeight="1" x14ac:dyDescent="0.2">
      <c r="A117" s="33" t="s">
        <v>57</v>
      </c>
      <c r="E117" s="35" t="s">
        <v>56</v>
      </c>
    </row>
    <row r="118" spans="1:16" ht="12.75" customHeight="1" x14ac:dyDescent="0.2">
      <c r="E118" s="34" t="s">
        <v>598</v>
      </c>
    </row>
    <row r="119" spans="1:16" ht="12.75" customHeight="1" x14ac:dyDescent="0.2">
      <c r="A119" t="s">
        <v>50</v>
      </c>
      <c r="B119" s="10" t="s">
        <v>165</v>
      </c>
      <c r="C119" s="10" t="s">
        <v>599</v>
      </c>
      <c r="D119" t="s">
        <v>48</v>
      </c>
      <c r="E119" s="29" t="s">
        <v>600</v>
      </c>
      <c r="F119" s="30" t="s">
        <v>88</v>
      </c>
      <c r="G119" s="31">
        <v>5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93</v>
      </c>
      <c r="O119">
        <f>(M119*21)/100</f>
        <v>0</v>
      </c>
      <c r="P119" t="s">
        <v>27</v>
      </c>
    </row>
    <row r="120" spans="1:16" ht="12.75" customHeight="1" x14ac:dyDescent="0.2">
      <c r="A120" s="33" t="s">
        <v>55</v>
      </c>
      <c r="E120" s="34" t="s">
        <v>56</v>
      </c>
    </row>
    <row r="121" spans="1:16" ht="12.75" customHeight="1" x14ac:dyDescent="0.2">
      <c r="A121" s="33" t="s">
        <v>57</v>
      </c>
      <c r="E121" s="35" t="s">
        <v>56</v>
      </c>
    </row>
    <row r="122" spans="1:16" ht="12.75" customHeight="1" x14ac:dyDescent="0.2">
      <c r="E122" s="34" t="s">
        <v>400</v>
      </c>
    </row>
    <row r="123" spans="1:16" ht="12.75" customHeight="1" x14ac:dyDescent="0.2">
      <c r="A123" t="s">
        <v>50</v>
      </c>
      <c r="B123" s="10" t="s">
        <v>168</v>
      </c>
      <c r="C123" s="10" t="s">
        <v>217</v>
      </c>
      <c r="D123" t="s">
        <v>48</v>
      </c>
      <c r="E123" s="29" t="s">
        <v>218</v>
      </c>
      <c r="F123" s="30" t="s">
        <v>88</v>
      </c>
      <c r="G123" s="31">
        <v>25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54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55</v>
      </c>
      <c r="E124" s="34" t="s">
        <v>56</v>
      </c>
    </row>
    <row r="125" spans="1:16" ht="12.75" customHeight="1" x14ac:dyDescent="0.2">
      <c r="A125" s="33" t="s">
        <v>57</v>
      </c>
      <c r="E125" s="35" t="s">
        <v>56</v>
      </c>
    </row>
    <row r="126" spans="1:16" ht="12.75" customHeight="1" x14ac:dyDescent="0.2">
      <c r="E126" s="34" t="s">
        <v>219</v>
      </c>
    </row>
    <row r="127" spans="1:16" ht="12.75" customHeight="1" x14ac:dyDescent="0.2">
      <c r="A127" t="s">
        <v>47</v>
      </c>
      <c r="C127" s="11" t="s">
        <v>20</v>
      </c>
      <c r="E127" s="28" t="s">
        <v>323</v>
      </c>
      <c r="J127" s="27">
        <f>0</f>
        <v>0</v>
      </c>
      <c r="K127" s="27">
        <f>0</f>
        <v>0</v>
      </c>
      <c r="L127" s="27">
        <f>0+L128+L132</f>
        <v>0</v>
      </c>
      <c r="M127" s="27">
        <f>0+M128+M132</f>
        <v>0</v>
      </c>
    </row>
    <row r="128" spans="1:16" ht="12.75" customHeight="1" x14ac:dyDescent="0.2">
      <c r="A128" t="s">
        <v>50</v>
      </c>
      <c r="B128" s="10" t="s">
        <v>171</v>
      </c>
      <c r="C128" s="10" t="s">
        <v>601</v>
      </c>
      <c r="D128" t="s">
        <v>48</v>
      </c>
      <c r="E128" s="29" t="s">
        <v>326</v>
      </c>
      <c r="F128" s="30" t="s">
        <v>327</v>
      </c>
      <c r="G128" s="31">
        <v>6</v>
      </c>
      <c r="H128" s="30">
        <v>0</v>
      </c>
      <c r="I128" s="30">
        <f>ROUND(G128*H128,6)</f>
        <v>0</v>
      </c>
      <c r="L128" s="32">
        <v>0</v>
      </c>
      <c r="M128" s="27">
        <f>ROUND(ROUND(L128,2)*ROUND(G128,3),2)</f>
        <v>0</v>
      </c>
      <c r="N128" s="30" t="s">
        <v>93</v>
      </c>
      <c r="O128">
        <f>(M128*21)/100</f>
        <v>0</v>
      </c>
      <c r="P128" t="s">
        <v>27</v>
      </c>
    </row>
    <row r="129" spans="1:16" ht="12.75" customHeight="1" x14ac:dyDescent="0.2">
      <c r="A129" s="33" t="s">
        <v>55</v>
      </c>
      <c r="E129" s="34" t="s">
        <v>56</v>
      </c>
    </row>
    <row r="130" spans="1:16" ht="12.75" customHeight="1" x14ac:dyDescent="0.2">
      <c r="A130" s="33" t="s">
        <v>57</v>
      </c>
      <c r="E130" s="35" t="s">
        <v>56</v>
      </c>
    </row>
    <row r="131" spans="1:16" ht="12.75" customHeight="1" x14ac:dyDescent="0.2">
      <c r="E131" s="34" t="s">
        <v>400</v>
      </c>
    </row>
    <row r="132" spans="1:16" ht="12.75" customHeight="1" x14ac:dyDescent="0.2">
      <c r="A132" t="s">
        <v>50</v>
      </c>
      <c r="B132" s="10" t="s">
        <v>175</v>
      </c>
      <c r="C132" s="10" t="s">
        <v>336</v>
      </c>
      <c r="D132" t="s">
        <v>48</v>
      </c>
      <c r="E132" s="29" t="s">
        <v>337</v>
      </c>
      <c r="F132" s="30" t="s">
        <v>327</v>
      </c>
      <c r="G132" s="31">
        <v>8</v>
      </c>
      <c r="H132" s="30">
        <v>0</v>
      </c>
      <c r="I132" s="30">
        <f>ROUND(G132*H132,6)</f>
        <v>0</v>
      </c>
      <c r="L132" s="32">
        <v>0</v>
      </c>
      <c r="M132" s="27">
        <f>ROUND(ROUND(L132,2)*ROUND(G132,3),2)</f>
        <v>0</v>
      </c>
      <c r="N132" s="30" t="s">
        <v>93</v>
      </c>
      <c r="O132">
        <f>(M132*21)/100</f>
        <v>0</v>
      </c>
      <c r="P132" t="s">
        <v>27</v>
      </c>
    </row>
    <row r="133" spans="1:16" ht="12.75" customHeight="1" x14ac:dyDescent="0.2">
      <c r="A133" s="33" t="s">
        <v>55</v>
      </c>
      <c r="E133" s="34" t="s">
        <v>56</v>
      </c>
    </row>
    <row r="134" spans="1:16" ht="12.75" customHeight="1" x14ac:dyDescent="0.2">
      <c r="A134" s="33" t="s">
        <v>57</v>
      </c>
      <c r="E134" s="35" t="s">
        <v>56</v>
      </c>
    </row>
    <row r="135" spans="1:16" ht="12.75" customHeight="1" x14ac:dyDescent="0.2">
      <c r="E135" s="34" t="s">
        <v>400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552</v>
      </c>
      <c r="M3" s="36">
        <f>Rekapitulace!C16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552</v>
      </c>
      <c r="D4" s="5"/>
      <c r="E4" s="23" t="s">
        <v>553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604</v>
      </c>
      <c r="E8" s="26" t="s">
        <v>605</v>
      </c>
      <c r="J8" s="25">
        <f>0+J9+J66+J127</f>
        <v>0</v>
      </c>
      <c r="K8" s="25">
        <f>0+K9+K66+K127</f>
        <v>0</v>
      </c>
      <c r="L8" s="25">
        <f>0+L9+L66+L127</f>
        <v>0</v>
      </c>
      <c r="M8" s="25">
        <f>0+M9+M66+M127</f>
        <v>0</v>
      </c>
    </row>
    <row r="9" spans="1:16" ht="12.75" customHeight="1" x14ac:dyDescent="0.2">
      <c r="A9" t="s">
        <v>47</v>
      </c>
      <c r="C9" s="11" t="s">
        <v>48</v>
      </c>
      <c r="E9" s="28" t="s">
        <v>49</v>
      </c>
      <c r="J9" s="27">
        <f>0</f>
        <v>0</v>
      </c>
      <c r="K9" s="27">
        <f>0</f>
        <v>0</v>
      </c>
      <c r="L9" s="27">
        <f>0+L10+L14+L18+L22+L26+L30+L34+L38+L42+L46+L50+L54+L58+L62</f>
        <v>0</v>
      </c>
      <c r="M9" s="27">
        <f>0+M10+M14+M18+M22+M26+M30+M34+M38+M42+M46+M50+M54+M58+M62</f>
        <v>0</v>
      </c>
    </row>
    <row r="10" spans="1:16" ht="12.75" customHeight="1" x14ac:dyDescent="0.2">
      <c r="A10" t="s">
        <v>50</v>
      </c>
      <c r="B10" s="10" t="s">
        <v>48</v>
      </c>
      <c r="C10" s="10" t="s">
        <v>558</v>
      </c>
      <c r="D10" t="s">
        <v>48</v>
      </c>
      <c r="E10" s="29" t="s">
        <v>52</v>
      </c>
      <c r="F10" s="30" t="s">
        <v>53</v>
      </c>
      <c r="G10" s="31">
        <v>0.6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54</v>
      </c>
      <c r="O10">
        <f>(M10*21)/100</f>
        <v>0</v>
      </c>
      <c r="P10" t="s">
        <v>27</v>
      </c>
    </row>
    <row r="11" spans="1:16" ht="12.75" customHeight="1" x14ac:dyDescent="0.2">
      <c r="A11" s="33" t="s">
        <v>55</v>
      </c>
      <c r="E11" s="34" t="s">
        <v>56</v>
      </c>
    </row>
    <row r="12" spans="1:16" ht="12.75" customHeight="1" x14ac:dyDescent="0.2">
      <c r="A12" s="33" t="s">
        <v>57</v>
      </c>
      <c r="E12" s="35" t="s">
        <v>56</v>
      </c>
    </row>
    <row r="13" spans="1:16" ht="12.75" customHeight="1" x14ac:dyDescent="0.2">
      <c r="E13" s="34" t="s">
        <v>58</v>
      </c>
    </row>
    <row r="14" spans="1:16" ht="12.75" customHeight="1" x14ac:dyDescent="0.2">
      <c r="A14" t="s">
        <v>50</v>
      </c>
      <c r="B14" s="10" t="s">
        <v>27</v>
      </c>
      <c r="C14" s="10" t="s">
        <v>63</v>
      </c>
      <c r="D14" t="s">
        <v>48</v>
      </c>
      <c r="E14" s="29" t="s">
        <v>64</v>
      </c>
      <c r="F14" s="30" t="s">
        <v>65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54</v>
      </c>
      <c r="O14">
        <f>(M14*21)/100</f>
        <v>0</v>
      </c>
      <c r="P14" t="s">
        <v>27</v>
      </c>
    </row>
    <row r="15" spans="1:16" ht="12.75" customHeight="1" x14ac:dyDescent="0.2">
      <c r="A15" s="33" t="s">
        <v>55</v>
      </c>
      <c r="E15" s="34" t="s">
        <v>56</v>
      </c>
    </row>
    <row r="16" spans="1:16" ht="12.75" customHeight="1" x14ac:dyDescent="0.2">
      <c r="A16" s="33" t="s">
        <v>57</v>
      </c>
      <c r="E16" s="35" t="s">
        <v>56</v>
      </c>
    </row>
    <row r="17" spans="1:16" ht="12.75" customHeight="1" x14ac:dyDescent="0.2">
      <c r="E17" s="34" t="s">
        <v>66</v>
      </c>
    </row>
    <row r="18" spans="1:16" ht="12.75" customHeight="1" x14ac:dyDescent="0.2">
      <c r="A18" t="s">
        <v>50</v>
      </c>
      <c r="B18" s="10" t="s">
        <v>26</v>
      </c>
      <c r="C18" s="10" t="s">
        <v>560</v>
      </c>
      <c r="D18" t="s">
        <v>48</v>
      </c>
      <c r="E18" s="29" t="s">
        <v>561</v>
      </c>
      <c r="F18" s="30" t="s">
        <v>103</v>
      </c>
      <c r="G18" s="31">
        <v>210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93</v>
      </c>
      <c r="O18">
        <f>(M18*21)/100</f>
        <v>0</v>
      </c>
      <c r="P18" t="s">
        <v>27</v>
      </c>
    </row>
    <row r="19" spans="1:16" ht="12.75" customHeight="1" x14ac:dyDescent="0.2">
      <c r="A19" s="33" t="s">
        <v>55</v>
      </c>
      <c r="E19" s="34" t="s">
        <v>56</v>
      </c>
    </row>
    <row r="20" spans="1:16" ht="12.75" customHeight="1" x14ac:dyDescent="0.2">
      <c r="A20" s="33" t="s">
        <v>57</v>
      </c>
      <c r="E20" s="35" t="s">
        <v>606</v>
      </c>
    </row>
    <row r="21" spans="1:16" ht="12.75" customHeight="1" x14ac:dyDescent="0.2">
      <c r="E21" s="34" t="s">
        <v>400</v>
      </c>
    </row>
    <row r="22" spans="1:16" ht="12.75" customHeight="1" x14ac:dyDescent="0.2">
      <c r="A22" t="s">
        <v>50</v>
      </c>
      <c r="B22" s="10" t="s">
        <v>67</v>
      </c>
      <c r="C22" s="10" t="s">
        <v>68</v>
      </c>
      <c r="D22" t="s">
        <v>48</v>
      </c>
      <c r="E22" s="29" t="s">
        <v>69</v>
      </c>
      <c r="F22" s="30" t="s">
        <v>70</v>
      </c>
      <c r="G22" s="31">
        <v>1.6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54</v>
      </c>
      <c r="O22">
        <f>(M22*21)/100</f>
        <v>0</v>
      </c>
      <c r="P22" t="s">
        <v>27</v>
      </c>
    </row>
    <row r="23" spans="1:16" ht="12.75" customHeight="1" x14ac:dyDescent="0.2">
      <c r="A23" s="33" t="s">
        <v>55</v>
      </c>
      <c r="E23" s="34" t="s">
        <v>56</v>
      </c>
    </row>
    <row r="24" spans="1:16" ht="12.75" customHeight="1" x14ac:dyDescent="0.2">
      <c r="A24" s="33" t="s">
        <v>57</v>
      </c>
      <c r="E24" s="35" t="s">
        <v>563</v>
      </c>
    </row>
    <row r="25" spans="1:16" ht="12.75" customHeight="1" x14ac:dyDescent="0.2">
      <c r="E25" s="34" t="s">
        <v>72</v>
      </c>
    </row>
    <row r="26" spans="1:16" ht="12.75" customHeight="1" x14ac:dyDescent="0.2">
      <c r="A26" t="s">
        <v>50</v>
      </c>
      <c r="B26" s="10" t="s">
        <v>73</v>
      </c>
      <c r="C26" s="10" t="s">
        <v>74</v>
      </c>
      <c r="D26" t="s">
        <v>48</v>
      </c>
      <c r="E26" s="29" t="s">
        <v>75</v>
      </c>
      <c r="F26" s="30" t="s">
        <v>70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54</v>
      </c>
      <c r="O26">
        <f>(M26*21)/100</f>
        <v>0</v>
      </c>
      <c r="P26" t="s">
        <v>27</v>
      </c>
    </row>
    <row r="27" spans="1:16" ht="12.75" customHeight="1" x14ac:dyDescent="0.2">
      <c r="A27" s="33" t="s">
        <v>55</v>
      </c>
      <c r="E27" s="34" t="s">
        <v>56</v>
      </c>
    </row>
    <row r="28" spans="1:16" ht="12.75" customHeight="1" x14ac:dyDescent="0.2">
      <c r="A28" s="33" t="s">
        <v>57</v>
      </c>
      <c r="E28" s="35" t="s">
        <v>56</v>
      </c>
    </row>
    <row r="29" spans="1:16" ht="12.75" customHeight="1" x14ac:dyDescent="0.2">
      <c r="E29" s="34" t="s">
        <v>72</v>
      </c>
    </row>
    <row r="30" spans="1:16" ht="12.75" customHeight="1" x14ac:dyDescent="0.2">
      <c r="A30" t="s">
        <v>50</v>
      </c>
      <c r="B30" s="10" t="s">
        <v>77</v>
      </c>
      <c r="C30" s="10" t="s">
        <v>78</v>
      </c>
      <c r="D30" t="s">
        <v>48</v>
      </c>
      <c r="E30" s="29" t="s">
        <v>79</v>
      </c>
      <c r="F30" s="30" t="s">
        <v>70</v>
      </c>
      <c r="G30" s="31">
        <v>147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54</v>
      </c>
      <c r="O30">
        <f>(M30*21)/100</f>
        <v>0</v>
      </c>
      <c r="P30" t="s">
        <v>27</v>
      </c>
    </row>
    <row r="31" spans="1:16" ht="12.75" customHeight="1" x14ac:dyDescent="0.2">
      <c r="A31" s="33" t="s">
        <v>55</v>
      </c>
      <c r="E31" s="34" t="s">
        <v>56</v>
      </c>
    </row>
    <row r="32" spans="1:16" ht="12.75" customHeight="1" x14ac:dyDescent="0.2">
      <c r="A32" s="33" t="s">
        <v>57</v>
      </c>
      <c r="E32" s="35" t="s">
        <v>607</v>
      </c>
    </row>
    <row r="33" spans="1:16" ht="12.75" customHeight="1" x14ac:dyDescent="0.2">
      <c r="E33" s="34" t="s">
        <v>72</v>
      </c>
    </row>
    <row r="34" spans="1:16" ht="12.75" customHeight="1" x14ac:dyDescent="0.2">
      <c r="A34" t="s">
        <v>50</v>
      </c>
      <c r="B34" s="10" t="s">
        <v>81</v>
      </c>
      <c r="C34" s="10" t="s">
        <v>82</v>
      </c>
      <c r="D34" t="s">
        <v>48</v>
      </c>
      <c r="E34" s="29" t="s">
        <v>83</v>
      </c>
      <c r="F34" s="30" t="s">
        <v>70</v>
      </c>
      <c r="G34" s="31">
        <v>21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54</v>
      </c>
      <c r="O34">
        <f>(M34*21)/100</f>
        <v>0</v>
      </c>
      <c r="P34" t="s">
        <v>27</v>
      </c>
    </row>
    <row r="35" spans="1:16" ht="12.75" customHeight="1" x14ac:dyDescent="0.2">
      <c r="A35" s="33" t="s">
        <v>55</v>
      </c>
      <c r="E35" s="34" t="s">
        <v>56</v>
      </c>
    </row>
    <row r="36" spans="1:16" ht="12.75" customHeight="1" x14ac:dyDescent="0.2">
      <c r="A36" s="33" t="s">
        <v>57</v>
      </c>
      <c r="E36" s="35" t="s">
        <v>608</v>
      </c>
    </row>
    <row r="37" spans="1:16" ht="12.75" customHeight="1" x14ac:dyDescent="0.2">
      <c r="E37" s="34" t="s">
        <v>72</v>
      </c>
    </row>
    <row r="38" spans="1:16" ht="12.75" customHeight="1" x14ac:dyDescent="0.2">
      <c r="A38" t="s">
        <v>50</v>
      </c>
      <c r="B38" s="10" t="s">
        <v>85</v>
      </c>
      <c r="C38" s="10" t="s">
        <v>86</v>
      </c>
      <c r="D38" t="s">
        <v>48</v>
      </c>
      <c r="E38" s="29" t="s">
        <v>566</v>
      </c>
      <c r="F38" s="30" t="s">
        <v>88</v>
      </c>
      <c r="G38" s="31">
        <v>600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54</v>
      </c>
      <c r="O38">
        <f>(M38*21)/100</f>
        <v>0</v>
      </c>
      <c r="P38" t="s">
        <v>27</v>
      </c>
    </row>
    <row r="39" spans="1:16" ht="12.75" customHeight="1" x14ac:dyDescent="0.2">
      <c r="A39" s="33" t="s">
        <v>55</v>
      </c>
      <c r="E39" s="34" t="s">
        <v>56</v>
      </c>
    </row>
    <row r="40" spans="1:16" ht="12.75" customHeight="1" x14ac:dyDescent="0.2">
      <c r="A40" s="33" t="s">
        <v>57</v>
      </c>
      <c r="E40" s="35" t="s">
        <v>56</v>
      </c>
    </row>
    <row r="41" spans="1:16" ht="12.75" customHeight="1" x14ac:dyDescent="0.2">
      <c r="E41" s="34" t="s">
        <v>89</v>
      </c>
    </row>
    <row r="42" spans="1:16" ht="12.75" customHeight="1" x14ac:dyDescent="0.2">
      <c r="A42" t="s">
        <v>50</v>
      </c>
      <c r="B42" s="10" t="s">
        <v>90</v>
      </c>
      <c r="C42" s="10" t="s">
        <v>91</v>
      </c>
      <c r="D42" t="s">
        <v>48</v>
      </c>
      <c r="E42" s="29" t="s">
        <v>92</v>
      </c>
      <c r="F42" s="30" t="s">
        <v>88</v>
      </c>
      <c r="G42" s="31">
        <v>600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93</v>
      </c>
      <c r="O42">
        <f>(M42*21)/100</f>
        <v>0</v>
      </c>
      <c r="P42" t="s">
        <v>27</v>
      </c>
    </row>
    <row r="43" spans="1:16" ht="12.75" customHeight="1" x14ac:dyDescent="0.2">
      <c r="A43" s="33" t="s">
        <v>55</v>
      </c>
      <c r="E43" s="34" t="s">
        <v>56</v>
      </c>
    </row>
    <row r="44" spans="1:16" ht="12.75" customHeight="1" x14ac:dyDescent="0.2">
      <c r="A44" s="33" t="s">
        <v>57</v>
      </c>
      <c r="E44" s="35" t="s">
        <v>56</v>
      </c>
    </row>
    <row r="45" spans="1:16" ht="12.75" customHeight="1" x14ac:dyDescent="0.2">
      <c r="E45" s="34" t="s">
        <v>400</v>
      </c>
    </row>
    <row r="46" spans="1:16" ht="12.75" customHeight="1" x14ac:dyDescent="0.2">
      <c r="A46" t="s">
        <v>50</v>
      </c>
      <c r="B46" s="10" t="s">
        <v>95</v>
      </c>
      <c r="C46" s="10" t="s">
        <v>96</v>
      </c>
      <c r="D46" t="s">
        <v>48</v>
      </c>
      <c r="E46" s="29" t="s">
        <v>97</v>
      </c>
      <c r="F46" s="30" t="s">
        <v>70</v>
      </c>
      <c r="G46" s="31">
        <v>148.6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54</v>
      </c>
      <c r="O46">
        <f>(M46*21)/100</f>
        <v>0</v>
      </c>
      <c r="P46" t="s">
        <v>27</v>
      </c>
    </row>
    <row r="47" spans="1:16" ht="12.75" customHeight="1" x14ac:dyDescent="0.2">
      <c r="A47" s="33" t="s">
        <v>55</v>
      </c>
      <c r="E47" s="34" t="s">
        <v>56</v>
      </c>
    </row>
    <row r="48" spans="1:16" ht="12.75" customHeight="1" x14ac:dyDescent="0.2">
      <c r="A48" s="33" t="s">
        <v>57</v>
      </c>
      <c r="E48" s="35" t="s">
        <v>609</v>
      </c>
    </row>
    <row r="49" spans="1:16" ht="12.75" customHeight="1" x14ac:dyDescent="0.2">
      <c r="E49" s="34" t="s">
        <v>99</v>
      </c>
    </row>
    <row r="50" spans="1:16" ht="12.75" customHeight="1" x14ac:dyDescent="0.2">
      <c r="A50" t="s">
        <v>50</v>
      </c>
      <c r="B50" s="10" t="s">
        <v>100</v>
      </c>
      <c r="C50" s="10" t="s">
        <v>101</v>
      </c>
      <c r="D50" t="s">
        <v>48</v>
      </c>
      <c r="E50" s="29" t="s">
        <v>102</v>
      </c>
      <c r="F50" s="30" t="s">
        <v>103</v>
      </c>
      <c r="G50" s="31">
        <v>210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93</v>
      </c>
      <c r="O50">
        <f>(M50*21)/100</f>
        <v>0</v>
      </c>
      <c r="P50" t="s">
        <v>27</v>
      </c>
    </row>
    <row r="51" spans="1:16" ht="12.75" customHeight="1" x14ac:dyDescent="0.2">
      <c r="A51" s="33" t="s">
        <v>55</v>
      </c>
      <c r="E51" s="34" t="s">
        <v>56</v>
      </c>
    </row>
    <row r="52" spans="1:16" ht="12.75" customHeight="1" x14ac:dyDescent="0.2">
      <c r="A52" s="33" t="s">
        <v>57</v>
      </c>
      <c r="E52" s="35" t="s">
        <v>610</v>
      </c>
    </row>
    <row r="53" spans="1:16" ht="12.75" customHeight="1" x14ac:dyDescent="0.2">
      <c r="E53" s="34" t="s">
        <v>400</v>
      </c>
    </row>
    <row r="54" spans="1:16" ht="12.75" customHeight="1" x14ac:dyDescent="0.2">
      <c r="A54" t="s">
        <v>50</v>
      </c>
      <c r="B54" s="10" t="s">
        <v>105</v>
      </c>
      <c r="C54" s="10" t="s">
        <v>568</v>
      </c>
      <c r="D54" t="s">
        <v>48</v>
      </c>
      <c r="E54" s="29" t="s">
        <v>114</v>
      </c>
      <c r="F54" s="30" t="s">
        <v>88</v>
      </c>
      <c r="G54" s="31">
        <v>600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54</v>
      </c>
      <c r="O54">
        <f>(M54*21)/100</f>
        <v>0</v>
      </c>
      <c r="P54" t="s">
        <v>27</v>
      </c>
    </row>
    <row r="55" spans="1:16" ht="12.75" customHeight="1" x14ac:dyDescent="0.2">
      <c r="A55" s="33" t="s">
        <v>55</v>
      </c>
      <c r="E55" s="34" t="s">
        <v>56</v>
      </c>
    </row>
    <row r="56" spans="1:16" ht="12.75" customHeight="1" x14ac:dyDescent="0.2">
      <c r="A56" s="33" t="s">
        <v>57</v>
      </c>
      <c r="E56" s="35" t="s">
        <v>56</v>
      </c>
    </row>
    <row r="57" spans="1:16" ht="12.75" customHeight="1" x14ac:dyDescent="0.2">
      <c r="E57" s="34" t="s">
        <v>569</v>
      </c>
    </row>
    <row r="58" spans="1:16" ht="12.75" customHeight="1" x14ac:dyDescent="0.2">
      <c r="A58" t="s">
        <v>50</v>
      </c>
      <c r="B58" s="10" t="s">
        <v>109</v>
      </c>
      <c r="C58" s="10" t="s">
        <v>123</v>
      </c>
      <c r="D58" t="s">
        <v>48</v>
      </c>
      <c r="E58" s="29" t="s">
        <v>570</v>
      </c>
      <c r="F58" s="30" t="s">
        <v>61</v>
      </c>
      <c r="G58" s="31">
        <v>4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54</v>
      </c>
      <c r="O58">
        <f>(M58*21)/100</f>
        <v>0</v>
      </c>
      <c r="P58" t="s">
        <v>27</v>
      </c>
    </row>
    <row r="59" spans="1:16" ht="12.75" customHeight="1" x14ac:dyDescent="0.2">
      <c r="A59" s="33" t="s">
        <v>55</v>
      </c>
      <c r="E59" s="34" t="s">
        <v>56</v>
      </c>
    </row>
    <row r="60" spans="1:16" ht="12.75" customHeight="1" x14ac:dyDescent="0.2">
      <c r="A60" s="33" t="s">
        <v>57</v>
      </c>
      <c r="E60" s="35" t="s">
        <v>56</v>
      </c>
    </row>
    <row r="61" spans="1:16" ht="12.75" customHeight="1" x14ac:dyDescent="0.2">
      <c r="E61" s="34" t="s">
        <v>571</v>
      </c>
    </row>
    <row r="62" spans="1:16" ht="12.75" customHeight="1" x14ac:dyDescent="0.2">
      <c r="A62" t="s">
        <v>50</v>
      </c>
      <c r="B62" s="10" t="s">
        <v>112</v>
      </c>
      <c r="C62" s="10" t="s">
        <v>127</v>
      </c>
      <c r="D62" t="s">
        <v>48</v>
      </c>
      <c r="E62" s="29" t="s">
        <v>128</v>
      </c>
      <c r="F62" s="30" t="s">
        <v>129</v>
      </c>
      <c r="G62" s="31">
        <v>6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54</v>
      </c>
      <c r="O62">
        <f>(M62*21)/100</f>
        <v>0</v>
      </c>
      <c r="P62" t="s">
        <v>27</v>
      </c>
    </row>
    <row r="63" spans="1:16" ht="12.75" customHeight="1" x14ac:dyDescent="0.2">
      <c r="A63" s="33" t="s">
        <v>55</v>
      </c>
      <c r="E63" s="34" t="s">
        <v>56</v>
      </c>
    </row>
    <row r="64" spans="1:16" ht="12.75" customHeight="1" x14ac:dyDescent="0.2">
      <c r="A64" s="33" t="s">
        <v>57</v>
      </c>
      <c r="E64" s="35" t="s">
        <v>56</v>
      </c>
    </row>
    <row r="65" spans="1:16" ht="12.75" customHeight="1" x14ac:dyDescent="0.2">
      <c r="E65" s="34" t="s">
        <v>130</v>
      </c>
    </row>
    <row r="66" spans="1:16" ht="12.75" customHeight="1" x14ac:dyDescent="0.2">
      <c r="A66" t="s">
        <v>47</v>
      </c>
      <c r="C66" s="11" t="s">
        <v>27</v>
      </c>
      <c r="E66" s="28" t="s">
        <v>572</v>
      </c>
      <c r="J66" s="27">
        <f>0</f>
        <v>0</v>
      </c>
      <c r="K66" s="27">
        <f>0</f>
        <v>0</v>
      </c>
      <c r="L66" s="27">
        <f>0+L67+L71+L75+L79+L83+L87+L91+L95+L99+L103+L107+L111+L115+L119+L123</f>
        <v>0</v>
      </c>
      <c r="M66" s="27">
        <f>0+M67+M71+M75+M79+M83+M87+M91+M95+M99+M103+M107+M111+M115+M119+M123</f>
        <v>0</v>
      </c>
    </row>
    <row r="67" spans="1:16" ht="12.75" customHeight="1" x14ac:dyDescent="0.2">
      <c r="A67" t="s">
        <v>50</v>
      </c>
      <c r="B67" s="10" t="s">
        <v>115</v>
      </c>
      <c r="C67" s="10" t="s">
        <v>573</v>
      </c>
      <c r="D67" t="s">
        <v>48</v>
      </c>
      <c r="E67" s="29" t="s">
        <v>574</v>
      </c>
      <c r="F67" s="30" t="s">
        <v>61</v>
      </c>
      <c r="G67" s="31">
        <v>1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54</v>
      </c>
      <c r="O67">
        <f>(M67*21)/100</f>
        <v>0</v>
      </c>
      <c r="P67" t="s">
        <v>27</v>
      </c>
    </row>
    <row r="68" spans="1:16" ht="12.75" customHeight="1" x14ac:dyDescent="0.2">
      <c r="A68" s="33" t="s">
        <v>55</v>
      </c>
      <c r="E68" s="34" t="s">
        <v>56</v>
      </c>
    </row>
    <row r="69" spans="1:16" ht="12.75" customHeight="1" x14ac:dyDescent="0.2">
      <c r="A69" s="33" t="s">
        <v>57</v>
      </c>
      <c r="E69" s="35" t="s">
        <v>56</v>
      </c>
    </row>
    <row r="70" spans="1:16" ht="12.75" customHeight="1" x14ac:dyDescent="0.2">
      <c r="E70" s="34" t="s">
        <v>575</v>
      </c>
    </row>
    <row r="71" spans="1:16" ht="12.75" customHeight="1" x14ac:dyDescent="0.2">
      <c r="A71" t="s">
        <v>50</v>
      </c>
      <c r="B71" s="10" t="s">
        <v>118</v>
      </c>
      <c r="C71" s="10" t="s">
        <v>576</v>
      </c>
      <c r="D71" t="s">
        <v>48</v>
      </c>
      <c r="E71" s="29" t="s">
        <v>577</v>
      </c>
      <c r="F71" s="30" t="s">
        <v>61</v>
      </c>
      <c r="G71" s="31">
        <v>1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54</v>
      </c>
      <c r="O71">
        <f>(M71*21)/100</f>
        <v>0</v>
      </c>
      <c r="P71" t="s">
        <v>27</v>
      </c>
    </row>
    <row r="72" spans="1:16" ht="12.75" customHeight="1" x14ac:dyDescent="0.2">
      <c r="A72" s="33" t="s">
        <v>55</v>
      </c>
      <c r="E72" s="34" t="s">
        <v>56</v>
      </c>
    </row>
    <row r="73" spans="1:16" ht="12.75" customHeight="1" x14ac:dyDescent="0.2">
      <c r="A73" s="33" t="s">
        <v>57</v>
      </c>
      <c r="E73" s="35" t="s">
        <v>56</v>
      </c>
    </row>
    <row r="74" spans="1:16" ht="12.75" customHeight="1" x14ac:dyDescent="0.2">
      <c r="E74" s="34" t="s">
        <v>578</v>
      </c>
    </row>
    <row r="75" spans="1:16" ht="12.75" customHeight="1" x14ac:dyDescent="0.2">
      <c r="A75" t="s">
        <v>50</v>
      </c>
      <c r="B75" s="10" t="s">
        <v>122</v>
      </c>
      <c r="C75" s="10" t="s">
        <v>579</v>
      </c>
      <c r="D75" t="s">
        <v>48</v>
      </c>
      <c r="E75" s="29" t="s">
        <v>580</v>
      </c>
      <c r="F75" s="30" t="s">
        <v>61</v>
      </c>
      <c r="G75" s="31">
        <v>5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54</v>
      </c>
      <c r="O75">
        <f>(M75*21)/100</f>
        <v>0</v>
      </c>
      <c r="P75" t="s">
        <v>27</v>
      </c>
    </row>
    <row r="76" spans="1:16" ht="12.75" customHeight="1" x14ac:dyDescent="0.2">
      <c r="A76" s="33" t="s">
        <v>55</v>
      </c>
      <c r="E76" s="34" t="s">
        <v>56</v>
      </c>
    </row>
    <row r="77" spans="1:16" ht="12.75" customHeight="1" x14ac:dyDescent="0.2">
      <c r="A77" s="33" t="s">
        <v>57</v>
      </c>
      <c r="E77" s="35" t="s">
        <v>56</v>
      </c>
    </row>
    <row r="78" spans="1:16" ht="12.75" customHeight="1" x14ac:dyDescent="0.2">
      <c r="E78" s="34" t="s">
        <v>581</v>
      </c>
    </row>
    <row r="79" spans="1:16" ht="12.75" customHeight="1" x14ac:dyDescent="0.2">
      <c r="A79" t="s">
        <v>50</v>
      </c>
      <c r="B79" s="10" t="s">
        <v>126</v>
      </c>
      <c r="C79" s="10" t="s">
        <v>582</v>
      </c>
      <c r="D79" t="s">
        <v>48</v>
      </c>
      <c r="E79" s="29" t="s">
        <v>583</v>
      </c>
      <c r="F79" s="30" t="s">
        <v>61</v>
      </c>
      <c r="G79" s="31">
        <v>6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93</v>
      </c>
      <c r="O79">
        <f>(M79*21)/100</f>
        <v>0</v>
      </c>
      <c r="P79" t="s">
        <v>27</v>
      </c>
    </row>
    <row r="80" spans="1:16" ht="12.75" customHeight="1" x14ac:dyDescent="0.2">
      <c r="A80" s="33" t="s">
        <v>55</v>
      </c>
      <c r="E80" s="34" t="s">
        <v>56</v>
      </c>
    </row>
    <row r="81" spans="1:16" ht="12.75" customHeight="1" x14ac:dyDescent="0.2">
      <c r="A81" s="33" t="s">
        <v>57</v>
      </c>
      <c r="E81" s="35" t="s">
        <v>56</v>
      </c>
    </row>
    <row r="82" spans="1:16" ht="12.75" customHeight="1" x14ac:dyDescent="0.2">
      <c r="E82" s="34" t="s">
        <v>400</v>
      </c>
    </row>
    <row r="83" spans="1:16" ht="12.75" customHeight="1" x14ac:dyDescent="0.2">
      <c r="A83" t="s">
        <v>50</v>
      </c>
      <c r="B83" s="10" t="s">
        <v>132</v>
      </c>
      <c r="C83" s="10" t="s">
        <v>584</v>
      </c>
      <c r="D83" t="s">
        <v>48</v>
      </c>
      <c r="E83" s="29" t="s">
        <v>585</v>
      </c>
      <c r="F83" s="30" t="s">
        <v>61</v>
      </c>
      <c r="G83" s="31">
        <v>1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93</v>
      </c>
      <c r="O83">
        <f>(M83*21)/100</f>
        <v>0</v>
      </c>
      <c r="P83" t="s">
        <v>27</v>
      </c>
    </row>
    <row r="84" spans="1:16" ht="12.75" customHeight="1" x14ac:dyDescent="0.2">
      <c r="A84" s="33" t="s">
        <v>55</v>
      </c>
      <c r="E84" s="34" t="s">
        <v>56</v>
      </c>
    </row>
    <row r="85" spans="1:16" ht="12.75" customHeight="1" x14ac:dyDescent="0.2">
      <c r="A85" s="33" t="s">
        <v>57</v>
      </c>
      <c r="E85" s="35" t="s">
        <v>56</v>
      </c>
    </row>
    <row r="86" spans="1:16" ht="12.75" customHeight="1" x14ac:dyDescent="0.2">
      <c r="E86" s="34" t="s">
        <v>400</v>
      </c>
    </row>
    <row r="87" spans="1:16" ht="12.75" customHeight="1" x14ac:dyDescent="0.2">
      <c r="A87" t="s">
        <v>50</v>
      </c>
      <c r="B87" s="10" t="s">
        <v>138</v>
      </c>
      <c r="C87" s="10" t="s">
        <v>586</v>
      </c>
      <c r="D87" t="s">
        <v>48</v>
      </c>
      <c r="E87" s="29" t="s">
        <v>587</v>
      </c>
      <c r="F87" s="30" t="s">
        <v>61</v>
      </c>
      <c r="G87" s="31">
        <v>1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93</v>
      </c>
      <c r="O87">
        <f>(M87*21)/100</f>
        <v>0</v>
      </c>
      <c r="P87" t="s">
        <v>27</v>
      </c>
    </row>
    <row r="88" spans="1:16" ht="12.75" customHeight="1" x14ac:dyDescent="0.2">
      <c r="A88" s="33" t="s">
        <v>55</v>
      </c>
      <c r="E88" s="34" t="s">
        <v>56</v>
      </c>
    </row>
    <row r="89" spans="1:16" ht="12.75" customHeight="1" x14ac:dyDescent="0.2">
      <c r="A89" s="33" t="s">
        <v>57</v>
      </c>
      <c r="E89" s="35" t="s">
        <v>56</v>
      </c>
    </row>
    <row r="90" spans="1:16" ht="12.75" customHeight="1" x14ac:dyDescent="0.2">
      <c r="E90" s="34" t="s">
        <v>400</v>
      </c>
    </row>
    <row r="91" spans="1:16" ht="12.75" customHeight="1" x14ac:dyDescent="0.2">
      <c r="A91" t="s">
        <v>50</v>
      </c>
      <c r="B91" s="10" t="s">
        <v>142</v>
      </c>
      <c r="C91" s="10" t="s">
        <v>588</v>
      </c>
      <c r="D91" t="s">
        <v>48</v>
      </c>
      <c r="E91" s="29" t="s">
        <v>589</v>
      </c>
      <c r="F91" s="30" t="s">
        <v>327</v>
      </c>
      <c r="G91" s="31">
        <v>12</v>
      </c>
      <c r="H91" s="30">
        <v>0</v>
      </c>
      <c r="I91" s="30">
        <f>ROUND(G91*H91,6)</f>
        <v>0</v>
      </c>
      <c r="L91" s="32">
        <v>0</v>
      </c>
      <c r="M91" s="27">
        <f>ROUND(ROUND(L91,2)*ROUND(G91,3),2)</f>
        <v>0</v>
      </c>
      <c r="N91" s="30" t="s">
        <v>54</v>
      </c>
      <c r="O91">
        <f>(M91*21)/100</f>
        <v>0</v>
      </c>
      <c r="P91" t="s">
        <v>27</v>
      </c>
    </row>
    <row r="92" spans="1:16" ht="12.75" customHeight="1" x14ac:dyDescent="0.2">
      <c r="A92" s="33" t="s">
        <v>55</v>
      </c>
      <c r="E92" s="34" t="s">
        <v>56</v>
      </c>
    </row>
    <row r="93" spans="1:16" ht="12.75" customHeight="1" x14ac:dyDescent="0.2">
      <c r="A93" s="33" t="s">
        <v>57</v>
      </c>
      <c r="E93" s="35" t="s">
        <v>56</v>
      </c>
    </row>
    <row r="94" spans="1:16" ht="12.75" customHeight="1" x14ac:dyDescent="0.2">
      <c r="E94" s="34" t="s">
        <v>590</v>
      </c>
    </row>
    <row r="95" spans="1:16" ht="12.75" customHeight="1" x14ac:dyDescent="0.2">
      <c r="A95" t="s">
        <v>50</v>
      </c>
      <c r="B95" s="10" t="s">
        <v>145</v>
      </c>
      <c r="C95" s="10" t="s">
        <v>591</v>
      </c>
      <c r="D95" t="s">
        <v>48</v>
      </c>
      <c r="E95" s="29" t="s">
        <v>592</v>
      </c>
      <c r="F95" s="30" t="s">
        <v>61</v>
      </c>
      <c r="G95" s="31">
        <v>2</v>
      </c>
      <c r="H95" s="30">
        <v>0</v>
      </c>
      <c r="I95" s="30">
        <f>ROUND(G95*H95,6)</f>
        <v>0</v>
      </c>
      <c r="L95" s="32">
        <v>0</v>
      </c>
      <c r="M95" s="27">
        <f>ROUND(ROUND(L95,2)*ROUND(G95,3),2)</f>
        <v>0</v>
      </c>
      <c r="N95" s="30" t="s">
        <v>93</v>
      </c>
      <c r="O95">
        <f>(M95*21)/100</f>
        <v>0</v>
      </c>
      <c r="P95" t="s">
        <v>27</v>
      </c>
    </row>
    <row r="96" spans="1:16" ht="12.75" customHeight="1" x14ac:dyDescent="0.2">
      <c r="A96" s="33" t="s">
        <v>55</v>
      </c>
      <c r="E96" s="34" t="s">
        <v>56</v>
      </c>
    </row>
    <row r="97" spans="1:16" ht="12.75" customHeight="1" x14ac:dyDescent="0.2">
      <c r="A97" s="33" t="s">
        <v>57</v>
      </c>
      <c r="E97" s="35" t="s">
        <v>56</v>
      </c>
    </row>
    <row r="98" spans="1:16" ht="12.75" customHeight="1" x14ac:dyDescent="0.2">
      <c r="E98" s="34" t="s">
        <v>400</v>
      </c>
    </row>
    <row r="99" spans="1:16" ht="12.75" customHeight="1" x14ac:dyDescent="0.2">
      <c r="A99" t="s">
        <v>50</v>
      </c>
      <c r="B99" s="10" t="s">
        <v>148</v>
      </c>
      <c r="C99" s="10" t="s">
        <v>611</v>
      </c>
      <c r="D99" t="s">
        <v>48</v>
      </c>
      <c r="E99" s="29" t="s">
        <v>612</v>
      </c>
      <c r="F99" s="30" t="s">
        <v>88</v>
      </c>
      <c r="G99" s="31">
        <v>675</v>
      </c>
      <c r="H99" s="30">
        <v>0</v>
      </c>
      <c r="I99" s="30">
        <f>ROUND(G99*H99,6)</f>
        <v>0</v>
      </c>
      <c r="L99" s="32">
        <v>0</v>
      </c>
      <c r="M99" s="27">
        <f>ROUND(ROUND(L99,2)*ROUND(G99,3),2)</f>
        <v>0</v>
      </c>
      <c r="N99" s="30" t="s">
        <v>93</v>
      </c>
      <c r="O99">
        <f>(M99*21)/100</f>
        <v>0</v>
      </c>
      <c r="P99" t="s">
        <v>27</v>
      </c>
    </row>
    <row r="100" spans="1:16" ht="12.75" customHeight="1" x14ac:dyDescent="0.2">
      <c r="A100" s="33" t="s">
        <v>55</v>
      </c>
      <c r="E100" s="34" t="s">
        <v>56</v>
      </c>
    </row>
    <row r="101" spans="1:16" ht="12.75" customHeight="1" x14ac:dyDescent="0.2">
      <c r="A101" s="33" t="s">
        <v>57</v>
      </c>
      <c r="E101" s="35" t="s">
        <v>56</v>
      </c>
    </row>
    <row r="102" spans="1:16" ht="12.75" customHeight="1" x14ac:dyDescent="0.2">
      <c r="E102" s="34" t="s">
        <v>400</v>
      </c>
    </row>
    <row r="103" spans="1:16" ht="12.75" customHeight="1" x14ac:dyDescent="0.2">
      <c r="A103" t="s">
        <v>50</v>
      </c>
      <c r="B103" s="10" t="s">
        <v>151</v>
      </c>
      <c r="C103" s="10" t="s">
        <v>613</v>
      </c>
      <c r="D103" t="s">
        <v>48</v>
      </c>
      <c r="E103" s="29" t="s">
        <v>614</v>
      </c>
      <c r="F103" s="30" t="s">
        <v>61</v>
      </c>
      <c r="G103" s="31">
        <v>2</v>
      </c>
      <c r="H103" s="30">
        <v>0</v>
      </c>
      <c r="I103" s="30">
        <f>ROUND(G103*H103,6)</f>
        <v>0</v>
      </c>
      <c r="L103" s="32">
        <v>0</v>
      </c>
      <c r="M103" s="27">
        <f>ROUND(ROUND(L103,2)*ROUND(G103,3),2)</f>
        <v>0</v>
      </c>
      <c r="N103" s="30" t="s">
        <v>93</v>
      </c>
      <c r="O103">
        <f>(M103*21)/100</f>
        <v>0</v>
      </c>
      <c r="P103" t="s">
        <v>27</v>
      </c>
    </row>
    <row r="104" spans="1:16" ht="12.75" customHeight="1" x14ac:dyDescent="0.2">
      <c r="A104" s="33" t="s">
        <v>55</v>
      </c>
      <c r="E104" s="34" t="s">
        <v>56</v>
      </c>
    </row>
    <row r="105" spans="1:16" ht="12.75" customHeight="1" x14ac:dyDescent="0.2">
      <c r="A105" s="33" t="s">
        <v>57</v>
      </c>
      <c r="E105" s="35" t="s">
        <v>56</v>
      </c>
    </row>
    <row r="106" spans="1:16" ht="12.75" customHeight="1" x14ac:dyDescent="0.2">
      <c r="E106" s="34" t="s">
        <v>400</v>
      </c>
    </row>
    <row r="107" spans="1:16" ht="12.75" customHeight="1" x14ac:dyDescent="0.2">
      <c r="A107" t="s">
        <v>50</v>
      </c>
      <c r="B107" s="10" t="s">
        <v>154</v>
      </c>
      <c r="C107" s="10" t="s">
        <v>615</v>
      </c>
      <c r="D107" t="s">
        <v>48</v>
      </c>
      <c r="E107" s="29" t="s">
        <v>616</v>
      </c>
      <c r="F107" s="30" t="s">
        <v>61</v>
      </c>
      <c r="G107" s="31">
        <v>2</v>
      </c>
      <c r="H107" s="30">
        <v>0</v>
      </c>
      <c r="I107" s="30">
        <f>ROUND(G107*H107,6)</f>
        <v>0</v>
      </c>
      <c r="L107" s="32">
        <v>0</v>
      </c>
      <c r="M107" s="27">
        <f>ROUND(ROUND(L107,2)*ROUND(G107,3),2)</f>
        <v>0</v>
      </c>
      <c r="N107" s="30" t="s">
        <v>54</v>
      </c>
      <c r="O107">
        <f>(M107*21)/100</f>
        <v>0</v>
      </c>
      <c r="P107" t="s">
        <v>27</v>
      </c>
    </row>
    <row r="108" spans="1:16" ht="12.75" customHeight="1" x14ac:dyDescent="0.2">
      <c r="A108" s="33" t="s">
        <v>55</v>
      </c>
      <c r="E108" s="34" t="s">
        <v>56</v>
      </c>
    </row>
    <row r="109" spans="1:16" ht="12.75" customHeight="1" x14ac:dyDescent="0.2">
      <c r="A109" s="33" t="s">
        <v>57</v>
      </c>
      <c r="E109" s="35" t="s">
        <v>56</v>
      </c>
    </row>
    <row r="110" spans="1:16" ht="114.75" customHeight="1" x14ac:dyDescent="0.2">
      <c r="E110" s="34" t="s">
        <v>595</v>
      </c>
    </row>
    <row r="111" spans="1:16" ht="12.75" customHeight="1" x14ac:dyDescent="0.2">
      <c r="A111" t="s">
        <v>50</v>
      </c>
      <c r="B111" s="10" t="s">
        <v>157</v>
      </c>
      <c r="C111" s="10" t="s">
        <v>182</v>
      </c>
      <c r="D111" t="s">
        <v>48</v>
      </c>
      <c r="E111" s="29" t="s">
        <v>183</v>
      </c>
      <c r="F111" s="30" t="s">
        <v>61</v>
      </c>
      <c r="G111" s="31">
        <v>2</v>
      </c>
      <c r="H111" s="30">
        <v>0</v>
      </c>
      <c r="I111" s="30">
        <f>ROUND(G111*H111,6)</f>
        <v>0</v>
      </c>
      <c r="L111" s="32">
        <v>0</v>
      </c>
      <c r="M111" s="27">
        <f>ROUND(ROUND(L111,2)*ROUND(G111,3),2)</f>
        <v>0</v>
      </c>
      <c r="N111" s="30" t="s">
        <v>54</v>
      </c>
      <c r="O111">
        <f>(M111*21)/100</f>
        <v>0</v>
      </c>
      <c r="P111" t="s">
        <v>27</v>
      </c>
    </row>
    <row r="112" spans="1:16" ht="12.75" customHeight="1" x14ac:dyDescent="0.2">
      <c r="A112" s="33" t="s">
        <v>55</v>
      </c>
      <c r="E112" s="34" t="s">
        <v>56</v>
      </c>
    </row>
    <row r="113" spans="1:16" ht="12.75" customHeight="1" x14ac:dyDescent="0.2">
      <c r="A113" s="33" t="s">
        <v>57</v>
      </c>
      <c r="E113" s="35" t="s">
        <v>56</v>
      </c>
    </row>
    <row r="114" spans="1:16" ht="12.75" customHeight="1" x14ac:dyDescent="0.2">
      <c r="E114" s="34" t="s">
        <v>184</v>
      </c>
    </row>
    <row r="115" spans="1:16" ht="12.75" customHeight="1" x14ac:dyDescent="0.2">
      <c r="A115" t="s">
        <v>50</v>
      </c>
      <c r="B115" s="10" t="s">
        <v>162</v>
      </c>
      <c r="C115" s="10" t="s">
        <v>596</v>
      </c>
      <c r="D115" t="s">
        <v>48</v>
      </c>
      <c r="E115" s="29" t="s">
        <v>597</v>
      </c>
      <c r="F115" s="30" t="s">
        <v>88</v>
      </c>
      <c r="G115" s="31">
        <v>5</v>
      </c>
      <c r="H115" s="30">
        <v>0</v>
      </c>
      <c r="I115" s="30">
        <f>ROUND(G115*H115,6)</f>
        <v>0</v>
      </c>
      <c r="L115" s="32">
        <v>0</v>
      </c>
      <c r="M115" s="27">
        <f>ROUND(ROUND(L115,2)*ROUND(G115,3),2)</f>
        <v>0</v>
      </c>
      <c r="N115" s="30" t="s">
        <v>54</v>
      </c>
      <c r="O115">
        <f>(M115*21)/100</f>
        <v>0</v>
      </c>
      <c r="P115" t="s">
        <v>27</v>
      </c>
    </row>
    <row r="116" spans="1:16" ht="12.75" customHeight="1" x14ac:dyDescent="0.2">
      <c r="A116" s="33" t="s">
        <v>55</v>
      </c>
      <c r="E116" s="34" t="s">
        <v>56</v>
      </c>
    </row>
    <row r="117" spans="1:16" ht="12.75" customHeight="1" x14ac:dyDescent="0.2">
      <c r="A117" s="33" t="s">
        <v>57</v>
      </c>
      <c r="E117" s="35" t="s">
        <v>56</v>
      </c>
    </row>
    <row r="118" spans="1:16" ht="12.75" customHeight="1" x14ac:dyDescent="0.2">
      <c r="E118" s="34" t="s">
        <v>598</v>
      </c>
    </row>
    <row r="119" spans="1:16" ht="12.75" customHeight="1" x14ac:dyDescent="0.2">
      <c r="A119" t="s">
        <v>50</v>
      </c>
      <c r="B119" s="10" t="s">
        <v>165</v>
      </c>
      <c r="C119" s="10" t="s">
        <v>599</v>
      </c>
      <c r="D119" t="s">
        <v>48</v>
      </c>
      <c r="E119" s="29" t="s">
        <v>600</v>
      </c>
      <c r="F119" s="30" t="s">
        <v>88</v>
      </c>
      <c r="G119" s="31">
        <v>5</v>
      </c>
      <c r="H119" s="30">
        <v>0</v>
      </c>
      <c r="I119" s="30">
        <f>ROUND(G119*H119,6)</f>
        <v>0</v>
      </c>
      <c r="L119" s="32">
        <v>0</v>
      </c>
      <c r="M119" s="27">
        <f>ROUND(ROUND(L119,2)*ROUND(G119,3),2)</f>
        <v>0</v>
      </c>
      <c r="N119" s="30" t="s">
        <v>93</v>
      </c>
      <c r="O119">
        <f>(M119*21)/100</f>
        <v>0</v>
      </c>
      <c r="P119" t="s">
        <v>27</v>
      </c>
    </row>
    <row r="120" spans="1:16" ht="12.75" customHeight="1" x14ac:dyDescent="0.2">
      <c r="A120" s="33" t="s">
        <v>55</v>
      </c>
      <c r="E120" s="34" t="s">
        <v>56</v>
      </c>
    </row>
    <row r="121" spans="1:16" ht="12.75" customHeight="1" x14ac:dyDescent="0.2">
      <c r="A121" s="33" t="s">
        <v>57</v>
      </c>
      <c r="E121" s="35" t="s">
        <v>56</v>
      </c>
    </row>
    <row r="122" spans="1:16" ht="12.75" customHeight="1" x14ac:dyDescent="0.2">
      <c r="E122" s="34" t="s">
        <v>400</v>
      </c>
    </row>
    <row r="123" spans="1:16" ht="12.75" customHeight="1" x14ac:dyDescent="0.2">
      <c r="A123" t="s">
        <v>50</v>
      </c>
      <c r="B123" s="10" t="s">
        <v>168</v>
      </c>
      <c r="C123" s="10" t="s">
        <v>217</v>
      </c>
      <c r="D123" t="s">
        <v>48</v>
      </c>
      <c r="E123" s="29" t="s">
        <v>218</v>
      </c>
      <c r="F123" s="30" t="s">
        <v>88</v>
      </c>
      <c r="G123" s="31">
        <v>25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54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55</v>
      </c>
      <c r="E124" s="34" t="s">
        <v>56</v>
      </c>
    </row>
    <row r="125" spans="1:16" ht="12.75" customHeight="1" x14ac:dyDescent="0.2">
      <c r="A125" s="33" t="s">
        <v>57</v>
      </c>
      <c r="E125" s="35" t="s">
        <v>56</v>
      </c>
    </row>
    <row r="126" spans="1:16" ht="12.75" customHeight="1" x14ac:dyDescent="0.2">
      <c r="E126" s="34" t="s">
        <v>219</v>
      </c>
    </row>
    <row r="127" spans="1:16" ht="12.75" customHeight="1" x14ac:dyDescent="0.2">
      <c r="A127" t="s">
        <v>47</v>
      </c>
      <c r="C127" s="11" t="s">
        <v>20</v>
      </c>
      <c r="E127" s="28" t="s">
        <v>323</v>
      </c>
      <c r="J127" s="27">
        <f>0</f>
        <v>0</v>
      </c>
      <c r="K127" s="27">
        <f>0</f>
        <v>0</v>
      </c>
      <c r="L127" s="27">
        <f>0+L128+L132</f>
        <v>0</v>
      </c>
      <c r="M127" s="27">
        <f>0+M128+M132</f>
        <v>0</v>
      </c>
    </row>
    <row r="128" spans="1:16" ht="12.75" customHeight="1" x14ac:dyDescent="0.2">
      <c r="A128" t="s">
        <v>50</v>
      </c>
      <c r="B128" s="10" t="s">
        <v>171</v>
      </c>
      <c r="C128" s="10" t="s">
        <v>601</v>
      </c>
      <c r="D128" t="s">
        <v>48</v>
      </c>
      <c r="E128" s="29" t="s">
        <v>326</v>
      </c>
      <c r="F128" s="30" t="s">
        <v>327</v>
      </c>
      <c r="G128" s="31">
        <v>6</v>
      </c>
      <c r="H128" s="30">
        <v>0</v>
      </c>
      <c r="I128" s="30">
        <f>ROUND(G128*H128,6)</f>
        <v>0</v>
      </c>
      <c r="L128" s="32">
        <v>0</v>
      </c>
      <c r="M128" s="27">
        <f>ROUND(ROUND(L128,2)*ROUND(G128,3),2)</f>
        <v>0</v>
      </c>
      <c r="N128" s="30" t="s">
        <v>93</v>
      </c>
      <c r="O128">
        <f>(M128*21)/100</f>
        <v>0</v>
      </c>
      <c r="P128" t="s">
        <v>27</v>
      </c>
    </row>
    <row r="129" spans="1:16" ht="12.75" customHeight="1" x14ac:dyDescent="0.2">
      <c r="A129" s="33" t="s">
        <v>55</v>
      </c>
      <c r="E129" s="34" t="s">
        <v>56</v>
      </c>
    </row>
    <row r="130" spans="1:16" ht="12.75" customHeight="1" x14ac:dyDescent="0.2">
      <c r="A130" s="33" t="s">
        <v>57</v>
      </c>
      <c r="E130" s="35" t="s">
        <v>56</v>
      </c>
    </row>
    <row r="131" spans="1:16" ht="12.75" customHeight="1" x14ac:dyDescent="0.2">
      <c r="E131" s="34" t="s">
        <v>400</v>
      </c>
    </row>
    <row r="132" spans="1:16" ht="12.75" customHeight="1" x14ac:dyDescent="0.2">
      <c r="A132" t="s">
        <v>50</v>
      </c>
      <c r="B132" s="10" t="s">
        <v>175</v>
      </c>
      <c r="C132" s="10" t="s">
        <v>336</v>
      </c>
      <c r="D132" t="s">
        <v>48</v>
      </c>
      <c r="E132" s="29" t="s">
        <v>337</v>
      </c>
      <c r="F132" s="30" t="s">
        <v>327</v>
      </c>
      <c r="G132" s="31">
        <v>8</v>
      </c>
      <c r="H132" s="30">
        <v>0</v>
      </c>
      <c r="I132" s="30">
        <f>ROUND(G132*H132,6)</f>
        <v>0</v>
      </c>
      <c r="L132" s="32">
        <v>0</v>
      </c>
      <c r="M132" s="27">
        <f>ROUND(ROUND(L132,2)*ROUND(G132,3),2)</f>
        <v>0</v>
      </c>
      <c r="N132" s="30" t="s">
        <v>93</v>
      </c>
      <c r="O132">
        <f>(M132*21)/100</f>
        <v>0</v>
      </c>
      <c r="P132" t="s">
        <v>27</v>
      </c>
    </row>
    <row r="133" spans="1:16" ht="12.75" customHeight="1" x14ac:dyDescent="0.2">
      <c r="A133" s="33" t="s">
        <v>55</v>
      </c>
      <c r="E133" s="34" t="s">
        <v>56</v>
      </c>
    </row>
    <row r="134" spans="1:16" ht="12.75" customHeight="1" x14ac:dyDescent="0.2">
      <c r="A134" s="33" t="s">
        <v>57</v>
      </c>
      <c r="E134" s="35" t="s">
        <v>56</v>
      </c>
    </row>
    <row r="135" spans="1:16" ht="12.75" customHeight="1" x14ac:dyDescent="0.2">
      <c r="E135" s="34" t="s">
        <v>400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9.140625" hidden="1" customWidth="1"/>
  </cols>
  <sheetData>
    <row r="1" spans="1:16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16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617</v>
      </c>
      <c r="M3" s="36">
        <f>Rekapitulace!C19</f>
        <v>0</v>
      </c>
      <c r="N3" s="19" t="s">
        <v>15</v>
      </c>
      <c r="O3" t="s">
        <v>23</v>
      </c>
      <c r="P3" t="s">
        <v>27</v>
      </c>
    </row>
    <row r="4" spans="1:16" ht="15" customHeight="1" x14ac:dyDescent="0.25">
      <c r="A4" s="22" t="s">
        <v>20</v>
      </c>
      <c r="B4" s="23" t="s">
        <v>28</v>
      </c>
      <c r="C4" s="2" t="s">
        <v>617</v>
      </c>
      <c r="D4" s="5"/>
      <c r="E4" s="23" t="s">
        <v>618</v>
      </c>
      <c r="O4" t="s">
        <v>24</v>
      </c>
      <c r="P4" t="s">
        <v>27</v>
      </c>
    </row>
    <row r="5" spans="1:16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16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16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</row>
    <row r="8" spans="1:16" ht="12.75" customHeight="1" x14ac:dyDescent="0.2">
      <c r="A8" t="s">
        <v>44</v>
      </c>
      <c r="C8" s="24" t="s">
        <v>617</v>
      </c>
      <c r="E8" s="26" t="s">
        <v>618</v>
      </c>
      <c r="J8" s="25">
        <f>0+J9+J26</f>
        <v>0</v>
      </c>
      <c r="K8" s="25">
        <f>0+K9+K26</f>
        <v>0</v>
      </c>
      <c r="L8" s="25">
        <f>0+L9+L26</f>
        <v>0</v>
      </c>
      <c r="M8" s="25">
        <f>0+M9+M26</f>
        <v>0</v>
      </c>
    </row>
    <row r="9" spans="1:16" ht="12.75" customHeight="1" x14ac:dyDescent="0.2">
      <c r="A9" t="s">
        <v>47</v>
      </c>
      <c r="C9" s="11" t="s">
        <v>48</v>
      </c>
      <c r="E9" s="28" t="s">
        <v>621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16" ht="12.75" customHeight="1" x14ac:dyDescent="0.2">
      <c r="A10" t="s">
        <v>50</v>
      </c>
      <c r="B10" s="10" t="s">
        <v>48</v>
      </c>
      <c r="C10" s="10" t="s">
        <v>622</v>
      </c>
      <c r="D10" t="s">
        <v>56</v>
      </c>
      <c r="E10" s="29" t="s">
        <v>623</v>
      </c>
      <c r="F10" s="30" t="s">
        <v>65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624</v>
      </c>
      <c r="O10">
        <f>(M10*21)/100</f>
        <v>0</v>
      </c>
      <c r="P10" t="s">
        <v>27</v>
      </c>
    </row>
    <row r="11" spans="1:16" ht="12.75" customHeight="1" x14ac:dyDescent="0.2">
      <c r="A11" s="33" t="s">
        <v>55</v>
      </c>
      <c r="E11" s="34" t="s">
        <v>625</v>
      </c>
    </row>
    <row r="12" spans="1:16" ht="12.75" customHeight="1" x14ac:dyDescent="0.2">
      <c r="A12" s="33" t="s">
        <v>57</v>
      </c>
      <c r="E12" s="35" t="s">
        <v>626</v>
      </c>
    </row>
    <row r="13" spans="1:16" ht="12.75" customHeight="1" x14ac:dyDescent="0.2">
      <c r="E13" s="34" t="s">
        <v>627</v>
      </c>
    </row>
    <row r="14" spans="1:16" ht="12.75" customHeight="1" x14ac:dyDescent="0.2">
      <c r="A14" t="s">
        <v>50</v>
      </c>
      <c r="B14" s="10" t="s">
        <v>27</v>
      </c>
      <c r="C14" s="10" t="s">
        <v>628</v>
      </c>
      <c r="D14" t="s">
        <v>56</v>
      </c>
      <c r="E14" s="29" t="s">
        <v>629</v>
      </c>
      <c r="F14" s="30" t="s">
        <v>65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624</v>
      </c>
      <c r="O14">
        <f>(M14*21)/100</f>
        <v>0</v>
      </c>
      <c r="P14" t="s">
        <v>27</v>
      </c>
    </row>
    <row r="15" spans="1:16" ht="12.75" customHeight="1" x14ac:dyDescent="0.2">
      <c r="A15" s="33" t="s">
        <v>55</v>
      </c>
      <c r="E15" s="34" t="s">
        <v>630</v>
      </c>
    </row>
    <row r="16" spans="1:16" ht="12.75" customHeight="1" x14ac:dyDescent="0.2">
      <c r="A16" s="33" t="s">
        <v>57</v>
      </c>
      <c r="E16" s="35" t="s">
        <v>626</v>
      </c>
    </row>
    <row r="17" spans="1:16" ht="12.75" customHeight="1" x14ac:dyDescent="0.2">
      <c r="E17" s="34" t="s">
        <v>631</v>
      </c>
    </row>
    <row r="18" spans="1:16" ht="12.75" customHeight="1" x14ac:dyDescent="0.2">
      <c r="A18" t="s">
        <v>50</v>
      </c>
      <c r="B18" s="10" t="s">
        <v>26</v>
      </c>
      <c r="C18" s="10" t="s">
        <v>632</v>
      </c>
      <c r="D18" t="s">
        <v>56</v>
      </c>
      <c r="E18" s="29" t="s">
        <v>633</v>
      </c>
      <c r="F18" s="30" t="s">
        <v>65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624</v>
      </c>
      <c r="O18">
        <f>(M18*21)/100</f>
        <v>0</v>
      </c>
      <c r="P18" t="s">
        <v>27</v>
      </c>
    </row>
    <row r="19" spans="1:16" ht="12.75" customHeight="1" x14ac:dyDescent="0.2">
      <c r="A19" s="33" t="s">
        <v>55</v>
      </c>
      <c r="E19" s="34" t="s">
        <v>634</v>
      </c>
    </row>
    <row r="20" spans="1:16" ht="12.75" customHeight="1" x14ac:dyDescent="0.2">
      <c r="A20" s="33" t="s">
        <v>57</v>
      </c>
      <c r="E20" s="35" t="s">
        <v>626</v>
      </c>
    </row>
    <row r="21" spans="1:16" ht="12.75" customHeight="1" x14ac:dyDescent="0.2">
      <c r="E21" s="34" t="s">
        <v>635</v>
      </c>
    </row>
    <row r="22" spans="1:16" ht="12.75" customHeight="1" x14ac:dyDescent="0.2">
      <c r="A22" t="s">
        <v>50</v>
      </c>
      <c r="B22" s="10" t="s">
        <v>67</v>
      </c>
      <c r="C22" s="10" t="s">
        <v>636</v>
      </c>
      <c r="D22" t="s">
        <v>56</v>
      </c>
      <c r="E22" s="29" t="s">
        <v>637</v>
      </c>
      <c r="F22" s="30" t="s">
        <v>65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624</v>
      </c>
      <c r="O22">
        <f>(M22*21)/100</f>
        <v>0</v>
      </c>
      <c r="P22" t="s">
        <v>27</v>
      </c>
    </row>
    <row r="23" spans="1:16" ht="12.75" customHeight="1" x14ac:dyDescent="0.2">
      <c r="A23" s="33" t="s">
        <v>55</v>
      </c>
      <c r="E23" s="34" t="s">
        <v>638</v>
      </c>
    </row>
    <row r="24" spans="1:16" ht="12.75" customHeight="1" x14ac:dyDescent="0.2">
      <c r="A24" s="33" t="s">
        <v>57</v>
      </c>
      <c r="E24" s="35" t="s">
        <v>626</v>
      </c>
    </row>
    <row r="25" spans="1:16" ht="12.75" customHeight="1" x14ac:dyDescent="0.2">
      <c r="E25" s="34" t="s">
        <v>639</v>
      </c>
    </row>
    <row r="26" spans="1:16" ht="12.75" customHeight="1" x14ac:dyDescent="0.2">
      <c r="A26" t="s">
        <v>47</v>
      </c>
      <c r="C26" s="11" t="s">
        <v>27</v>
      </c>
      <c r="E26" s="28" t="s">
        <v>323</v>
      </c>
      <c r="J26" s="27">
        <f>0</f>
        <v>0</v>
      </c>
      <c r="K26" s="27">
        <f>0</f>
        <v>0</v>
      </c>
      <c r="L26" s="27">
        <f>0+L27+L31</f>
        <v>0</v>
      </c>
      <c r="M26" s="27">
        <f>0+M27+M31</f>
        <v>0</v>
      </c>
    </row>
    <row r="27" spans="1:16" ht="12.75" customHeight="1" x14ac:dyDescent="0.2">
      <c r="A27" t="s">
        <v>50</v>
      </c>
      <c r="B27" s="10" t="s">
        <v>73</v>
      </c>
      <c r="C27" s="10" t="s">
        <v>640</v>
      </c>
      <c r="D27" t="s">
        <v>56</v>
      </c>
      <c r="E27" s="29" t="s">
        <v>641</v>
      </c>
      <c r="F27" s="30" t="s">
        <v>65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624</v>
      </c>
      <c r="O27">
        <f>(M27*21)/100</f>
        <v>0</v>
      </c>
      <c r="P27" t="s">
        <v>27</v>
      </c>
    </row>
    <row r="28" spans="1:16" ht="12.75" customHeight="1" x14ac:dyDescent="0.2">
      <c r="A28" s="33" t="s">
        <v>55</v>
      </c>
      <c r="E28" s="34" t="s">
        <v>642</v>
      </c>
    </row>
    <row r="29" spans="1:16" ht="12.75" customHeight="1" x14ac:dyDescent="0.2">
      <c r="A29" s="33" t="s">
        <v>57</v>
      </c>
      <c r="E29" s="35" t="s">
        <v>626</v>
      </c>
    </row>
    <row r="30" spans="1:16" ht="25.5" customHeight="1" x14ac:dyDescent="0.2">
      <c r="E30" s="34" t="s">
        <v>643</v>
      </c>
    </row>
    <row r="31" spans="1:16" ht="12.75" customHeight="1" x14ac:dyDescent="0.2">
      <c r="A31" t="s">
        <v>50</v>
      </c>
      <c r="B31" s="10" t="s">
        <v>77</v>
      </c>
      <c r="C31" s="10" t="s">
        <v>644</v>
      </c>
      <c r="D31" t="s">
        <v>56</v>
      </c>
      <c r="E31" s="29" t="s">
        <v>645</v>
      </c>
      <c r="F31" s="30" t="s">
        <v>65</v>
      </c>
      <c r="G31" s="31">
        <v>1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624</v>
      </c>
      <c r="O31">
        <f>(M31*21)/100</f>
        <v>0</v>
      </c>
      <c r="P31" t="s">
        <v>27</v>
      </c>
    </row>
    <row r="32" spans="1:16" ht="12.75" customHeight="1" x14ac:dyDescent="0.2">
      <c r="A32" s="33" t="s">
        <v>55</v>
      </c>
      <c r="E32" s="34" t="s">
        <v>646</v>
      </c>
    </row>
    <row r="33" spans="1:5" ht="12.75" customHeight="1" x14ac:dyDescent="0.2">
      <c r="A33" s="33" t="s">
        <v>57</v>
      </c>
      <c r="E33" s="35" t="s">
        <v>626</v>
      </c>
    </row>
    <row r="34" spans="1:5" ht="25.5" customHeight="1" x14ac:dyDescent="0.2">
      <c r="E34" s="34" t="s">
        <v>647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PS 1.01.1</vt:lpstr>
      <vt:lpstr>PS 1.01.2</vt:lpstr>
      <vt:lpstr>SO 1.01.1</vt:lpstr>
      <vt:lpstr>SO 1.01.2</vt:lpstr>
      <vt:lpstr>SO 1.02.1</vt:lpstr>
      <vt:lpstr>SO 1.02.2</vt:lpstr>
      <vt:lpstr>SO 98-98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Petr Dušek</cp:lastModifiedBy>
  <dcterms:modified xsi:type="dcterms:W3CDTF">2019-08-20T06:24:31Z</dcterms:modified>
  <cp:category/>
  <cp:contentStatus/>
</cp:coreProperties>
</file>