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" reservationPassword="0"/>
  <workbookPr/>
  <bookViews>
    <workbookView xWindow="240" yWindow="120" windowWidth="14940" windowHeight="9225" activeTab="0"/>
  </bookViews>
  <sheets>
    <sheet name="Rekapitulace" sheetId="1" r:id="rId1"/>
    <sheet name="PS 01" sheetId="2" r:id="rId2"/>
    <sheet name="SO 01" sheetId="3" r:id="rId3"/>
    <sheet name="SO 02" sheetId="4" r:id="rId4"/>
    <sheet name="SO 03" sheetId="5" r:id="rId5"/>
    <sheet name="SO 05" sheetId="6" r:id="rId6"/>
    <sheet name="SO 04" sheetId="7" r:id="rId7"/>
    <sheet name="SO 98-98" sheetId="8" r:id="rId8"/>
  </sheets>
  <definedNames/>
  <calcPr/>
  <webPublishing/>
</workbook>
</file>

<file path=xl/sharedStrings.xml><?xml version="1.0" encoding="utf-8"?>
<sst xmlns="http://schemas.openxmlformats.org/spreadsheetml/2006/main" count="3231" uniqueCount="682">
  <si>
    <t xml:space="preserve">             Aspe</t>
  </si>
  <si>
    <t>Soupis objektů s DPH</t>
  </si>
  <si>
    <t>S631600174</t>
  </si>
  <si>
    <t>Výstavba PZS na přejezdu P1290 v km 17,458 na trati Blatná – Nepomuk</t>
  </si>
  <si>
    <t>ZŘ</t>
  </si>
  <si>
    <t>Základní řešení</t>
  </si>
  <si>
    <t>Odbytová cena:</t>
  </si>
  <si>
    <t>OC+DPH:</t>
  </si>
  <si>
    <t>Objekt</t>
  </si>
  <si>
    <t>Popis</t>
  </si>
  <si>
    <t>OC</t>
  </si>
  <si>
    <t>DPH</t>
  </si>
  <si>
    <t>OC+DPH</t>
  </si>
  <si>
    <t>D.1</t>
  </si>
  <si>
    <t>Železniční zabezpečovací zařízení</t>
  </si>
  <si>
    <t xml:space="preserve">           Aspe</t>
  </si>
  <si>
    <t xml:space="preserve">  PS 01</t>
  </si>
  <si>
    <t xml:space="preserve">  Výstavba PZS P1290 v km 17,458</t>
  </si>
  <si>
    <t>SŽDC05</t>
  </si>
  <si>
    <t>S</t>
  </si>
  <si>
    <t>O</t>
  </si>
  <si>
    <t>Příloha k formuláři pro ocenění nabídky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</si>
  <si>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</si>
  <si>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</si>
  <si>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</si>
  <si>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</si>
  <si>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</si>
  <si>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</si>
  <si>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</si>
  <si>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</si>
  <si>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</si>
  <si>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</si>
  <si>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</si>
  <si>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</si>
  <si>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</si>
  <si>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</si>
  <si>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</si>
  <si>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</si>
  <si>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Cena</t>
  </si>
  <si>
    <t>Dodávka</t>
  </si>
  <si>
    <t>Montáž</t>
  </si>
  <si>
    <t>Jednotková</t>
  </si>
  <si>
    <t>Celkem</t>
  </si>
  <si>
    <t>Cenové soustavy</t>
  </si>
  <si>
    <t>O1</t>
  </si>
  <si>
    <t>PS 01</t>
  </si>
  <si>
    <t>Výstavba PZS P1290 v km 17,458</t>
  </si>
  <si>
    <t>SD</t>
  </si>
  <si>
    <t>1</t>
  </si>
  <si>
    <t>Přejezdová technologie</t>
  </si>
  <si>
    <t>P</t>
  </si>
  <si>
    <t>75B111</t>
  </si>
  <si>
    <t/>
  </si>
  <si>
    <t>VNITŘNÍ KABELOVÉ ROZVODY DO 20 KABELŮ - DODÁVKA</t>
  </si>
  <si>
    <t>M</t>
  </si>
  <si>
    <t>OTSKP</t>
  </si>
  <si>
    <t>PP</t>
  </si>
  <si>
    <t>VV</t>
  </si>
  <si>
    <t>Výkaz výměr</t>
  </si>
  <si>
    <t>Technická specifikace položky odpovídá příslušné cenové soustavě.</t>
  </si>
  <si>
    <t>75B117</t>
  </si>
  <si>
    <t>VNITŘNÍ KABELOVÉ ROZVODY DO 20 KABELŮ - MONTÁŽ</t>
  </si>
  <si>
    <t>75B6A1</t>
  </si>
  <si>
    <t>USMĚRŇOVAČ 24 V/50 A - DODÁVKA</t>
  </si>
  <si>
    <t>KUS</t>
  </si>
  <si>
    <t>4</t>
  </si>
  <si>
    <t>75B6G7</t>
  </si>
  <si>
    <t>USMĚRŇOVAČ - MONTÁŽ</t>
  </si>
  <si>
    <t>5</t>
  </si>
  <si>
    <t>75B6M1</t>
  </si>
  <si>
    <t>BEZÚDRŽBOVÁ BATERIE 24 V/250 AH - DODÁVKA</t>
  </si>
  <si>
    <t>6</t>
  </si>
  <si>
    <t>75B6T7</t>
  </si>
  <si>
    <t>BATERIE - MONTÁŽ</t>
  </si>
  <si>
    <t>7</t>
  </si>
  <si>
    <t>R1</t>
  </si>
  <si>
    <t>Zřízení přenosového a diagnostického systému - dodávka</t>
  </si>
  <si>
    <t>R-položky</t>
  </si>
  <si>
    <t>Položka obsahuje dodávku jističů, napáječe a opakovače sběrnice, jídící jednotku sběrnice, komunikační a diagnostické jednotky, připojovacího dílu, dodávku modemu, translátory, drobný elektroinstalační materiál. Udává se počet kusů kompletní konstrukce nebo práce.</t>
  </si>
  <si>
    <t>8</t>
  </si>
  <si>
    <t>R2</t>
  </si>
  <si>
    <t>Zřízení přenosového a diagnostického systému - montáž</t>
  </si>
  <si>
    <t>Položka obsahuje úpravu adresného SW, úpravu SW, oživení a odzkoušení, dopravu, montáž jednotky a translátorů, zpracování dokumentace zhotovitele a zhotovení zapojení vodičů ve volné vazbě  
Udává se počet kusů kompletní konstrukce nebo práce.</t>
  </si>
  <si>
    <t>9</t>
  </si>
  <si>
    <t>75D111</t>
  </si>
  <si>
    <t>SKŘÍŇ LOGIKY RELÉOVÉHO PŘEJEZDOVÉHO ZABEZPEČOVACÍHO ZAŘÍZENÍ - DODÁVKA</t>
  </si>
  <si>
    <t>10</t>
  </si>
  <si>
    <t>75D117</t>
  </si>
  <si>
    <t>SKŘÍŇ LOGIKY RELÉOVÉHO PŘEJEZDOVÉHO ZABEZPEČOVACÍHO ZAŘÍZENÍ - MONTÁŽ</t>
  </si>
  <si>
    <t>11</t>
  </si>
  <si>
    <t>75D161</t>
  </si>
  <si>
    <t>RELÉOVÝ DOMEK (DO 9 M2) PREFABRIKOVANÝ, IZOLOVANÝ, S KLIMATIZACÍ A VNITŘNÍ KABELIZACÍ - DODÁVKA</t>
  </si>
  <si>
    <t>12</t>
  </si>
  <si>
    <t>75D167</t>
  </si>
  <si>
    <t>RELÉOVÝ DOMEK (DO 9 M2) PREFABRIKOVANÝ - MONTÁŽ</t>
  </si>
  <si>
    <t>13</t>
  </si>
  <si>
    <t>75IEC1</t>
  </si>
  <si>
    <t>VENKOVNÍ TELEFONNÍ OBJEKT NA SLOUPKU</t>
  </si>
  <si>
    <t>14</t>
  </si>
  <si>
    <t>75IECX</t>
  </si>
  <si>
    <t>VENKOVNÍ TELEFONNÍ OBJEKT - MONTÁŽ</t>
  </si>
  <si>
    <t>15</t>
  </si>
  <si>
    <t>R3</t>
  </si>
  <si>
    <t>Skříňka místního ovládání - dodávka</t>
  </si>
  <si>
    <t>1. Dodání skříňky místního ovládání včetně  potřebného pomocného materiálu a jeho dopravy do staveništního skladu.Položka se   měří v kusech (ks).Položka obsahuje všechny náklady na dodání zařízení podle typu včetně pomocného materiálu, na dopravu do stav</t>
  </si>
  <si>
    <t>16</t>
  </si>
  <si>
    <t>R4</t>
  </si>
  <si>
    <t>Skříňka místního ovládání - montáž</t>
  </si>
  <si>
    <t>1.Montáž skříňky místního ovládání, zapojení dvou kabelových forem(včetně měření a zapojení po měření),  přezkoušení.Položka se   měří v kusech (ks).Položka obsahuje všechny náklady na montáž skříňky místního ovládání se všemi pomocnými a doplňujícími pracemi a součástmi, případné použití mechanizmů, včetně dopravy ze skladu k místu montáže, náklady na mzdy.</t>
  </si>
  <si>
    <t>17</t>
  </si>
  <si>
    <t>R5</t>
  </si>
  <si>
    <t>Elektronické záznamové zařízení - dodávka</t>
  </si>
  <si>
    <t>1. Dodávka zařízení   podle jeho typu a potřebného pomocného materiálu a  dopravy do staveništního skladu.zařízení  se měří v kusech (ks).Položka obsahuje všechny náklady na dodávku zařízení  včetně pomocného materiálu, náklady na dopravu do místa určení.</t>
  </si>
  <si>
    <t>18</t>
  </si>
  <si>
    <t>R6</t>
  </si>
  <si>
    <t>Elektronické záznamové zařízení - montáž</t>
  </si>
  <si>
    <t>1. Položka zahrnuje veškéré práce spojené s montáží zařízení určeného položkou. Montáž zařízení se měří  v kusech (ks).Položka obsahuje všechny náklady na montáž   venkovního zařízení  se všemi pomocnými a doplňujícími pracemi a součástmi, případné použití mechanizmů,náklady na mzdy.</t>
  </si>
  <si>
    <t>19</t>
  </si>
  <si>
    <t>R7</t>
  </si>
  <si>
    <t>VÝSTRAŽNÍK SE ZÁVOROU, 1 SKŘÍŇ - DODÁVKA</t>
  </si>
  <si>
    <t>1. Položka obsahuje:  
– dodávka výstražníku se závorou 1 skříň podle jeho typu a potřebného pomocného materiálu a dopravy do staveništního skladu  
– dodávku výstražníku se závorou 1 skříň včetně pomocného materiálu, dopravu do místa určení  
2. Položka neobsahuje:  
X  
3. Způsob měření:                                                        Udává se počet kusů kompletní konstrukce nebo práce.</t>
  </si>
  <si>
    <t>20</t>
  </si>
  <si>
    <t>75D217</t>
  </si>
  <si>
    <t>VÝSTRAŽNÍK SE ZÁVOROU, 1 SKŘÍŇ - MONTÁŽ</t>
  </si>
  <si>
    <t>21</t>
  </si>
  <si>
    <t>R8</t>
  </si>
  <si>
    <t>VÝSTRAŽNÍK SE ZÁVOROU, 2 SKŘÍNĚ - DODÁVKA</t>
  </si>
  <si>
    <t>1. Položka obsahuje:  
– dodávka výstražníku se závorou 2 skříně podle jeho typu a potřebného pomocného materiálu a dopravy do staveništního skladu  
– dodávku výstražníku se závorou 2 skříně včetně pomocného materiálu, dopravu do místa určení  
2. Položka neobsahuje:  
X  
3. Způsob měření:                                                        Udává se počet kusů kompletní konstrukce nebo práce.</t>
  </si>
  <si>
    <t>22</t>
  </si>
  <si>
    <t>75D237</t>
  </si>
  <si>
    <t>VÝSTRAŽNÍK SE ZÁVOROU, 2 SKŘÍNĚ - MONTÁŽ</t>
  </si>
  <si>
    <t>23</t>
  </si>
  <si>
    <t>75D271</t>
  </si>
  <si>
    <t>ZAŘÍZENÍ (PZZ) PRO NEVIDOMÉ - DODÁVKA</t>
  </si>
  <si>
    <t>24</t>
  </si>
  <si>
    <t>75D277</t>
  </si>
  <si>
    <t>ZAŘÍZENÍ (PZZ) PRO NEVIDOMÉ - MONTÁŽ</t>
  </si>
  <si>
    <t>25</t>
  </si>
  <si>
    <t>R9</t>
  </si>
  <si>
    <t>SNÍMAČ POČÍTAČE NÁPRAV - DODÁVKA</t>
  </si>
  <si>
    <t>1. Položka obsahuje:  
– kompletní dodávka snímače počítače náprav, potřebného pomocného materiálu a dopravy do staveništního skladu  
– dodávku snímače počítače náprav a pomocného materiálu, dopravu do staveništního skladu  
2. Položka neobsahuje:  
X  
3. Způsob měření:Udává se počet kusů kompletní konstrukce nebo práce.</t>
  </si>
  <si>
    <t>26</t>
  </si>
  <si>
    <t>75C917</t>
  </si>
  <si>
    <t>SNÍMAČ POČÍTAČE NÁPRAV - MONTÁŽ</t>
  </si>
  <si>
    <t>27</t>
  </si>
  <si>
    <t>R10</t>
  </si>
  <si>
    <t>Počítač náprav (vnitřní část pro jeden úsek) - dodávka</t>
  </si>
  <si>
    <t>Dodávka vnitřní výstroje počítače náprav podle typu určeného položkou,  potřebného pomocného materiálu a dopravy do staveništního skladu. Zařízení  se měří v kusech (ks).Položka obsahuje všechny náklady na dodávku zařízení na místo určení a pomocného materiálu, náklady na dopravu do staveništního skladu.</t>
  </si>
  <si>
    <t>28</t>
  </si>
  <si>
    <t>R11</t>
  </si>
  <si>
    <t>Počítač náprav (vnitřní část pro jeden úsek) - montáž</t>
  </si>
  <si>
    <t>Upevnění zařízení na místo určení, připojení pospojování , zapojení.Montáže vnitřního zařízení se měří  v kusech (ks).Položka obsahuje všechny náklady na montáž   vnitřního zařízení  se všemi pomocnými a doplňujícími pracemi a součástmi, případné použití mechanizmů, včetně dopravy ze skladu k místu montáže, náklady na mzdy.</t>
  </si>
  <si>
    <t>29</t>
  </si>
  <si>
    <t>75E117</t>
  </si>
  <si>
    <t>DOZOR PRACOVNÍKŮ PROVOZOVATELE PŘI PRÁCI NA ŽIVÉM ZAŘÍZENÍ</t>
  </si>
  <si>
    <t>HOD</t>
  </si>
  <si>
    <t>30</t>
  </si>
  <si>
    <t>75E197</t>
  </si>
  <si>
    <t>PŘÍPRAVA A CELKOVÉ ZKOUŠKY PŘEJEZDOVÉHO ZABEZPEČOVACÍHO ZAŘÍZENÍ PRO JEDNU KOLEJ</t>
  </si>
  <si>
    <t>31</t>
  </si>
  <si>
    <t>75E127</t>
  </si>
  <si>
    <t>CELKOVÁ PROHLÍDKA ZAŘÍZENÍ A VYHOTOVENÍ REVIZNÍ ZPRÁVY</t>
  </si>
  <si>
    <t>32</t>
  </si>
  <si>
    <t>75E1B7</t>
  </si>
  <si>
    <t>REGULACE A ZKOUŠENÍ ZABEZPEČOVACÍHO ZAŘÍZENÍ</t>
  </si>
  <si>
    <t>33</t>
  </si>
  <si>
    <t>74F323</t>
  </si>
  <si>
    <t>PROTOKOL UTZ</t>
  </si>
  <si>
    <t>34</t>
  </si>
  <si>
    <t>R12</t>
  </si>
  <si>
    <t>Přechodné dopravní značení - DODÁVKA A MONTÁŽ</t>
  </si>
  <si>
    <t>Položka zahrnuje:  
- dodávku a montáž značek v požadovaném provedení  
- u dočasných (provizorních) značek a zařízení údržbu po celou dobu trvání funkce, náhradu zničených nebo ztracených kusů, nutnou opravu poškozených částí</t>
  </si>
  <si>
    <t>35</t>
  </si>
  <si>
    <t>75B317</t>
  </si>
  <si>
    <t>PULT NOUZOVÉ OBSLUHY - MONTÁŽ</t>
  </si>
  <si>
    <t>úprava DNO v Blatné</t>
  </si>
  <si>
    <t>Kabelizace</t>
  </si>
  <si>
    <t>36</t>
  </si>
  <si>
    <t>75A131</t>
  </si>
  <si>
    <t>KABEL METALICKÝ DVOUPLÁŠŤOVÝ DO 12 PÁRŮ - DODÁVKA</t>
  </si>
  <si>
    <t>KMPÁR</t>
  </si>
  <si>
    <t>37</t>
  </si>
  <si>
    <t>75A217</t>
  </si>
  <si>
    <t>ZATAŽENÍ A SPOJKOVÁNÍ KABELŮ DO 12 PÁRŮ - MONTÁŽ</t>
  </si>
  <si>
    <t>38</t>
  </si>
  <si>
    <t>75A141</t>
  </si>
  <si>
    <t>KABEL METALICKÝ DVOUPLÁŠŤOVÝ PŘES 12 PÁRŮ - DODÁVKA</t>
  </si>
  <si>
    <t>39</t>
  </si>
  <si>
    <t>75A227</t>
  </si>
  <si>
    <t>ZATAŽENÍ A SPOJKOVÁNÍ KABELŮ PŘES 12 PÁRŮ - MONTÁŽ</t>
  </si>
  <si>
    <t>40</t>
  </si>
  <si>
    <t>742H12</t>
  </si>
  <si>
    <t>KABEL NN ČTYŘ- A PĚTIŽÍLOVÝ CU S PLASTOVOU IZOLACÍ OD 4 DO 16 MM2</t>
  </si>
  <si>
    <t>41</t>
  </si>
  <si>
    <t>742L12</t>
  </si>
  <si>
    <t>UKONČENÍ DVOU AŽ PĚTIŽÍLOVÉHO KABELU V ROZVADĚČI NEBO NA PŘÍSTROJI OD 4 DO 16 MM2</t>
  </si>
  <si>
    <t>42</t>
  </si>
  <si>
    <t>75IG11</t>
  </si>
  <si>
    <t>TYČ UZEMŇOVACÍ - DODÁVKA</t>
  </si>
  <si>
    <t>popis položky</t>
  </si>
  <si>
    <t>výkaz výměr</t>
  </si>
  <si>
    <t>43</t>
  </si>
  <si>
    <t>75IG1X</t>
  </si>
  <si>
    <t>TYČ UZEMŇOVACÍ - MONTÁŽ</t>
  </si>
  <si>
    <t>44</t>
  </si>
  <si>
    <t>75IG61</t>
  </si>
  <si>
    <t>VEDENÍ UZEMŇOVACÍ V ZEMI Z FEZN DRÁTU DO 120 MM2 - DODÁVKA</t>
  </si>
  <si>
    <t>45</t>
  </si>
  <si>
    <t>75IG6X</t>
  </si>
  <si>
    <t>VEDENÍ UZEMŇOVACÍ V ZEMI Z FEZN DRÁTU DO 120 MM2  - MONTÁŽ</t>
  </si>
  <si>
    <t>Přílože HDPE + TK</t>
  </si>
  <si>
    <t>46</t>
  </si>
  <si>
    <t>75I222</t>
  </si>
  <si>
    <t>KABEL ZEMNÍ DVOUPLÁŠŤOVÝ BEZ PANCÍŘE PRŮMĚRU ŽÍLY 0,8 MM DO 25XN</t>
  </si>
  <si>
    <t>KMČTYŘKA</t>
  </si>
  <si>
    <t>47</t>
  </si>
  <si>
    <t>75II21</t>
  </si>
  <si>
    <t>SPOJKA PRO CELOPLASTOVÉ KABELY S PANCÍŘEM DO 100 ŽIL</t>
  </si>
  <si>
    <t>48</t>
  </si>
  <si>
    <t>75IF21</t>
  </si>
  <si>
    <t>ROZPOJOVACÍ SVORKOVNICE 2/10, 2/8</t>
  </si>
  <si>
    <t>49</t>
  </si>
  <si>
    <t>75IJ12</t>
  </si>
  <si>
    <t>MĚŘENÍ JEDNOSMĚRNÉ NA SDĚLOVACÍM KABELU</t>
  </si>
  <si>
    <t>50</t>
  </si>
  <si>
    <t>75I911</t>
  </si>
  <si>
    <t>OPTOTRUBKA HDPE PRŮMĚRU DO 40 MM</t>
  </si>
  <si>
    <t>51</t>
  </si>
  <si>
    <t>75IA11</t>
  </si>
  <si>
    <t>OPTOTRUBKOVÁ SPOJKA  PRŮMĚRU DO 40 MM</t>
  </si>
  <si>
    <t>52</t>
  </si>
  <si>
    <t>75I961</t>
  </si>
  <si>
    <t>OPTOTRUBKA - HERMETIZACE ÚSEKU DO 2000 M</t>
  </si>
  <si>
    <t>ÚSEK</t>
  </si>
  <si>
    <t>53</t>
  </si>
  <si>
    <t>75I962</t>
  </si>
  <si>
    <t>OPTOTRUBKA - KALIBRACE</t>
  </si>
  <si>
    <t>54</t>
  </si>
  <si>
    <t>75IA61</t>
  </si>
  <si>
    <t>OPTOTRUBKOVÁ KONCOKA S VENTILKEMPRŮMĚRU DO 40 MM</t>
  </si>
  <si>
    <t>55</t>
  </si>
  <si>
    <t>75IE41</t>
  </si>
  <si>
    <t>SLOUPKOVÝ ROZVADĚČ DO 100 PÁRŮ - DODÁVKA</t>
  </si>
  <si>
    <t>56</t>
  </si>
  <si>
    <t>75IE4X</t>
  </si>
  <si>
    <t>SLOUPKOVÝ ROZVADĚČ DO 100 PÁRŮ - MONTÁŽ</t>
  </si>
  <si>
    <t>57</t>
  </si>
  <si>
    <t>75IF31</t>
  </si>
  <si>
    <t>ZEMNÍCÍ SVORKOVNICE - DODÁVKA</t>
  </si>
  <si>
    <t>58</t>
  </si>
  <si>
    <t>75IF41</t>
  </si>
  <si>
    <t>MONTÁŽNÍ RÁM DO 10+1 - DODÁVKA</t>
  </si>
  <si>
    <t>59</t>
  </si>
  <si>
    <t>75IFA1</t>
  </si>
  <si>
    <t>NOSNÍK BLESKOJISTEK - DODÁVKA</t>
  </si>
  <si>
    <t>60</t>
  </si>
  <si>
    <t>75IFB1</t>
  </si>
  <si>
    <t>BLESKOJISTKA - DODÁVKA</t>
  </si>
  <si>
    <t>61</t>
  </si>
  <si>
    <t>Zemní práce</t>
  </si>
  <si>
    <t>62</t>
  </si>
  <si>
    <t>13193</t>
  </si>
  <si>
    <t>HLOUBENÍ JAM ZAPAŽ I NEPAŽ TŘ III</t>
  </si>
  <si>
    <t>M3</t>
  </si>
  <si>
    <t>63</t>
  </si>
  <si>
    <t>13293</t>
  </si>
  <si>
    <t>HLOUBENÍ RÝH ŠÍŘ DO 2M PAŽ I NEPAŽ TŘ. III</t>
  </si>
  <si>
    <t>64</t>
  </si>
  <si>
    <t>17411</t>
  </si>
  <si>
    <t>ZÁSYP JAM A RÝH ZEMINOU SE ZHUTNĚNÍM</t>
  </si>
  <si>
    <t>65</t>
  </si>
  <si>
    <t>141733</t>
  </si>
  <si>
    <t>PROTLAČOVÁNÍ POTRUBÍ Z PLAST HMOT DN DO 150MM</t>
  </si>
  <si>
    <t>66</t>
  </si>
  <si>
    <t>702212</t>
  </si>
  <si>
    <t>KABELOVÁ CHRÁNIČKA ZEMNÍ DN PŘES 100 DO 200 MM</t>
  </si>
  <si>
    <t>67</t>
  </si>
  <si>
    <t>704212</t>
  </si>
  <si>
    <t>KABELOVÝ ŽLAB NOSNÝ PRO OTVOR DN PŘES 60 DO 110 MM</t>
  </si>
  <si>
    <t>68</t>
  </si>
  <si>
    <t>111204</t>
  </si>
  <si>
    <t>ODSTRANĚNÍ KŘOVIN S ODVOZEM DO 5KM</t>
  </si>
  <si>
    <t>M2</t>
  </si>
  <si>
    <t>69</t>
  </si>
  <si>
    <t>18120</t>
  </si>
  <si>
    <t>ÚPRAVA PLÁNĚ SE ZHUTNĚNÍM V HORNINĚ TŘ. II</t>
  </si>
  <si>
    <t>70</t>
  </si>
  <si>
    <t>18214</t>
  </si>
  <si>
    <t>ÚPRAVA POVRCHŮ SROVNÁNÍM ÚZEMÍ V TL DO 0,25M</t>
  </si>
  <si>
    <t>71</t>
  </si>
  <si>
    <t>702312</t>
  </si>
  <si>
    <t>ZAKRYTÍ KABELŮ VÝSTRAŽNOU FÓLIÍ ŠÍŘKY PŘES 20 DO 40 CM</t>
  </si>
  <si>
    <t>72</t>
  </si>
  <si>
    <t>02910</t>
  </si>
  <si>
    <t>OSTATNÍ POŽADAVKY - ZEMĚMĚŘIČSKÁ MĚŘENÍ</t>
  </si>
  <si>
    <t>KPL</t>
  </si>
  <si>
    <t>73</t>
  </si>
  <si>
    <t>701005</t>
  </si>
  <si>
    <t>VYHLEDÁVACÍ MARKER ZEMNÍ S MOŽNOSTÍ ZÁPISU</t>
  </si>
  <si>
    <t>Vyhledávací Marker po 50 metrech kabelizace</t>
  </si>
  <si>
    <t>Demontáže</t>
  </si>
  <si>
    <t>74</t>
  </si>
  <si>
    <t>R13</t>
  </si>
  <si>
    <t>DEMONTÁŽ VÝSTRAŽNÉHO KŘÍŽE</t>
  </si>
  <si>
    <t>Zásyp jámy po odstranění Výstražného křížer.Demontáž betonového základu. Rozebrání Výstražného kříže. Demontáž výstražného kříže se měří v kusech (ks).    Položka obsahuje všechny náklady na demontáž zařízení se všemi pomocnými a doplňujícími pracemi a součástmi, případné použití mechanizmů,náklady na mzdy a převoz do skladu.</t>
  </si>
  <si>
    <t>75</t>
  </si>
  <si>
    <t>75C228</t>
  </si>
  <si>
    <t>VÝKOLEJKA SE ZÁMKEM - DEMONTÁŽ</t>
  </si>
  <si>
    <t>76</t>
  </si>
  <si>
    <t>75C418</t>
  </si>
  <si>
    <t>ZÁMEK VÝMĚNOVÝ NEBO ODTLAČNÝ (JEDNODUCHÝ, KONTROLNÍ) - DEMONTÁŽ</t>
  </si>
  <si>
    <t>E.1.1.1</t>
  </si>
  <si>
    <t>Železniční svršek</t>
  </si>
  <si>
    <t xml:space="preserve">  SO 01</t>
  </si>
  <si>
    <t xml:space="preserve">  Železniční svršek</t>
  </si>
  <si>
    <t>SO 01</t>
  </si>
  <si>
    <t>0</t>
  </si>
  <si>
    <t>Všeobecné položky</t>
  </si>
  <si>
    <t>15140</t>
  </si>
  <si>
    <t>POPLATKY ZA LIKVIDACŮ ODPADŮ NEKONTAMINOVANÝCH - 17 01 01  BETON Z DEMOLIC OBJEKTŮ, ZÁKLADŮ TV</t>
  </si>
  <si>
    <t>T</t>
  </si>
  <si>
    <t>OTSKP ŽS 17</t>
  </si>
  <si>
    <t>1: drobné základy; obrubníky z chodníku 
2: 1,659*2,5+0,432 
3: zajišťovací značky - 62kg/ks 
4: 7*0,062*2,5</t>
  </si>
  <si>
    <t>015150</t>
  </si>
  <si>
    <t>POPLATKY ZA LIKVIDACŮ ODPADŮ NEKONTAMINOVANÝCH - 17 05 08  ŠTĚRK Z KOLEJIŠTĚ (ODPAD PO RECYKLACI)</t>
  </si>
  <si>
    <t>1: objem odtěženého kolejového lože * objemová hmotnost 
2: 242,529*1,8</t>
  </si>
  <si>
    <t>15250</t>
  </si>
  <si>
    <t>POPLATKY ZA LIKVIDACŮ ODPADŮ NEKONTAMINOVANÝCH - 17 02 03  POLYETYLÉNOVÉ  PODLOŽKY (ŽEL. SVRŠEK)</t>
  </si>
  <si>
    <t>1: pražce*2*0,0009 
2: 180*2*0,0009</t>
  </si>
  <si>
    <t>15260</t>
  </si>
  <si>
    <t>POPLATKY ZA LIKVIDACŮ ODPADŮ NEKONTAMINOVANÝCH - 07 02 99  PRYŽOVÉ PODLOŽKY (ŽEL. SVRŠEK)</t>
  </si>
  <si>
    <t>1: pražce*2*0,00163 
2: 180*2*0,00163</t>
  </si>
  <si>
    <t>15520</t>
  </si>
  <si>
    <t>POPLATKY ZA LIKVIDACŮ ODPADŮ NEKONTAMINOVANÝCH - 17 02 04  ŽELEZNIČNÍ PRAŽCE DŘEVĚNÉ</t>
  </si>
  <si>
    <t>1: 180ks , 1ks/107kg * objemová hmotnost 
2: ((180*107)/1000)*0,7</t>
  </si>
  <si>
    <t>Komunikace</t>
  </si>
  <si>
    <t>512550</t>
  </si>
  <si>
    <t>KOLEJOVÉ LOŽE - ZŘÍZENÍ Z KAMENIVA HRUBÉHO DRCENÉHO (ŠTĚRK)</t>
  </si>
  <si>
    <t>1: otevřené ŠL 
2: 107,991*2,26</t>
  </si>
  <si>
    <t>513550</t>
  </si>
  <si>
    <t>KOLEJOVÉ LOŽE - DOPLNĚNÍ Z KAMENIVA HRUBÉHO DRCENÉHO (ŠTĚRK)</t>
  </si>
  <si>
    <t>1: doplnění ŠL 5% obj. při úpravě GPK 
2: (158,0-107,991)*0,05*2,26</t>
  </si>
  <si>
    <t>528311</t>
  </si>
  <si>
    <t>KOLEJ 49 E1, ROZD. "U", BEZSTYKOVÁ, PR. DŘ. PODKLADNICOVÝ, UP. TUHÉ</t>
  </si>
  <si>
    <t>1: 5 polí, pražce dřev. 
2: 107,991</t>
  </si>
  <si>
    <t>542111</t>
  </si>
  <si>
    <t>SMĚROVÉ A VÝŠKOVÉ VYROVNÁNÍ KOLEJE NA PRAŽCÍCH DŘEVĚNÝCH DO 0,05 M</t>
  </si>
  <si>
    <t>1: celý úsek se směr.vyrovnáním 
2: 158,0</t>
  </si>
  <si>
    <t>545121</t>
  </si>
  <si>
    <t>SVAR KOLEJNIC (STEJNÉHO TVARU) 49 E1, T JEDNOTLIVĚ</t>
  </si>
  <si>
    <t>1: počet svarů 
2: (2+2+2)*2</t>
  </si>
  <si>
    <t>545230</t>
  </si>
  <si>
    <t>SVAR PŘECHODOVÝ (PŘECHODOVÁ KOLEJNICE) 49 E1/OSTATNÍ</t>
  </si>
  <si>
    <t>1: počet svarů 
2: 2+2 vnitřní S49/T</t>
  </si>
  <si>
    <t>549510</t>
  </si>
  <si>
    <t>ŘEZÁNÍ KOLEJNIC BEZ OHLEDU NA TVAR</t>
  </si>
  <si>
    <t>1: 4+2*6 řezy (na poloviční délku kolejnice) 
2: 0</t>
  </si>
  <si>
    <t>Ostatní konstrukce a práce</t>
  </si>
  <si>
    <t>921930</t>
  </si>
  <si>
    <t>ANTIKOROZNÍ PROVEDENÍ UPEVŇOVADEL A JINÉHO DROBNÉHO KOLEJIVA</t>
  </si>
  <si>
    <t>1: 42ks pražců s upevňovadly s antikorozní úpravou rozdělení "u" -25,20m 
2: 25,20</t>
  </si>
  <si>
    <t>923941</t>
  </si>
  <si>
    <t>ZAJIŠŤOVACÍ ZNAČKA KONZOLOVÁ (K) VČETNĚ OCELOVÉHO SLOUPKU</t>
  </si>
  <si>
    <t>1: počet nových zajišťovacích značek 
2: 7</t>
  </si>
  <si>
    <t>925110</t>
  </si>
  <si>
    <t>DRÁŽNÍ STEZKY Z DRTI TL. DO 50 MM</t>
  </si>
  <si>
    <t>1: obě strany mezi chodníkem a vozovkou, vpravo za chodníkem 
2: 0,4*(5,3+4,7+8,2)</t>
  </si>
  <si>
    <t>925120</t>
  </si>
  <si>
    <t>DRÁŽNÍ STEZKY Z DRTI TL. PŘES 50 MM</t>
  </si>
  <si>
    <t>1: doplnění do ZŠL: mimo vozovku vpravo koleje tl.700mm: š.1,0m: š.1,0m: 18,0*1,0 
2: doplnění do ZŠL pod vozovkou: vpravo koleje š.0,4m: 11*0,5, vlevo 0 
3: doplnění do ZŠL: mimo vozovku vlevo koleje š.1,0m*8,4; š.0,3m*7,9 
4: doplnění do ZŠL: mimo vozovku, vpravo koleje tl.700mm: š.1,0m: 18,0*1,0 
5: 18*1+11*0,5+1*8,4+0,3*7,9+18*1</t>
  </si>
  <si>
    <t>965010</t>
  </si>
  <si>
    <t>Odstranění kolejového lože a drážních stezek</t>
  </si>
  <si>
    <t>1: ZŠL tl.0,30m dřev., bet., dopl. do ZŠL 
2: 107,991*2,6+2,6*0,3*107,991</t>
  </si>
  <si>
    <t>965021</t>
  </si>
  <si>
    <t>Odstranění kolejového lože a drážních stezek - odvoz na skládku</t>
  </si>
  <si>
    <t>m3.km</t>
  </si>
  <si>
    <t>1: ZŠL tl.0,30m dřev., bet., dopl. do ZŠL 
2: (107,991*2,6+2,6*0,3*107,991)*20</t>
  </si>
  <si>
    <t>965124</t>
  </si>
  <si>
    <t>Demontáž koleje na dřevěných pražcích rozebráním do součástí</t>
  </si>
  <si>
    <t>1: 107,991m 
2: 0</t>
  </si>
  <si>
    <t>965125</t>
  </si>
  <si>
    <t>Demontáž koleje na dřevěných pražcích - odvoz rozebraných součástí (z místa demontáže nebo z - montážní základny) k likvidaci</t>
  </si>
  <si>
    <t>t.km</t>
  </si>
  <si>
    <t>1: délka kolejnicového pásu (0,04943 t/m) 
2: (0,04943*107,991*2)*20</t>
  </si>
  <si>
    <t>965235</t>
  </si>
  <si>
    <t>Demontáž výhybkové konstrukce na ocelových pražcích-odvoz součástí na základnu</t>
  </si>
  <si>
    <t>1: 12,9t*20km</t>
  </si>
  <si>
    <t>965851</t>
  </si>
  <si>
    <t>Demontáž zajišťovací značky</t>
  </si>
  <si>
    <t>1: počet demontovaných zajišťovacích značek 
2: 7</t>
  </si>
  <si>
    <t>965852</t>
  </si>
  <si>
    <t>Demontáž zajišťovací značky - odvoz (na likvidaci odpadů nebo jiné určené místo)</t>
  </si>
  <si>
    <t>1: počet demontovaných zajišťovacích značek - odvoz 
2: 7*0,062*20</t>
  </si>
  <si>
    <t>E.1.1.2</t>
  </si>
  <si>
    <t>Železniční spodek</t>
  </si>
  <si>
    <t xml:space="preserve">  SO 02</t>
  </si>
  <si>
    <t xml:space="preserve">  Železniční spodek</t>
  </si>
  <si>
    <t>SO 02</t>
  </si>
  <si>
    <t>15113</t>
  </si>
  <si>
    <t>POPLATKY ZA LIKVIDACŮ ODPADŮ NEKONTAMINOVANÝCH - 17 05 04 VYTĚŽENÉ ZEMINY A HORNINY - III. TŘÍDA - TĚŽITELNOSTI</t>
  </si>
  <si>
    <t>1: výkopová zemina (odečten objem na zásypy) * objemová hmotnost 
2: (120,650+1238,69+25,2+1,4-25,2)*1,8</t>
  </si>
  <si>
    <t>15130</t>
  </si>
  <si>
    <t>POPLATKY ZA LIKVIDACŮ ODPADŮ NEKONTAMINOVANÝCH - 17 03 02  VYBOURANÝ ASFALTOVÝ BETON BEZ DEHTU</t>
  </si>
  <si>
    <t>1: odstranění asfaltového stávajícího krytu, tl. 100mm a 200mm * objemová hmotnost 
2: (101,46+63,42)*1,5</t>
  </si>
  <si>
    <t>1: drobné základy; obrubníky z chodníku 
2: 2*2,5+0,432 
3: zajišťovací značky - 62kg/ks 
4: 7*0,062*2,5</t>
  </si>
  <si>
    <t>15160</t>
  </si>
  <si>
    <t>POPLATKY ZA LIKVIDACŮ ODPADŮ NEKONTAMINOVANÝCH - 02 01 03  SMÝCENÉ STROMY A KEŘE</t>
  </si>
  <si>
    <t>1: odhad 50kg 
2: 0,05</t>
  </si>
  <si>
    <t>15330</t>
  </si>
  <si>
    <t>POPLATKY ZA LIKVIDACŮ ODPADŮ NEKONTAMINOVANÝCH - 17 05 04  KAMENNÁ SUŤ</t>
  </si>
  <si>
    <t>1: podkladní vrstvy z vozovky * objemová hmotnost 
2: 120,65*1,8</t>
  </si>
  <si>
    <t>111201</t>
  </si>
  <si>
    <t>SEJMUTÍ DRNU</t>
  </si>
  <si>
    <t>OTSKP SPK 17</t>
  </si>
  <si>
    <t>1: svahy km 11,373-přejezd, vlevo (64+15)*7+90*6 vpravo m2</t>
  </si>
  <si>
    <t>111203</t>
  </si>
  <si>
    <t>ODSTRANĚNÍ KŘOVIN S ODVOZEM DO 3KM</t>
  </si>
  <si>
    <t>1: odhad 60m2 
2: 60</t>
  </si>
  <si>
    <t>112028</t>
  </si>
  <si>
    <t>KÁCENÍ STROMŮ D KMENE DO 0,9M S ODSTRAN PAŘEZŮ,ODVOZ DO 20 KM</t>
  </si>
  <si>
    <t>1: 4 kusy</t>
  </si>
  <si>
    <t>113328</t>
  </si>
  <si>
    <t>ODSTRAN PODKL VOZOVEK A CHODNÍKŮ Z KAMENIVA NESTMEL, ODVOZ DO 20KM</t>
  </si>
  <si>
    <t>1: odstranění podkladních vrstev z kameniva drceného. tl. 100mm a  tl. 500mm, 
tl.100mm vlevo 241,3m2, vpravo 0 m2  
tl. 500mm - vlevo 241,3m2, vlevo 0 m2 
2: (35+28)*0,1+(26+26)*0,5</t>
  </si>
  <si>
    <t>113438</t>
  </si>
  <si>
    <t>ODSTRAN KRYTU ZPEV.PLOCH S ASF.POJIV. VČ.PODKL.,ODVOZ DO 20KM</t>
  </si>
  <si>
    <t>1: 241,3 vlevo + 62,9 přejezd + 12,9 vpravo m2*0,2</t>
  </si>
  <si>
    <t>113728</t>
  </si>
  <si>
    <t>FRÉZOVÁNÍ VOZOVEK ASFALTOVÝCH, ODVOZ DO 20KM</t>
  </si>
  <si>
    <t>1: odstranění asfaltového stávajícího krytu, tl. 100mm, vlevo 111m2, vpravo 82m2 - viz. půdorys 
2: odstranění asfaltového stávajícího krytu, tl. 100mm, vlevo 111m2, vpravo 82m2 - viz. půdorys 
2: odstranění asfaltového stávajícího krytu, tl. 160mm, vlevo 0m2, vpravo 82m2 - viz. půdorys 
3: (111+82)*0,1+82*0,16</t>
  </si>
  <si>
    <t>12110A</t>
  </si>
  <si>
    <t>SEJMUTÍ ORNICE NEBO LESNÍ PŮDY-BEZ DOPRAVY</t>
  </si>
  <si>
    <t>1: svahy km 11,373-přejezd, vlevo (64+15)*7+90*6 vpravo m2, hloubky 0,15m</t>
  </si>
  <si>
    <t>12110B</t>
  </si>
  <si>
    <t>SEJMUTÍ ORNICE NEBO LESNÍ PŮDY-DOPRAVA</t>
  </si>
  <si>
    <t>M3KM</t>
  </si>
  <si>
    <t>1: svahy km 11,373-přejezd, vlevo (64+15)*7+90*6 vpravo m2, hloubky 0,15m, doprava 20km, obj.hm.1,8 t/m3</t>
  </si>
  <si>
    <t>123938</t>
  </si>
  <si>
    <t>ODKOP PRO SPOD STAVBU SILNIC A ŽELEZNIC TŘ. III, ODVOZ DO 20KM</t>
  </si>
  <si>
    <t>1: prohloubení na novou pláň ŠL, pro sanaci+odvodnění+vozovka 
2: 54,7*6,2*1,0 (přejezd)+(5*0,65*82+3*0,4*52) přík vlevo+5*90 přík vpravo+241,3*0,5 vozovka</t>
  </si>
  <si>
    <t>12931</t>
  </si>
  <si>
    <t>ČIŠTĚNÍ PŘÍKOPŮ OD NÁNOSU DO 0,25M3/M</t>
  </si>
  <si>
    <t>1: délka příkopu 
2: 20</t>
  </si>
  <si>
    <t>12940</t>
  </si>
  <si>
    <t>ČIŠTĚNÍ RÁMOVÝCH A KLENBOVÝCH PROPUSTŮ OD NÁNOSŮ</t>
  </si>
  <si>
    <t>1: plocha propustku * výška nánosu 
2: 4*0,3</t>
  </si>
  <si>
    <t>132738</t>
  </si>
  <si>
    <t>HLOUBENÍ RÝH ŠÍŘ DO 2M PAŽ I NEPAŽ TŘ. I, ODVOZ DO 20KM</t>
  </si>
  <si>
    <t>1: trativod + svodné potrubí - šířka *  hloubka * délka   
2: 0,6*1,0*42</t>
  </si>
  <si>
    <t>133738</t>
  </si>
  <si>
    <t>HLOUBENÍ ŠACHET ZAPAŽ I NEPAŽ TŘ. I, ODVOZ DO 20KM</t>
  </si>
  <si>
    <t>1: 2 šachty 
2: 2*1*1*0,7</t>
  </si>
  <si>
    <t>1: zásyp svod. potrubí; podkl. vrstva zlepš. zemina 
2: 0,6*1,0*42</t>
  </si>
  <si>
    <t>17511</t>
  </si>
  <si>
    <t>OBSYP POTRUBÍ A OBJEKTŮ SE ZHUTNĚNÍM</t>
  </si>
  <si>
    <t>1: délka svodného potrubí * šířka rýhy * výška obsypu 
2: 48*0,6*0,4</t>
  </si>
  <si>
    <t>18110</t>
  </si>
  <si>
    <t>ÚPRAVA PLÁNĚ SE ZHUTNĚNÍM V HORNINĚ TŘ. I</t>
  </si>
  <si>
    <t>1: zemní pláň 
2: 6,2*54,7</t>
  </si>
  <si>
    <t>18223</t>
  </si>
  <si>
    <t>ROZPROSTŘENÍ ORNICE VE SVAHU V TL DO 0,20M</t>
  </si>
  <si>
    <t>1: plochy zatravnění svahu - viz. půdorys 
2: 1093</t>
  </si>
  <si>
    <t>18233</t>
  </si>
  <si>
    <t>ROZPROSTŘENÍ ORNICE V ROVINĚ V TL DO 0,20M</t>
  </si>
  <si>
    <t>1: zelené pásy: vlevo 50m2, vpravo 20m2,  - viz. půdorys 
2: 50+20</t>
  </si>
  <si>
    <t>18241</t>
  </si>
  <si>
    <t>ZALOŽENÍ TRÁVNÍKU RUČNÍM VÝSEVEM</t>
  </si>
  <si>
    <t>1: obnova trávníku v rámci staveniště - odhadovaná plocha 25 x 25 m2 
2: 25*25</t>
  </si>
  <si>
    <t>18242</t>
  </si>
  <si>
    <t>ZALOŽENÍ TRÁVNÍKU HYDROOSEVEM NA ORNICI</t>
  </si>
  <si>
    <t>1: plochy zatravnění svahu a plocha podél nového chodníku - viz. půdorys 
2: 1093</t>
  </si>
  <si>
    <t>18243</t>
  </si>
  <si>
    <t>ZALOŽENÍ TRÁVNÍKU HYDROOSEVEM NA HLUŠINU</t>
  </si>
  <si>
    <t>1: zelené pásy: vlevo 50m2, vpravo 20m2 
2: 50+20</t>
  </si>
  <si>
    <t>18461</t>
  </si>
  <si>
    <t>MULČOVÁNÍ</t>
  </si>
  <si>
    <t>18600</t>
  </si>
  <si>
    <t>ZALÉVÁNÍ VODOU</t>
  </si>
  <si>
    <t>1: zalévaní svahů + rovinu 
2: (1093+70)*0,20</t>
  </si>
  <si>
    <t>Základy</t>
  </si>
  <si>
    <t>21197</t>
  </si>
  <si>
    <t>OPLÁŠTĚNÍ ODVODŇOVACÍCH ŽEBER Z GEOTEXTILIE</t>
  </si>
  <si>
    <t>1: délka trativodu * šířka geotextilie * 20% překryv 
2: 1,9*42*1,2</t>
  </si>
  <si>
    <t>212635</t>
  </si>
  <si>
    <t>TRATIVODY KOMPL Z TRUB Z PLAST HM DN DO 150MM, RÝHA TŘ I</t>
  </si>
  <si>
    <t>1: délka trativodu 
2: 42</t>
  </si>
  <si>
    <t>272314</t>
  </si>
  <si>
    <t>ZÁKLADY Z PROSTÉHO BETONU DO C25/30 (B30)</t>
  </si>
  <si>
    <t>1: beton pro základy, počet * objem betonu 1 základu, viz. Půdorys 
2: 33*0,013</t>
  </si>
  <si>
    <t>501101</t>
  </si>
  <si>
    <t>ZŘÍZENÍ KONSTRUKČNÍ VRSTVY TĚLESA ŽELEZNIČNÍHO SPODKU ZE ŠTĚRKODRTI NOVÉ</t>
  </si>
  <si>
    <t>1: 54,7m * 6,2m*0,2m 
2: 41,31</t>
  </si>
  <si>
    <t>501301</t>
  </si>
  <si>
    <t>ZŘÍZENÍ KONSTRUKČNÍ VRSTVY TĚLESA ŽELEZNIČNÍHO SPODKU Z MINERÁLNÍCH SMĚSÍ NOVÉ</t>
  </si>
  <si>
    <t>1: 54,7*6,2*0,4</t>
  </si>
  <si>
    <t>501410</t>
  </si>
  <si>
    <t>ZŘÍZENÍ KONSTRUKČNÍ VRSTVY TĚLESA ŽELEZNIČNÍHO SPODKU ZE ZEMINY ZLEPŠENÉ (STABILIZOVANÉ) CEMENTEM</t>
  </si>
  <si>
    <t>1: plocha * výška vrstvy 
2: 54,7*6,2*0,3</t>
  </si>
  <si>
    <t>502941</t>
  </si>
  <si>
    <t>ZŘÍZENÍ KONSTRUKČNÍ VRSTVY TĚLESA ŽELEZNIČNÍHO SPODKU Z GEOTEXTILIE</t>
  </si>
  <si>
    <t>1: šířka * délka geotextilie * 20% rezerva 
2: 54,7*6,2*1,2</t>
  </si>
  <si>
    <t>56314</t>
  </si>
  <si>
    <t>VOZOVKOVÉ VRSTVY Z MECHANICKY ZPEVNĚNÉHO KAMENIVA TL. DO 200MM</t>
  </si>
  <si>
    <t>1: vrstvy nové vozovky - viz. Vzorový příčný řez, tl.0,5m. 
2: 241,3*0,5+14*0,5 
2: 21*0,5 
3: chodníkové vrstvy frakce 8/16 50mm, 0/63 150mm - viz. půdorys a vzorový příčný řez 
4: (0,573+28,566+7,680+1,680+1,038+18,591+1,230+17,335)*0,05+(0,573+28,566+7,680+1,680+1,038+18,591+1,230+17,335)*0,15</t>
  </si>
  <si>
    <t>56330</t>
  </si>
  <si>
    <t>VOZOVKOVÉ VRSTVY ZE ŠTĚRKODRTI</t>
  </si>
  <si>
    <t>1: vrstvy nové vozovky - viz. Vzorový příčný řez, tl.0,5m. 
2: 241,3*0,5+14*0,5+23 (polní sjezd) 
2: 21*0,5 
3: chodníkové vrstvy frakce 8/16 50mm, 0/63 150mm - viz. půdorys a vzorový příčný řez 
4: (0,573+28,566+7,680+1,680+1,038+18,591+1,230+17,335)*0,05+(0,573+28,566+7,680+1,680+1,038+18,591+1,230+17,335)*0,15</t>
  </si>
  <si>
    <t>56335</t>
  </si>
  <si>
    <t>VOZOVKOVÉ VRSTVY ZE ŠTĚRKODRTI TL. DO 250MM</t>
  </si>
  <si>
    <t>56942</t>
  </si>
  <si>
    <t>ZPEVNĚNÍ KRAJNIC ZE ŠTĚRKOPÍSKU TL. DO 100MM</t>
  </si>
  <si>
    <t>1: 90*2*0,5 
2:</t>
  </si>
  <si>
    <t>572221</t>
  </si>
  <si>
    <t>SPOJOVACÍ POSTŘIK Z ASFALTU DO 1,0KG/M2</t>
  </si>
  <si>
    <t>1: vrstvy nové vozovky+frézovaná část: vpravo 82+82; vlevo 241,3+110,7m2 * 2 mezi vrstvy asfaltu 
2: 82*2+82*3+241,3*3+110,7*2</t>
  </si>
  <si>
    <t>574A34</t>
  </si>
  <si>
    <t>ASFALTOVÝ BETON PRO OBRUSNÉ VRSTVY ACO 11+, 11S TL. 40MM</t>
  </si>
  <si>
    <t>1: z půdorysu: vpravo 82+82m2; vlevo 241,3+110,7m2 
2: 82+82+241,3+110,7</t>
  </si>
  <si>
    <t>574C56</t>
  </si>
  <si>
    <t>ASFALTOVÝ BETON PRO LOŽNÍ VRSTVY ACL 16+, 16S TL. 60MM</t>
  </si>
  <si>
    <t>574E46</t>
  </si>
  <si>
    <t>ASFALTOVÝ BETON PRO PODKLADNÍ VRSTVY ACP 16+, 16S TL. 50MM</t>
  </si>
  <si>
    <t>1: z půdorysu: vpravo 82m2; vlevo 241,3m2 
2: 82+241,3</t>
  </si>
  <si>
    <t>Úpravy povrchu</t>
  </si>
  <si>
    <t>62745</t>
  </si>
  <si>
    <t>SPÁROVÁNÍ STARÉHO ZDIVA CEMENTOVOU MALTOU</t>
  </si>
  <si>
    <t>1: spárování zdiva u propustku. 
2: 7*1</t>
  </si>
  <si>
    <t>Trubní vedení</t>
  </si>
  <si>
    <t>87434</t>
  </si>
  <si>
    <t>POTRUBÍ Z TRUB PLASTOVÝCH ODPADNÍCH DN DO 200MM</t>
  </si>
  <si>
    <t>1: délka svodného potrubí 
2: 2,5</t>
  </si>
  <si>
    <t>894846</t>
  </si>
  <si>
    <t>ŠACHTY KANALIZAČNÍ PLASTOVÉ D 400MM</t>
  </si>
  <si>
    <t>1: 2 ks 
2: 2</t>
  </si>
  <si>
    <t>R91225</t>
  </si>
  <si>
    <t>SMĚROVÉ SLOUPKY KOVOVÉ VČET.ODRAZ PÁSKU</t>
  </si>
  <si>
    <t>R-položka</t>
  </si>
  <si>
    <t>1: rozměry dle výkresu 
2: 1 komplet</t>
  </si>
  <si>
    <t>914141</t>
  </si>
  <si>
    <t>DOPRAVNÍ ZNAČKY ZÁKLADNÍ VELIKOSTI OCEL. FÓLIE TŘ.3 - DOD A MONTÁŽ</t>
  </si>
  <si>
    <t>1: počet nových značek</t>
  </si>
  <si>
    <t>914911</t>
  </si>
  <si>
    <t>SLOUPKY A STOJKY DOPRAV. ZNAČEK Z OCEL.TRUBEK SE ZABETONOV.</t>
  </si>
  <si>
    <t>1: počet nových sloupků</t>
  </si>
  <si>
    <t>915111</t>
  </si>
  <si>
    <t>VODOROVNÉ DOPRAVNÍ ZNAČENÍ BARVOU HLADKÉ - DODÁVKA A POKLÁDKA</t>
  </si>
  <si>
    <t>1: vodící proužky; podélná čára oddělující jízdní pruhy 
2: (90*2)*0,25+90*0,125</t>
  </si>
  <si>
    <t>921910</t>
  </si>
  <si>
    <t>PRAHOVÁ VPUSŤ</t>
  </si>
  <si>
    <t>1: 5*1,50=7,50m</t>
  </si>
  <si>
    <t>935422</t>
  </si>
  <si>
    <t>ŽLABY A RIGOLY Z BETONOVÝCH ŽLABOVEK ŠÍŘKY DO 900 MM DO BETONU</t>
  </si>
  <si>
    <t>1: vlevo 75+85m,</t>
  </si>
  <si>
    <t>935902</t>
  </si>
  <si>
    <t>ŽLABY A RIGOLY Z PŘÍKOPOVÝCH ŽLABŮ (VČETNĚ POKLOPŮ A MŘÍŽÍ) "J" VELKÉ</t>
  </si>
  <si>
    <t>1: délka 70m</t>
  </si>
  <si>
    <t>919112</t>
  </si>
  <si>
    <t>ŘEZÁNÍ ASFALTOVÉHO KRYTU VOZOVEK TL DO 100MM</t>
  </si>
  <si>
    <t>1: levá + pravá strana 
2: 10 + 10</t>
  </si>
  <si>
    <t>966118</t>
  </si>
  <si>
    <t>BOURÁNÍ KONSTRUKCÍ Z BETON DÍLCŮ S ODVOZEM DO 20KM</t>
  </si>
  <si>
    <t>1: drobné základy 
2: 2</t>
  </si>
  <si>
    <t>E.1.8</t>
  </si>
  <si>
    <t>Pozemní komunikace</t>
  </si>
  <si>
    <t xml:space="preserve">  SO 03</t>
  </si>
  <si>
    <t xml:space="preserve">  Rekonstrukce přejezdu P1290 v km 17,458</t>
  </si>
  <si>
    <t>SO 03</t>
  </si>
  <si>
    <t>Rekonstrukce přejezdu P1290 v km 17,458</t>
  </si>
  <si>
    <t>015130</t>
  </si>
  <si>
    <t>OTSKP_ZS17</t>
  </si>
  <si>
    <t>1: odstranění asfaltového stávajícího krytu, tl. 200mm * objemová hmotnost 
2: 64,0*0,2*1,5</t>
  </si>
  <si>
    <t>921111</t>
  </si>
  <si>
    <t>ŽELEZNIČNÍ PŘEJEZD CELOPRYŽOVÝ NA DŘEVĚNÝCH PRAŽCÍCH, ATYP</t>
  </si>
  <si>
    <t>1: plocha přejezdu včetně závěrných zídek 
2: 64</t>
  </si>
  <si>
    <t>965311</t>
  </si>
  <si>
    <t>Rozebrání přejezdu, přechodu z dílců</t>
  </si>
  <si>
    <t>1: konstrukce živičná 
2: 64,0</t>
  </si>
  <si>
    <t>965312</t>
  </si>
  <si>
    <t>Rozebrání přejezdu, přechodu z dílců - odvoz (na likvidaci odpadů nebo jiné určené místo)</t>
  </si>
  <si>
    <t>1: plocha ocelové konstrukce* objemová hmotnost 
2: (64,0*1,5)*20</t>
  </si>
  <si>
    <t xml:space="preserve">  SO 05</t>
  </si>
  <si>
    <t xml:space="preserve">  Přeložka komunikace</t>
  </si>
  <si>
    <t>SO 05</t>
  </si>
  <si>
    <t>Přeložka komunikace</t>
  </si>
  <si>
    <t>1: výkopová zemina (odečten objem na zásypy) * objemová hmotnost 
2: 1203,1*1,8</t>
  </si>
  <si>
    <t>1: odstranění asfaltového stávajícího krytu, tl. 100mm a 200mm * objemová hmotnost 
2: (5,2+10,4)*1,5</t>
  </si>
  <si>
    <t>1: svahy: 60*10 m2</t>
  </si>
  <si>
    <t>1: odhad 100m2 
2: 100</t>
  </si>
  <si>
    <t>1: ze všech ploch, hloubky 0,15m</t>
  </si>
  <si>
    <t>1: hloubky 0,15m, doprava 20km, obj.hm.1,8 t/m3</t>
  </si>
  <si>
    <t>1: zemní práce pro novou pláň komunikace, terénní úpravy 
2: 11,611*83,8+230,1*1,0</t>
  </si>
  <si>
    <t>1: zemní pláň 
2: 604</t>
  </si>
  <si>
    <t>1: plochy zatravnění svahu - viz. půdorys, 1023 m2</t>
  </si>
  <si>
    <t>1: plocha "upravený terén"  - viz. půdorys 
2: 540</t>
  </si>
  <si>
    <t>1: plochy zatravnění svahu a plocha podél nového chodníku - viz. půdorys 
2: 1023</t>
  </si>
  <si>
    <t>1: 540m2</t>
  </si>
  <si>
    <t>1: zalévaní svahů + rovinu 
2: (1023+540)*0,15</t>
  </si>
  <si>
    <t>1: 431,9*1,1*0,2m3</t>
  </si>
  <si>
    <t>1: vrstvy nové vozovky - viz. Vzorový příčný řez, tl.0,5m. 
2: 431,9*1,1*0,2 m3 + 24 * 0,2 (polní sjezd) 
2: 21*0,5 
3: chodníkové vrstvy frakce 8/16 50mm, 0/63 150mm - viz. půdorys a vzorový příčný řez 
4: (0,573+28,566+7,680+1,680+1,038+18,591+1,230+17,335)*0,05+(0,573+28,566+7,680+1,680+1,038+18,591+1,230+17,335)*0,15</t>
  </si>
  <si>
    <t>1: vrstvy nové vozovky: 431,9 * 2 mezi vrstvy asfaltu 
2: 431,9 * 2</t>
  </si>
  <si>
    <t>574A55</t>
  </si>
  <si>
    <t>ASFALTOVÝ BETON PRO OBRUSNÉ VRSTVY ACO 16 TL. 60MM</t>
  </si>
  <si>
    <t>1: z půdorysu: 431,9m2</t>
  </si>
  <si>
    <t>564632</t>
  </si>
  <si>
    <t>VOZOVKOVÉ VRSTVY Z PENETRAČNÍHO MAKADAMU HRUBÉHO TL.100MM</t>
  </si>
  <si>
    <t>1: z půdorysu: 431,9m2 
2: 431,9</t>
  </si>
  <si>
    <t>E.3.6</t>
  </si>
  <si>
    <t>Rozvodny vn, nn, osvětlení a dálkové ovládání odpojovačů</t>
  </si>
  <si>
    <t xml:space="preserve">  SO 04</t>
  </si>
  <si>
    <t xml:space="preserve">  Elektrická přípojka pro PZS km 17,458</t>
  </si>
  <si>
    <t>SO 04</t>
  </si>
  <si>
    <t>Elektrická přípojka pro PZS km 17,458</t>
  </si>
  <si>
    <t>Elektroměrné rozváděče</t>
  </si>
  <si>
    <t>747702</t>
  </si>
  <si>
    <t>ÚPRAVA ZAPOJENÍ STÁVAJÍCÍCH KABELOVÝCH SKŘÍNÍ/ROZVADĚČŮ</t>
  </si>
  <si>
    <t>743F21</t>
  </si>
  <si>
    <t>SKŘÍŇ ELEKTROMĚROVÁ V KOMPAKTNÍM PILÍŘI PRO PŘÍMÉ MĚŘENÍ DO 80 A JEDNOSAZBOVÉ VČETNĚ VÝSTROJE</t>
  </si>
  <si>
    <t>744633</t>
  </si>
  <si>
    <t>JISTIČ TŘÍPÓLOVÝ (10 KA) OD 13 DO 20 A</t>
  </si>
  <si>
    <t>744O14</t>
  </si>
  <si>
    <t>ELEKTROMĚR</t>
  </si>
  <si>
    <t>75IF3X</t>
  </si>
  <si>
    <t>ZEMNÍCÍ SVORKOVNICE - MONTÁŽ</t>
  </si>
  <si>
    <t>741C02</t>
  </si>
  <si>
    <t>UZEMŇOVACÍ SVORKA</t>
  </si>
  <si>
    <t>741C03</t>
  </si>
  <si>
    <t>POUZDRO PRO PRŮCHOD PÁSKU STĚNOU</t>
  </si>
  <si>
    <t>R</t>
  </si>
  <si>
    <t>PROTIPOŽÁRNÍ UCPÁVKA POD ROZVADĚČ DO EI 90 MIN.</t>
  </si>
  <si>
    <t>Položka obsahuje: Dodávku a montáž protipožární ucpávky vč. příslušenství a pomocného materiálu, vyhotovéní a dodání atestu. Dále obsahuje cenu za pom. mechanismy včetně všech ostatních vedlejších nákladů.</t>
  </si>
  <si>
    <t>Podružný rozváděč</t>
  </si>
  <si>
    <t>744211</t>
  </si>
  <si>
    <t>KABELOVÁ SKŘÍŇ VENKOVNÍ PRÁZDNÁ PLASTOVÁ V KOMPAKTNÍM PILÍŘI, MIN. IP 44, DO 530 X 800 MM</t>
  </si>
  <si>
    <t>741C01</t>
  </si>
  <si>
    <t>EKVIPOTENCIÁLNÍ PŘÍPOJNICE</t>
  </si>
  <si>
    <t>744C01</t>
  </si>
  <si>
    <t>POMOCNÝ SPÍNAČ K MODULÁRNÍMU PŘÍSTROJI DO 125 A</t>
  </si>
  <si>
    <t>744C02</t>
  </si>
  <si>
    <t>NAPĚŤOVÁ SPOUŠŤ K MODULÁRNÍMU PŘÍSTROJI DO 125 A</t>
  </si>
  <si>
    <t>744Q22</t>
  </si>
  <si>
    <t>SVODIČ PŘEPĚTÍ TYP 1+2 (TŘÍDA B+C) 3-4 PÓLOVÝ</t>
  </si>
  <si>
    <t>741413</t>
  </si>
  <si>
    <t>ZÁSUVKA/PŘÍVODKA PRŮMYSLOVÁ, KRYTÍ IP 44 400 V, DO 63 A</t>
  </si>
  <si>
    <t>743C11</t>
  </si>
  <si>
    <t>SKŘÍŇ PŘÍPOJKOVÁ POJISTKOVÁ NA STOŽÁR/STĚNU NEBO DO VÝKLENKU DO 63 A, DO 50 MM2, S 1-2 SADAMI JISTÍCÍCH PRVKŮ</t>
  </si>
  <si>
    <t>Kabelizace a zemní práce</t>
  </si>
  <si>
    <t>741911</t>
  </si>
  <si>
    <t>UZEMŇOVACÍ VODIČ V ZEMI FEZN DO 120 MM2</t>
  </si>
  <si>
    <t>702710</t>
  </si>
  <si>
    <t>ODDĚLENÍ KABELŮ VE VÝKOPU CIHLOU</t>
  </si>
  <si>
    <t>SO98-98</t>
  </si>
  <si>
    <t>Všeobecný objekt</t>
  </si>
  <si>
    <t xml:space="preserve">  SO 98-98</t>
  </si>
  <si>
    <t xml:space="preserve">  Všeobecný objekt</t>
  </si>
  <si>
    <t>SO 98-98</t>
  </si>
  <si>
    <t>Dokumentace stavby</t>
  </si>
  <si>
    <t>VSEOB001</t>
  </si>
  <si>
    <t>Geodetická dokumentace skutečného provedení stavby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</si>
  <si>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</si>
  <si>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</si>
  <si>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</si>
  <si>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</si>
  <si>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</si>
  <si>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</si>
  <si>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</si>
  <si>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</si>
  <si>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</si>
  <si>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</si>
  <si>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</si>
  <si>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VSEOB004</t>
  </si>
  <si>
    <t>Projektová dokumentace pro provádění stavby (PDPS)</t>
  </si>
  <si>
    <t>Vypracování PDPS u vybraných SO a PS viz. technická specifikace položky.</t>
  </si>
  <si>
    <t>Položka zahrnuje veškeré činnosti nezbytné k vypracování projektové dokumentace pro provádění stavby (dále také PDPS), které doplňuje a upřesňuje projektovou dokumentaci pro stavební povolení nebo do ohlášení stavby do úplného obsahu stupně dokumentace pro provádění stavby. Jedná se o dopracování PDPS u následujících SO a PS:</t>
  </si>
  <si>
    <t>Ostatní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</si>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</sst>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4">
    <xf numFmtId="0" fontId="0" fillId="0" borderId="0" xfId="0"/>
    <xf numFmtId="0" fontId="1" fillId="0" borderId="0" xfId="0" applyFont="1"/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0" fillId="4" borderId="0" xfId="0" applyFill="1"/>
    <xf numFmtId="0" fontId="0" fillId="0" borderId="1" xfId="0" applyBorder="1" applyAlignment="1">
      <alignment horizontal="center"/>
    </xf>
    <xf numFmtId="0" fontId="0" fillId="2" borderId="2" xfId="0" applyFill="1" applyBorder="1"/>
    <xf numFmtId="0" fontId="1" fillId="0" borderId="3" xfId="0" applyFont="1" applyBorder="1"/>
    <xf numFmtId="0" fontId="4" fillId="0" borderId="0" xfId="0" applyFont="1"/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/>
    <xf numFmtId="0" fontId="4" fillId="0" borderId="0" xfId="0" applyFont="1" applyAlignment="1">
      <alignment horizontal="right"/>
    </xf>
    <xf numFmtId="0" fontId="1" fillId="0" borderId="4" xfId="0" applyFont="1" applyBorder="1" applyAlignment="1">
      <alignment horizontal="right"/>
    </xf>
    <xf numFmtId="177" fontId="0" fillId="0" borderId="4" xfId="0" applyNumberFormat="1" applyBorder="1" applyAlignment="1">
      <alignment horizontal="center"/>
    </xf>
    <xf numFmtId="0" fontId="1" fillId="0" borderId="4" xfId="0" applyFont="1" applyBorder="1" applyAlignment="1">
      <alignment wrapText="1"/>
    </xf>
    <xf numFmtId="177" fontId="0" fillId="0" borderId="0" xfId="0" applyNumberFormat="1" applyAlignment="1">
      <alignment horizontal="center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178" fontId="0" fillId="0" borderId="0" xfId="0" applyNumberFormat="1" applyAlignment="1">
      <alignment horizontal="center"/>
    </xf>
    <xf numFmtId="177" fontId="0" fillId="5" borderId="0" xfId="0" applyNumberFormat="1" applyFill="1" applyAlignment="1" applyProtection="1">
      <alignment horizontal="center"/>
      <protection locked="0"/>
    </xf>
    <xf numFmtId="0" fontId="0" fillId="0" borderId="0" xfId="0" applyAlignment="1">
      <alignment vertical="top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sharedStrings" Target="sharedStrings.xml" /><Relationship Id="rId11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304800</xdr:colOff>
      <xdr:row>3</xdr:row>
      <xdr:rowOff>47625</xdr:rowOff>
    </xdr:from>
    <xdr:to>
      <xdr:col>4</xdr:col>
      <xdr:colOff>476250</xdr:colOff>
      <xdr:row>3</xdr:row>
      <xdr:rowOff>209550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229725" y="933450"/>
          <a:ext cx="171450" cy="17145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2</xdr:row>
      <xdr:rowOff>133350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8572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2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37" customHeight="1">
      <c r="B1" s="3" t="s">
        <v>1</v>
      </c>
      <c s="2"/>
      <c s="2"/>
      <c s="2"/>
    </row>
    <row r="2" spans="2:5" ht="20" customHeight="1">
      <c r="B2" s="2"/>
      <c s="2"/>
      <c s="2"/>
      <c s="2"/>
    </row>
    <row r="3" spans="2:5" ht="12.75" customHeight="1">
      <c r="B3" s="2"/>
      <c s="2"/>
      <c s="2"/>
      <c s="2"/>
    </row>
    <row r="4" spans="1:5" ht="20" customHeight="1">
      <c r="A4" s="5" t="s">
        <v>2</v>
      </c>
      <c s="4" t="s">
        <v>3</v>
      </c>
      <c r="E4" s="1" t="s">
        <v>0</v>
      </c>
    </row>
    <row r="5" spans="1:2" ht="12.75" customHeight="1">
      <c r="A5" s="6" t="s">
        <v>4</v>
      </c>
      <c t="s">
        <v>5</v>
      </c>
    </row>
    <row r="6" spans="2:3" ht="12.75" customHeight="1">
      <c r="B6" s="7" t="s">
        <v>6</v>
      </c>
      <c s="9">
        <f>0+C10+C12+C14+C16+C19+C21</f>
      </c>
    </row>
    <row r="7" spans="2:3" ht="12.75" customHeight="1">
      <c r="B7" s="7" t="s">
        <v>7</v>
      </c>
      <c s="9">
        <f>0+E10+E12+E14+E16+E19+E21</f>
      </c>
    </row>
    <row r="9" spans="1:5" ht="12.75" customHeight="1">
      <c r="A9" s="8" t="s">
        <v>8</v>
      </c>
      <c s="8" t="s">
        <v>9</v>
      </c>
      <c s="8" t="s">
        <v>10</v>
      </c>
      <c s="8" t="s">
        <v>11</v>
      </c>
      <c s="8" t="s">
        <v>12</v>
      </c>
    </row>
    <row r="10" spans="1:5" ht="12.75" customHeight="1">
      <c r="A10" s="10" t="s">
        <v>13</v>
      </c>
      <c s="10" t="s">
        <v>14</v>
      </c>
      <c s="11">
        <f>0+C11</f>
      </c>
      <c s="11">
        <f>0+D11</f>
      </c>
      <c s="11">
        <f>0+E11</f>
      </c>
    </row>
    <row r="11" spans="1:5" ht="12.75" customHeight="1">
      <c r="A11" s="10" t="s">
        <v>16</v>
      </c>
      <c s="10" t="s">
        <v>17</v>
      </c>
      <c s="11">
        <f>'PS 01'!K8+'PS 01'!M8</f>
      </c>
      <c s="11">
        <f>0+'PS 01'!O10+'PS 01'!O14+'PS 01'!O18+'PS 01'!O22+'PS 01'!O26+'PS 01'!O30+'PS 01'!O34+'PS 01'!O38+'PS 01'!O42+'PS 01'!O46+'PS 01'!O50+'PS 01'!O54+'PS 01'!O58+'PS 01'!O62+'PS 01'!O66+'PS 01'!O70+'PS 01'!O74+'PS 01'!O78+'PS 01'!O82+'PS 01'!O86+'PS 01'!O90+'PS 01'!O94+'PS 01'!O98+'PS 01'!O102+'PS 01'!O106+'PS 01'!O110+'PS 01'!O114+'PS 01'!O118+'PS 01'!O122+'PS 01'!O126+'PS 01'!O130+'PS 01'!O134+'PS 01'!O138+'PS 01'!O142+'PS 01'!O146+'PS 01'!O151+'PS 01'!O155+'PS 01'!O159+'PS 01'!O163+'PS 01'!O167+'PS 01'!O171+'PS 01'!O175+'PS 01'!O179+'PS 01'!O183+'PS 01'!O187+'PS 01'!O192+'PS 01'!O196+'PS 01'!O200+'PS 01'!O204+'PS 01'!O208+'PS 01'!O212+'PS 01'!O216+'PS 01'!O220+'PS 01'!O224+'PS 01'!O228+'PS 01'!O232+'PS 01'!O236+'PS 01'!O240+'PS 01'!O244+'PS 01'!O248+'PS 01'!O252+'PS 01'!O257+'PS 01'!O261+'PS 01'!O265+'PS 01'!O269+'PS 01'!O273+'PS 01'!O277+'PS 01'!O281+'PS 01'!O285+'PS 01'!O289+'PS 01'!O293+'PS 01'!O297+'PS 01'!O301+'PS 01'!O306+'PS 01'!O310+'PS 01'!O314</f>
      </c>
      <c s="11">
        <f>C11+D11</f>
      </c>
    </row>
    <row r="12" spans="1:5" ht="12.75" customHeight="1">
      <c r="A12" s="10" t="s">
        <v>311</v>
      </c>
      <c s="10" t="s">
        <v>312</v>
      </c>
      <c s="11">
        <f>0+C13</f>
      </c>
      <c s="11">
        <f>0+D13</f>
      </c>
      <c s="11">
        <f>0+E13</f>
      </c>
    </row>
    <row r="13" spans="1:5" ht="12.75" customHeight="1">
      <c r="A13" s="10" t="s">
        <v>313</v>
      </c>
      <c s="10" t="s">
        <v>314</v>
      </c>
      <c s="11">
        <f>'SO 01'!K8+'SO 01'!M8</f>
      </c>
      <c s="11">
        <f>0+'SO 01'!O10+'SO 01'!O14+'SO 01'!O18+'SO 01'!O22+'SO 01'!O26+'SO 01'!O31+'SO 01'!O35+'SO 01'!O39+'SO 01'!O43+'SO 01'!O47+'SO 01'!O51+'SO 01'!O55+'SO 01'!O60+'SO 01'!O64+'SO 01'!O68+'SO 01'!O72+'SO 01'!O76+'SO 01'!O80+'SO 01'!O84+'SO 01'!O88+'SO 01'!O92+'SO 01'!O96+'SO 01'!O100</f>
      </c>
      <c s="11">
        <f>C13+D13</f>
      </c>
    </row>
    <row r="14" spans="1:5" ht="12.75" customHeight="1">
      <c r="A14" s="10" t="s">
        <v>393</v>
      </c>
      <c s="10" t="s">
        <v>394</v>
      </c>
      <c s="11">
        <f>0+C15</f>
      </c>
      <c s="11">
        <f>0+D15</f>
      </c>
      <c s="11">
        <f>0+E15</f>
      </c>
    </row>
    <row r="15" spans="1:5" ht="12.75" customHeight="1">
      <c r="A15" s="10" t="s">
        <v>395</v>
      </c>
      <c s="10" t="s">
        <v>396</v>
      </c>
      <c s="11">
        <f>'SO 02'!K8+'SO 02'!M8</f>
      </c>
      <c s="11">
        <f>0+'SO 02'!O10+'SO 02'!O14+'SO 02'!O18+'SO 02'!O22+'SO 02'!O26+'SO 02'!O31+'SO 02'!O35+'SO 02'!O39+'SO 02'!O43+'SO 02'!O47+'SO 02'!O51+'SO 02'!O55+'SO 02'!O59+'SO 02'!O63+'SO 02'!O67+'SO 02'!O71+'SO 02'!O75+'SO 02'!O79+'SO 02'!O83+'SO 02'!O87+'SO 02'!O91+'SO 02'!O95+'SO 02'!O99+'SO 02'!O103+'SO 02'!O107+'SO 02'!O111+'SO 02'!O115+'SO 02'!O119+'SO 02'!O124+'SO 02'!O128+'SO 02'!O132+'SO 02'!O137+'SO 02'!O141+'SO 02'!O145+'SO 02'!O149+'SO 02'!O153+'SO 02'!O157+'SO 02'!O161+'SO 02'!O165+'SO 02'!O169+'SO 02'!O173+'SO 02'!O177+'SO 02'!O181+'SO 02'!O186+'SO 02'!O191+'SO 02'!O195+'SO 02'!O200+'SO 02'!O204+'SO 02'!O208+'SO 02'!O212+'SO 02'!O216+'SO 02'!O220+'SO 02'!O224+'SO 02'!O228+'SO 02'!O232</f>
      </c>
      <c s="11">
        <f>C15+D15</f>
      </c>
    </row>
    <row r="16" spans="1:5" ht="12.75" customHeight="1">
      <c r="A16" s="10" t="s">
        <v>562</v>
      </c>
      <c s="10" t="s">
        <v>563</v>
      </c>
      <c s="11">
        <f>0+C17+C18</f>
      </c>
      <c s="11">
        <f>0+D17+D18</f>
      </c>
      <c s="11">
        <f>0+E17+E18</f>
      </c>
    </row>
    <row r="17" spans="1:5" ht="12.75" customHeight="1">
      <c r="A17" s="10" t="s">
        <v>564</v>
      </c>
      <c s="10" t="s">
        <v>565</v>
      </c>
      <c s="11">
        <f>'SO 03'!K8+'SO 03'!M8</f>
      </c>
      <c s="11">
        <f>0+'SO 03'!O10+'SO 03'!O15+'SO 03'!O19+'SO 03'!O23</f>
      </c>
      <c s="11">
        <f>C17+D17</f>
      </c>
    </row>
    <row r="18" spans="1:5" ht="12.75" customHeight="1">
      <c r="A18" s="10" t="s">
        <v>580</v>
      </c>
      <c s="10" t="s">
        <v>581</v>
      </c>
      <c s="11">
        <f>'SO 05'!K8+'SO 05'!M8</f>
      </c>
      <c s="11">
        <f>0+'SO 05'!O10+'SO 05'!O14+'SO 05'!O18+'SO 05'!O22+'SO 05'!O27+'SO 05'!O31+'SO 05'!O35+'SO 05'!O39+'SO 05'!O43+'SO 05'!O47+'SO 05'!O51+'SO 05'!O55+'SO 05'!O59+'SO 05'!O63+'SO 05'!O67+'SO 05'!O71+'SO 05'!O76+'SO 05'!O80+'SO 05'!O84+'SO 05'!O88+'SO 05'!O92+'SO 05'!O96+'SO 05'!O101+'SO 05'!O105+'SO 05'!O109+'SO 05'!O113</f>
      </c>
      <c s="11">
        <f>C18+D18</f>
      </c>
    </row>
    <row r="19" spans="1:5" ht="12.75" customHeight="1">
      <c r="A19" s="10" t="s">
        <v>606</v>
      </c>
      <c s="10" t="s">
        <v>607</v>
      </c>
      <c s="11">
        <f>0+C20</f>
      </c>
      <c s="11">
        <f>0+D20</f>
      </c>
      <c s="11">
        <f>0+E20</f>
      </c>
    </row>
    <row r="20" spans="1:5" ht="12.75" customHeight="1">
      <c r="A20" s="10" t="s">
        <v>608</v>
      </c>
      <c s="10" t="s">
        <v>609</v>
      </c>
      <c s="11">
        <f>'SO 04'!K8+'SO 04'!M8</f>
      </c>
      <c s="11">
        <f>0+'SO 04'!O10+'SO 04'!O14+'SO 04'!O18+'SO 04'!O22+'SO 04'!O26+'SO 04'!O30+'SO 04'!O34+'SO 04'!O38+'SO 04'!O42+'SO 04'!O47+'SO 04'!O51+'SO 04'!O55+'SO 04'!O59+'SO 04'!O63+'SO 04'!O67+'SO 04'!O71+'SO 04'!O75+'SO 04'!O79+'SO 04'!O83+'SO 04'!O87+'SO 04'!O91+'SO 04'!O95+'SO 04'!O100+'SO 04'!O104+'SO 04'!O108+'SO 04'!O112+'SO 04'!O116+'SO 04'!O120</f>
      </c>
      <c s="11">
        <f>C20+D20</f>
      </c>
    </row>
    <row r="21" spans="1:5" ht="12.75" customHeight="1">
      <c r="A21" s="10" t="s">
        <v>650</v>
      </c>
      <c s="10" t="s">
        <v>651</v>
      </c>
      <c s="11">
        <f>0+C22</f>
      </c>
      <c s="11">
        <f>0+D22</f>
      </c>
      <c s="11">
        <f>0+E22</f>
      </c>
    </row>
    <row r="22" spans="1:5" ht="12.75" customHeight="1">
      <c r="A22" s="10" t="s">
        <v>652</v>
      </c>
      <c s="10" t="s">
        <v>653</v>
      </c>
      <c s="11">
        <f>'SO 98-98'!K8+'SO 98-98'!M8</f>
      </c>
      <c s="11">
        <f>0+'SO 98-98'!O10+'SO 98-98'!O14+'SO 98-98'!O18+'SO 98-98'!O22+'SO 98-98'!O27+'SO 98-98'!O31</f>
      </c>
      <c s="11">
        <f>C22+D22</f>
      </c>
    </row>
  </sheetData>
  <sheetProtection password="923D" sheet="1" objects="1" scenarios="1"/>
  <mergeCells count="2">
    <mergeCell ref="A1:A3"/>
    <mergeCell ref="B1:B3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P3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14" width="16.7142857142857" customWidth="1"/>
    <col min="15" max="16" width="9.14285714285714" hidden="1" customWidth="1"/>
  </cols>
  <sheetData>
    <row r="1" spans="1:16" ht="25" customHeight="1">
      <c r="A1" s="12" t="s">
        <v>18</v>
      </c>
      <c s="2"/>
      <c s="2"/>
      <c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2"/>
      <c s="2"/>
      <c s="2"/>
      <c s="2"/>
      <c s="2"/>
      <c s="2"/>
      <c s="2"/>
      <c s="2"/>
      <c s="2"/>
      <c s="2"/>
      <c s="2"/>
      <c s="14"/>
      <c s="14"/>
      <c s="2"/>
      <c r="P2" t="s">
        <v>26</v>
      </c>
    </row>
    <row r="3" spans="1:16" ht="15" customHeight="1">
      <c r="A3" s="12" t="s">
        <v>19</v>
      </c>
      <c s="16" t="s">
        <v>22</v>
      </c>
      <c s="20" t="s">
        <v>2</v>
      </c>
      <c r="E3" s="16" t="s">
        <v>3</v>
      </c>
      <c r="L3" s="13" t="s">
        <v>13</v>
      </c>
      <c s="33">
        <f>Rekapitulace!C10</f>
      </c>
      <c s="15" t="s">
        <v>15</v>
      </c>
      <c t="s">
        <v>23</v>
      </c>
      <c t="s">
        <v>27</v>
      </c>
    </row>
    <row r="4" spans="1:16" ht="15" customHeight="1">
      <c r="A4" s="18" t="s">
        <v>20</v>
      </c>
      <c s="19" t="s">
        <v>28</v>
      </c>
      <c s="20" t="s">
        <v>13</v>
      </c>
      <c r="E4" s="19" t="s">
        <v>14</v>
      </c>
      <c r="O4" t="s">
        <v>24</v>
      </c>
      <c t="s">
        <v>27</v>
      </c>
    </row>
    <row r="5" spans="1:16" ht="12.75" customHeight="1">
      <c r="A5" s="17" t="s">
        <v>29</v>
      </c>
      <c s="17" t="s">
        <v>30</v>
      </c>
      <c s="17" t="s">
        <v>31</v>
      </c>
      <c s="17" t="s">
        <v>32</v>
      </c>
      <c s="17" t="s">
        <v>33</v>
      </c>
      <c s="17" t="s">
        <v>34</v>
      </c>
      <c s="17" t="s">
        <v>35</v>
      </c>
      <c s="17" t="s">
        <v>36</v>
      </c>
      <c s="17" t="s">
        <v>37</v>
      </c>
      <c s="17" t="s">
        <v>38</v>
      </c>
      <c s="17"/>
      <c s="17"/>
      <c s="17"/>
      <c s="17" t="s">
        <v>43</v>
      </c>
      <c t="s">
        <v>25</v>
      </c>
      <c t="s">
        <v>27</v>
      </c>
    </row>
    <row r="6" spans="1:14" ht="12.75" customHeight="1">
      <c r="A6" s="17"/>
      <c s="17"/>
      <c s="17"/>
      <c s="17"/>
      <c s="17"/>
      <c s="17"/>
      <c s="17"/>
      <c s="17"/>
      <c s="17"/>
      <c s="17" t="s">
        <v>39</v>
      </c>
      <c s="17"/>
      <c s="17" t="s">
        <v>40</v>
      </c>
      <c s="17"/>
      <c s="17"/>
    </row>
    <row r="7" spans="1:14" ht="12.75" customHeight="1">
      <c r="A7" s="17"/>
      <c s="17"/>
      <c s="17"/>
      <c s="17"/>
      <c s="17"/>
      <c s="17"/>
      <c s="17"/>
      <c s="17"/>
      <c s="17"/>
      <c s="17" t="s">
        <v>41</v>
      </c>
      <c s="17" t="s">
        <v>42</v>
      </c>
      <c s="17" t="s">
        <v>41</v>
      </c>
      <c s="17" t="s">
        <v>42</v>
      </c>
      <c s="17"/>
    </row>
    <row r="8" spans="1:13" ht="12.75" customHeight="1">
      <c r="A8" t="s">
        <v>44</v>
      </c>
      <c r="C8" s="21" t="s">
        <v>45</v>
      </c>
      <c r="E8" s="23" t="s">
        <v>46</v>
      </c>
      <c r="J8" s="22">
        <f>0+J9+J150+J191+J256+J305</f>
      </c>
      <c s="22">
        <f>0+K9+K150+K191+K256+K305</f>
      </c>
      <c s="22">
        <f>0+L9+L150+L191+L256+L305</f>
      </c>
      <c s="22">
        <f>0+M9+M150+M191+M256+M305</f>
      </c>
    </row>
    <row r="9" spans="1:13" ht="12.75" customHeight="1">
      <c r="A9" t="s">
        <v>47</v>
      </c>
      <c r="C9" s="7" t="s">
        <v>48</v>
      </c>
      <c r="E9" s="25" t="s">
        <v>49</v>
      </c>
      <c r="J9" s="24">
        <f>0</f>
      </c>
      <c s="24">
        <f>0</f>
      </c>
      <c s="24">
        <f>0+L10+L14+L18+L22+L26+L30+L34+L38+L42+L46+L50+L54+L58+L62+L66+L70+L74+L78+L82+L86+L90+L94+L98+L102+L106+L110+L114+L118+L122+L126+L130+L134+L138+L142+L146</f>
      </c>
      <c s="24">
        <f>0+M10+M14+M18+M22+M26+M30+M34+M38+M42+M46+M50+M54+M58+M62+M66+M70+M74+M78+M82+M86+M90+M94+M98+M102+M106+M110+M114+M118+M122+M126+M130+M134+M138+M142+M146</f>
      </c>
    </row>
    <row r="10" spans="1:16" ht="12.75" customHeight="1">
      <c r="A10" t="s">
        <v>50</v>
      </c>
      <c s="6" t="s">
        <v>48</v>
      </c>
      <c s="6" t="s">
        <v>51</v>
      </c>
      <c t="s">
        <v>52</v>
      </c>
      <c s="26" t="s">
        <v>53</v>
      </c>
      <c s="27" t="s">
        <v>54</v>
      </c>
      <c s="28">
        <v>10</v>
      </c>
      <c s="27">
        <v>0</v>
      </c>
      <c s="27">
        <f>ROUND(G10*H10,6)</f>
      </c>
      <c r="L10" s="29">
        <v>0</v>
      </c>
      <c s="24">
        <f>ROUND(ROUND(L10,2)*ROUND(G10,3),2)</f>
      </c>
      <c s="27" t="s">
        <v>55</v>
      </c>
      <c>
        <f>(M10*21)/100</f>
      </c>
      <c t="s">
        <v>27</v>
      </c>
    </row>
    <row r="11" spans="1:5" ht="12.75" customHeight="1">
      <c r="A11" s="30" t="s">
        <v>56</v>
      </c>
      <c r="E11" s="31" t="s">
        <v>9</v>
      </c>
    </row>
    <row r="12" spans="1:5" ht="12.75" customHeight="1">
      <c r="A12" s="30" t="s">
        <v>57</v>
      </c>
      <c r="E12" s="32" t="s">
        <v>58</v>
      </c>
    </row>
    <row r="13" spans="5:5" ht="12.75" customHeight="1">
      <c r="E13" s="31" t="s">
        <v>59</v>
      </c>
    </row>
    <row r="14" spans="1:16" ht="12.75" customHeight="1">
      <c r="A14" t="s">
        <v>50</v>
      </c>
      <c s="6" t="s">
        <v>27</v>
      </c>
      <c s="6" t="s">
        <v>60</v>
      </c>
      <c t="s">
        <v>52</v>
      </c>
      <c s="26" t="s">
        <v>61</v>
      </c>
      <c s="27" t="s">
        <v>54</v>
      </c>
      <c s="28">
        <v>10</v>
      </c>
      <c s="27">
        <v>0</v>
      </c>
      <c s="27">
        <f>ROUND(G14*H14,6)</f>
      </c>
      <c r="L14" s="29">
        <v>0</v>
      </c>
      <c s="24">
        <f>ROUND(ROUND(L14,2)*ROUND(G14,3),2)</f>
      </c>
      <c s="27" t="s">
        <v>55</v>
      </c>
      <c>
        <f>(M14*21)/100</f>
      </c>
      <c t="s">
        <v>27</v>
      </c>
    </row>
    <row r="15" spans="1:5" ht="12.75" customHeight="1">
      <c r="A15" s="30" t="s">
        <v>56</v>
      </c>
      <c r="E15" s="31" t="s">
        <v>9</v>
      </c>
    </row>
    <row r="16" spans="1:5" ht="12.75" customHeight="1">
      <c r="A16" s="30" t="s">
        <v>57</v>
      </c>
      <c r="E16" s="32" t="s">
        <v>58</v>
      </c>
    </row>
    <row r="17" spans="5:5" ht="12.75" customHeight="1">
      <c r="E17" s="31" t="s">
        <v>59</v>
      </c>
    </row>
    <row r="18" spans="1:16" ht="12.75" customHeight="1">
      <c r="A18" t="s">
        <v>50</v>
      </c>
      <c s="6" t="s">
        <v>26</v>
      </c>
      <c s="6" t="s">
        <v>62</v>
      </c>
      <c t="s">
        <v>52</v>
      </c>
      <c s="26" t="s">
        <v>63</v>
      </c>
      <c s="27" t="s">
        <v>64</v>
      </c>
      <c s="28">
        <v>1</v>
      </c>
      <c s="27">
        <v>0</v>
      </c>
      <c s="27">
        <f>ROUND(G18*H18,6)</f>
      </c>
      <c r="L18" s="29">
        <v>0</v>
      </c>
      <c s="24">
        <f>ROUND(ROUND(L18,2)*ROUND(G18,3),2)</f>
      </c>
      <c s="27" t="s">
        <v>55</v>
      </c>
      <c>
        <f>(M18*21)/100</f>
      </c>
      <c t="s">
        <v>27</v>
      </c>
    </row>
    <row r="19" spans="1:5" ht="12.75" customHeight="1">
      <c r="A19" s="30" t="s">
        <v>56</v>
      </c>
      <c r="E19" s="31" t="s">
        <v>9</v>
      </c>
    </row>
    <row r="20" spans="1:5" ht="12.75" customHeight="1">
      <c r="A20" s="30" t="s">
        <v>57</v>
      </c>
      <c r="E20" s="32" t="s">
        <v>58</v>
      </c>
    </row>
    <row r="21" spans="5:5" ht="12.75" customHeight="1">
      <c r="E21" s="31" t="s">
        <v>59</v>
      </c>
    </row>
    <row r="22" spans="1:16" ht="12.75" customHeight="1">
      <c r="A22" t="s">
        <v>50</v>
      </c>
      <c s="6" t="s">
        <v>65</v>
      </c>
      <c s="6" t="s">
        <v>66</v>
      </c>
      <c t="s">
        <v>52</v>
      </c>
      <c s="26" t="s">
        <v>67</v>
      </c>
      <c s="27" t="s">
        <v>64</v>
      </c>
      <c s="28">
        <v>1</v>
      </c>
      <c s="27">
        <v>0</v>
      </c>
      <c s="27">
        <f>ROUND(G22*H22,6)</f>
      </c>
      <c r="L22" s="29">
        <v>0</v>
      </c>
      <c s="24">
        <f>ROUND(ROUND(L22,2)*ROUND(G22,3),2)</f>
      </c>
      <c s="27" t="s">
        <v>55</v>
      </c>
      <c>
        <f>(M22*21)/100</f>
      </c>
      <c t="s">
        <v>27</v>
      </c>
    </row>
    <row r="23" spans="1:5" ht="12.75" customHeight="1">
      <c r="A23" s="30" t="s">
        <v>56</v>
      </c>
      <c r="E23" s="31" t="s">
        <v>9</v>
      </c>
    </row>
    <row r="24" spans="1:5" ht="12.75" customHeight="1">
      <c r="A24" s="30" t="s">
        <v>57</v>
      </c>
      <c r="E24" s="32" t="s">
        <v>58</v>
      </c>
    </row>
    <row r="25" spans="5:5" ht="12.75" customHeight="1">
      <c r="E25" s="31" t="s">
        <v>59</v>
      </c>
    </row>
    <row r="26" spans="1:16" ht="12.75" customHeight="1">
      <c r="A26" t="s">
        <v>50</v>
      </c>
      <c s="6" t="s">
        <v>68</v>
      </c>
      <c s="6" t="s">
        <v>69</v>
      </c>
      <c t="s">
        <v>52</v>
      </c>
      <c s="26" t="s">
        <v>70</v>
      </c>
      <c s="27" t="s">
        <v>64</v>
      </c>
      <c s="28">
        <v>1</v>
      </c>
      <c s="27">
        <v>0</v>
      </c>
      <c s="27">
        <f>ROUND(G26*H26,6)</f>
      </c>
      <c r="L26" s="29">
        <v>0</v>
      </c>
      <c s="24">
        <f>ROUND(ROUND(L26,2)*ROUND(G26,3),2)</f>
      </c>
      <c s="27" t="s">
        <v>55</v>
      </c>
      <c>
        <f>(M26*21)/100</f>
      </c>
      <c t="s">
        <v>27</v>
      </c>
    </row>
    <row r="27" spans="1:5" ht="12.75" customHeight="1">
      <c r="A27" s="30" t="s">
        <v>56</v>
      </c>
      <c r="E27" s="31" t="s">
        <v>9</v>
      </c>
    </row>
    <row r="28" spans="1:5" ht="12.75" customHeight="1">
      <c r="A28" s="30" t="s">
        <v>57</v>
      </c>
      <c r="E28" s="32" t="s">
        <v>58</v>
      </c>
    </row>
    <row r="29" spans="5:5" ht="12.75" customHeight="1">
      <c r="E29" s="31" t="s">
        <v>59</v>
      </c>
    </row>
    <row r="30" spans="1:16" ht="12.75" customHeight="1">
      <c r="A30" t="s">
        <v>50</v>
      </c>
      <c s="6" t="s">
        <v>71</v>
      </c>
      <c s="6" t="s">
        <v>72</v>
      </c>
      <c t="s">
        <v>52</v>
      </c>
      <c s="26" t="s">
        <v>73</v>
      </c>
      <c s="27" t="s">
        <v>64</v>
      </c>
      <c s="28">
        <v>1</v>
      </c>
      <c s="27">
        <v>0</v>
      </c>
      <c s="27">
        <f>ROUND(G30*H30,6)</f>
      </c>
      <c r="L30" s="29">
        <v>0</v>
      </c>
      <c s="24">
        <f>ROUND(ROUND(L30,2)*ROUND(G30,3),2)</f>
      </c>
      <c s="27" t="s">
        <v>55</v>
      </c>
      <c>
        <f>(M30*21)/100</f>
      </c>
      <c t="s">
        <v>27</v>
      </c>
    </row>
    <row r="31" spans="1:5" ht="12.75" customHeight="1">
      <c r="A31" s="30" t="s">
        <v>56</v>
      </c>
      <c r="E31" s="31" t="s">
        <v>9</v>
      </c>
    </row>
    <row r="32" spans="1:5" ht="12.75" customHeight="1">
      <c r="A32" s="30" t="s">
        <v>57</v>
      </c>
      <c r="E32" s="32" t="s">
        <v>58</v>
      </c>
    </row>
    <row r="33" spans="5:5" ht="12.75" customHeight="1">
      <c r="E33" s="31" t="s">
        <v>59</v>
      </c>
    </row>
    <row r="34" spans="1:16" ht="12.75" customHeight="1">
      <c r="A34" t="s">
        <v>50</v>
      </c>
      <c s="6" t="s">
        <v>74</v>
      </c>
      <c s="6" t="s">
        <v>75</v>
      </c>
      <c t="s">
        <v>52</v>
      </c>
      <c s="26" t="s">
        <v>76</v>
      </c>
      <c s="27" t="s">
        <v>64</v>
      </c>
      <c s="28">
        <v>1</v>
      </c>
      <c s="27">
        <v>0</v>
      </c>
      <c s="27">
        <f>ROUND(G34*H34,6)</f>
      </c>
      <c r="L34" s="29">
        <v>0</v>
      </c>
      <c s="24">
        <f>ROUND(ROUND(L34,2)*ROUND(G34,3),2)</f>
      </c>
      <c s="27" t="s">
        <v>77</v>
      </c>
      <c>
        <f>(M34*21)/100</f>
      </c>
      <c t="s">
        <v>27</v>
      </c>
    </row>
    <row r="35" spans="1:5" ht="12.75" customHeight="1">
      <c r="A35" s="30" t="s">
        <v>56</v>
      </c>
      <c r="E35" s="31" t="s">
        <v>9</v>
      </c>
    </row>
    <row r="36" spans="1:5" ht="12.75" customHeight="1">
      <c r="A36" s="30" t="s">
        <v>57</v>
      </c>
      <c r="E36" s="32" t="s">
        <v>58</v>
      </c>
    </row>
    <row r="37" spans="5:5" ht="12.75" customHeight="1">
      <c r="E37" s="31" t="s">
        <v>78</v>
      </c>
    </row>
    <row r="38" spans="1:16" ht="12.75" customHeight="1">
      <c r="A38" t="s">
        <v>50</v>
      </c>
      <c s="6" t="s">
        <v>79</v>
      </c>
      <c s="6" t="s">
        <v>80</v>
      </c>
      <c t="s">
        <v>52</v>
      </c>
      <c s="26" t="s">
        <v>81</v>
      </c>
      <c s="27" t="s">
        <v>64</v>
      </c>
      <c s="28">
        <v>1</v>
      </c>
      <c s="27">
        <v>0</v>
      </c>
      <c s="27">
        <f>ROUND(G38*H38,6)</f>
      </c>
      <c r="L38" s="29">
        <v>0</v>
      </c>
      <c s="24">
        <f>ROUND(ROUND(L38,2)*ROUND(G38,3),2)</f>
      </c>
      <c s="27" t="s">
        <v>77</v>
      </c>
      <c>
        <f>(M38*21)/100</f>
      </c>
      <c t="s">
        <v>27</v>
      </c>
    </row>
    <row r="39" spans="1:5" ht="12.75" customHeight="1">
      <c r="A39" s="30" t="s">
        <v>56</v>
      </c>
      <c r="E39" s="31" t="s">
        <v>9</v>
      </c>
    </row>
    <row r="40" spans="1:5" ht="12.75" customHeight="1">
      <c r="A40" s="30" t="s">
        <v>57</v>
      </c>
      <c r="E40" s="32" t="s">
        <v>58</v>
      </c>
    </row>
    <row r="41" spans="5:5" ht="25.5" customHeight="1">
      <c r="E41" s="31" t="s">
        <v>82</v>
      </c>
    </row>
    <row r="42" spans="1:16" ht="12.75" customHeight="1">
      <c r="A42" t="s">
        <v>50</v>
      </c>
      <c s="6" t="s">
        <v>83</v>
      </c>
      <c s="6" t="s">
        <v>84</v>
      </c>
      <c t="s">
        <v>52</v>
      </c>
      <c s="26" t="s">
        <v>85</v>
      </c>
      <c s="27" t="s">
        <v>64</v>
      </c>
      <c s="28">
        <v>1</v>
      </c>
      <c s="27">
        <v>0</v>
      </c>
      <c s="27">
        <f>ROUND(G42*H42,6)</f>
      </c>
      <c r="L42" s="29">
        <v>0</v>
      </c>
      <c s="24">
        <f>ROUND(ROUND(L42,2)*ROUND(G42,3),2)</f>
      </c>
      <c s="27" t="s">
        <v>55</v>
      </c>
      <c>
        <f>(M42*21)/100</f>
      </c>
      <c t="s">
        <v>27</v>
      </c>
    </row>
    <row r="43" spans="1:5" ht="12.75" customHeight="1">
      <c r="A43" s="30" t="s">
        <v>56</v>
      </c>
      <c r="E43" s="31" t="s">
        <v>9</v>
      </c>
    </row>
    <row r="44" spans="1:5" ht="12.75" customHeight="1">
      <c r="A44" s="30" t="s">
        <v>57</v>
      </c>
      <c r="E44" s="32" t="s">
        <v>58</v>
      </c>
    </row>
    <row r="45" spans="5:5" ht="12.75" customHeight="1">
      <c r="E45" s="31" t="s">
        <v>59</v>
      </c>
    </row>
    <row r="46" spans="1:16" ht="12.75" customHeight="1">
      <c r="A46" t="s">
        <v>50</v>
      </c>
      <c s="6" t="s">
        <v>86</v>
      </c>
      <c s="6" t="s">
        <v>87</v>
      </c>
      <c t="s">
        <v>52</v>
      </c>
      <c s="26" t="s">
        <v>88</v>
      </c>
      <c s="27" t="s">
        <v>64</v>
      </c>
      <c s="28">
        <v>1</v>
      </c>
      <c s="27">
        <v>0</v>
      </c>
      <c s="27">
        <f>ROUND(G46*H46,6)</f>
      </c>
      <c r="L46" s="29">
        <v>0</v>
      </c>
      <c s="24">
        <f>ROUND(ROUND(L46,2)*ROUND(G46,3),2)</f>
      </c>
      <c s="27" t="s">
        <v>55</v>
      </c>
      <c>
        <f>(M46*21)/100</f>
      </c>
      <c t="s">
        <v>27</v>
      </c>
    </row>
    <row r="47" spans="1:5" ht="12.75" customHeight="1">
      <c r="A47" s="30" t="s">
        <v>56</v>
      </c>
      <c r="E47" s="31" t="s">
        <v>9</v>
      </c>
    </row>
    <row r="48" spans="1:5" ht="12.75" customHeight="1">
      <c r="A48" s="30" t="s">
        <v>57</v>
      </c>
      <c r="E48" s="32" t="s">
        <v>58</v>
      </c>
    </row>
    <row r="49" spans="5:5" ht="12.75" customHeight="1">
      <c r="E49" s="31" t="s">
        <v>59</v>
      </c>
    </row>
    <row r="50" spans="1:16" ht="12.75" customHeight="1">
      <c r="A50" t="s">
        <v>50</v>
      </c>
      <c s="6" t="s">
        <v>89</v>
      </c>
      <c s="6" t="s">
        <v>90</v>
      </c>
      <c t="s">
        <v>52</v>
      </c>
      <c s="26" t="s">
        <v>91</v>
      </c>
      <c s="27" t="s">
        <v>64</v>
      </c>
      <c s="28">
        <v>1</v>
      </c>
      <c s="27">
        <v>0</v>
      </c>
      <c s="27">
        <f>ROUND(G50*H50,6)</f>
      </c>
      <c r="L50" s="29">
        <v>0</v>
      </c>
      <c s="24">
        <f>ROUND(ROUND(L50,2)*ROUND(G50,3),2)</f>
      </c>
      <c s="27" t="s">
        <v>55</v>
      </c>
      <c>
        <f>(M50*21)/100</f>
      </c>
      <c t="s">
        <v>27</v>
      </c>
    </row>
    <row r="51" spans="1:5" ht="12.75" customHeight="1">
      <c r="A51" s="30" t="s">
        <v>56</v>
      </c>
      <c r="E51" s="31" t="s">
        <v>9</v>
      </c>
    </row>
    <row r="52" spans="1:5" ht="12.75" customHeight="1">
      <c r="A52" s="30" t="s">
        <v>57</v>
      </c>
      <c r="E52" s="32" t="s">
        <v>58</v>
      </c>
    </row>
    <row r="53" spans="5:5" ht="12.75" customHeight="1">
      <c r="E53" s="31" t="s">
        <v>59</v>
      </c>
    </row>
    <row r="54" spans="1:16" ht="12.75" customHeight="1">
      <c r="A54" t="s">
        <v>50</v>
      </c>
      <c s="6" t="s">
        <v>92</v>
      </c>
      <c s="6" t="s">
        <v>93</v>
      </c>
      <c t="s">
        <v>52</v>
      </c>
      <c s="26" t="s">
        <v>94</v>
      </c>
      <c s="27" t="s">
        <v>64</v>
      </c>
      <c s="28">
        <v>1</v>
      </c>
      <c s="27">
        <v>0</v>
      </c>
      <c s="27">
        <f>ROUND(G54*H54,6)</f>
      </c>
      <c r="L54" s="29">
        <v>0</v>
      </c>
      <c s="24">
        <f>ROUND(ROUND(L54,2)*ROUND(G54,3),2)</f>
      </c>
      <c s="27" t="s">
        <v>55</v>
      </c>
      <c>
        <f>(M54*21)/100</f>
      </c>
      <c t="s">
        <v>27</v>
      </c>
    </row>
    <row r="55" spans="1:5" ht="12.75" customHeight="1">
      <c r="A55" s="30" t="s">
        <v>56</v>
      </c>
      <c r="E55" s="31" t="s">
        <v>9</v>
      </c>
    </row>
    <row r="56" spans="1:5" ht="12.75" customHeight="1">
      <c r="A56" s="30" t="s">
        <v>57</v>
      </c>
      <c r="E56" s="32" t="s">
        <v>58</v>
      </c>
    </row>
    <row r="57" spans="5:5" ht="12.75" customHeight="1">
      <c r="E57" s="31" t="s">
        <v>59</v>
      </c>
    </row>
    <row r="58" spans="1:16" ht="12.75" customHeight="1">
      <c r="A58" t="s">
        <v>50</v>
      </c>
      <c s="6" t="s">
        <v>95</v>
      </c>
      <c s="6" t="s">
        <v>96</v>
      </c>
      <c t="s">
        <v>52</v>
      </c>
      <c s="26" t="s">
        <v>97</v>
      </c>
      <c s="27" t="s">
        <v>64</v>
      </c>
      <c s="28">
        <v>1</v>
      </c>
      <c s="27">
        <v>0</v>
      </c>
      <c s="27">
        <f>ROUND(G58*H58,6)</f>
      </c>
      <c r="L58" s="29">
        <v>0</v>
      </c>
      <c s="24">
        <f>ROUND(ROUND(L58,2)*ROUND(G58,3),2)</f>
      </c>
      <c s="27" t="s">
        <v>55</v>
      </c>
      <c>
        <f>(M58*21)/100</f>
      </c>
      <c t="s">
        <v>27</v>
      </c>
    </row>
    <row r="59" spans="1:5" ht="12.75" customHeight="1">
      <c r="A59" s="30" t="s">
        <v>56</v>
      </c>
      <c r="E59" s="31" t="s">
        <v>9</v>
      </c>
    </row>
    <row r="60" spans="1:5" ht="12.75" customHeight="1">
      <c r="A60" s="30" t="s">
        <v>57</v>
      </c>
      <c r="E60" s="32" t="s">
        <v>58</v>
      </c>
    </row>
    <row r="61" spans="5:5" ht="12.75" customHeight="1">
      <c r="E61" s="31" t="s">
        <v>59</v>
      </c>
    </row>
    <row r="62" spans="1:16" ht="12.75" customHeight="1">
      <c r="A62" t="s">
        <v>50</v>
      </c>
      <c s="6" t="s">
        <v>98</v>
      </c>
      <c s="6" t="s">
        <v>99</v>
      </c>
      <c t="s">
        <v>52</v>
      </c>
      <c s="26" t="s">
        <v>100</v>
      </c>
      <c s="27" t="s">
        <v>64</v>
      </c>
      <c s="28">
        <v>1</v>
      </c>
      <c s="27">
        <v>0</v>
      </c>
      <c s="27">
        <f>ROUND(G62*H62,6)</f>
      </c>
      <c r="L62" s="29">
        <v>0</v>
      </c>
      <c s="24">
        <f>ROUND(ROUND(L62,2)*ROUND(G62,3),2)</f>
      </c>
      <c s="27" t="s">
        <v>55</v>
      </c>
      <c>
        <f>(M62*21)/100</f>
      </c>
      <c t="s">
        <v>27</v>
      </c>
    </row>
    <row r="63" spans="1:5" ht="12.75" customHeight="1">
      <c r="A63" s="30" t="s">
        <v>56</v>
      </c>
      <c r="E63" s="31" t="s">
        <v>9</v>
      </c>
    </row>
    <row r="64" spans="1:5" ht="12.75" customHeight="1">
      <c r="A64" s="30" t="s">
        <v>57</v>
      </c>
      <c r="E64" s="32" t="s">
        <v>58</v>
      </c>
    </row>
    <row r="65" spans="5:5" ht="12.75" customHeight="1">
      <c r="E65" s="31" t="s">
        <v>59</v>
      </c>
    </row>
    <row r="66" spans="1:16" ht="12.75" customHeight="1">
      <c r="A66" t="s">
        <v>50</v>
      </c>
      <c s="6" t="s">
        <v>101</v>
      </c>
      <c s="6" t="s">
        <v>102</v>
      </c>
      <c t="s">
        <v>52</v>
      </c>
      <c s="26" t="s">
        <v>103</v>
      </c>
      <c s="27" t="s">
        <v>64</v>
      </c>
      <c s="28">
        <v>1</v>
      </c>
      <c s="27">
        <v>0</v>
      </c>
      <c s="27">
        <f>ROUND(G66*H66,6)</f>
      </c>
      <c r="L66" s="29">
        <v>0</v>
      </c>
      <c s="24">
        <f>ROUND(ROUND(L66,2)*ROUND(G66,3),2)</f>
      </c>
      <c s="27" t="s">
        <v>77</v>
      </c>
      <c>
        <f>(M66*21)/100</f>
      </c>
      <c t="s">
        <v>27</v>
      </c>
    </row>
    <row r="67" spans="1:5" ht="12.75" customHeight="1">
      <c r="A67" s="30" t="s">
        <v>56</v>
      </c>
      <c r="E67" s="31" t="s">
        <v>9</v>
      </c>
    </row>
    <row r="68" spans="1:5" ht="12.75" customHeight="1">
      <c r="A68" s="30" t="s">
        <v>57</v>
      </c>
      <c r="E68" s="32" t="s">
        <v>58</v>
      </c>
    </row>
    <row r="69" spans="5:5" ht="12.75" customHeight="1">
      <c r="E69" s="31" t="s">
        <v>104</v>
      </c>
    </row>
    <row r="70" spans="1:16" ht="12.75" customHeight="1">
      <c r="A70" t="s">
        <v>50</v>
      </c>
      <c s="6" t="s">
        <v>105</v>
      </c>
      <c s="6" t="s">
        <v>106</v>
      </c>
      <c t="s">
        <v>52</v>
      </c>
      <c s="26" t="s">
        <v>107</v>
      </c>
      <c s="27" t="s">
        <v>64</v>
      </c>
      <c s="28">
        <v>1</v>
      </c>
      <c s="27">
        <v>0</v>
      </c>
      <c s="27">
        <f>ROUND(G70*H70,6)</f>
      </c>
      <c r="L70" s="29">
        <v>0</v>
      </c>
      <c s="24">
        <f>ROUND(ROUND(L70,2)*ROUND(G70,3),2)</f>
      </c>
      <c s="27" t="s">
        <v>77</v>
      </c>
      <c>
        <f>(M70*21)/100</f>
      </c>
      <c t="s">
        <v>27</v>
      </c>
    </row>
    <row r="71" spans="1:5" ht="12.75" customHeight="1">
      <c r="A71" s="30" t="s">
        <v>56</v>
      </c>
      <c r="E71" s="31" t="s">
        <v>9</v>
      </c>
    </row>
    <row r="72" spans="1:5" ht="12.75" customHeight="1">
      <c r="A72" s="30" t="s">
        <v>57</v>
      </c>
      <c r="E72" s="32" t="s">
        <v>58</v>
      </c>
    </row>
    <row r="73" spans="5:5" ht="12.75" customHeight="1">
      <c r="E73" s="31" t="s">
        <v>108</v>
      </c>
    </row>
    <row r="74" spans="1:16" ht="12.75" customHeight="1">
      <c r="A74" t="s">
        <v>50</v>
      </c>
      <c s="6" t="s">
        <v>109</v>
      </c>
      <c s="6" t="s">
        <v>110</v>
      </c>
      <c t="s">
        <v>52</v>
      </c>
      <c s="26" t="s">
        <v>111</v>
      </c>
      <c s="27" t="s">
        <v>64</v>
      </c>
      <c s="28">
        <v>1</v>
      </c>
      <c s="27">
        <v>0</v>
      </c>
      <c s="27">
        <f>ROUND(G74*H74,6)</f>
      </c>
      <c r="L74" s="29">
        <v>0</v>
      </c>
      <c s="24">
        <f>ROUND(ROUND(L74,2)*ROUND(G74,3),2)</f>
      </c>
      <c s="27" t="s">
        <v>77</v>
      </c>
      <c>
        <f>(M74*21)/100</f>
      </c>
      <c t="s">
        <v>27</v>
      </c>
    </row>
    <row r="75" spans="1:5" ht="12.75" customHeight="1">
      <c r="A75" s="30" t="s">
        <v>56</v>
      </c>
      <c r="E75" s="31" t="s">
        <v>9</v>
      </c>
    </row>
    <row r="76" spans="1:5" ht="12.75" customHeight="1">
      <c r="A76" s="30" t="s">
        <v>57</v>
      </c>
      <c r="E76" s="32" t="s">
        <v>58</v>
      </c>
    </row>
    <row r="77" spans="5:5" ht="12.75" customHeight="1">
      <c r="E77" s="31" t="s">
        <v>112</v>
      </c>
    </row>
    <row r="78" spans="1:16" ht="12.75" customHeight="1">
      <c r="A78" t="s">
        <v>50</v>
      </c>
      <c s="6" t="s">
        <v>113</v>
      </c>
      <c s="6" t="s">
        <v>114</v>
      </c>
      <c t="s">
        <v>52</v>
      </c>
      <c s="26" t="s">
        <v>115</v>
      </c>
      <c s="27" t="s">
        <v>64</v>
      </c>
      <c s="28">
        <v>1</v>
      </c>
      <c s="27">
        <v>0</v>
      </c>
      <c s="27">
        <f>ROUND(G78*H78,6)</f>
      </c>
      <c r="L78" s="29">
        <v>0</v>
      </c>
      <c s="24">
        <f>ROUND(ROUND(L78,2)*ROUND(G78,3),2)</f>
      </c>
      <c s="27" t="s">
        <v>77</v>
      </c>
      <c>
        <f>(M78*21)/100</f>
      </c>
      <c t="s">
        <v>27</v>
      </c>
    </row>
    <row r="79" spans="1:5" ht="12.75" customHeight="1">
      <c r="A79" s="30" t="s">
        <v>56</v>
      </c>
      <c r="E79" s="31" t="s">
        <v>9</v>
      </c>
    </row>
    <row r="80" spans="1:5" ht="12.75" customHeight="1">
      <c r="A80" s="30" t="s">
        <v>57</v>
      </c>
      <c r="E80" s="32" t="s">
        <v>58</v>
      </c>
    </row>
    <row r="81" spans="5:5" ht="12.75" customHeight="1">
      <c r="E81" s="31" t="s">
        <v>116</v>
      </c>
    </row>
    <row r="82" spans="1:16" ht="12.75" customHeight="1">
      <c r="A82" t="s">
        <v>50</v>
      </c>
      <c s="6" t="s">
        <v>117</v>
      </c>
      <c s="6" t="s">
        <v>118</v>
      </c>
      <c t="s">
        <v>52</v>
      </c>
      <c s="26" t="s">
        <v>119</v>
      </c>
      <c s="27" t="s">
        <v>64</v>
      </c>
      <c s="28">
        <v>1</v>
      </c>
      <c s="27">
        <v>0</v>
      </c>
      <c s="27">
        <f>ROUND(G82*H82,6)</f>
      </c>
      <c r="L82" s="29">
        <v>0</v>
      </c>
      <c s="24">
        <f>ROUND(ROUND(L82,2)*ROUND(G82,3),2)</f>
      </c>
      <c s="27" t="s">
        <v>77</v>
      </c>
      <c>
        <f>(M82*21)/100</f>
      </c>
      <c t="s">
        <v>27</v>
      </c>
    </row>
    <row r="83" spans="1:5" ht="12.75" customHeight="1">
      <c r="A83" s="30" t="s">
        <v>56</v>
      </c>
      <c r="E83" s="31" t="s">
        <v>9</v>
      </c>
    </row>
    <row r="84" spans="1:5" ht="12.75" customHeight="1">
      <c r="A84" s="30" t="s">
        <v>57</v>
      </c>
      <c r="E84" s="32" t="s">
        <v>58</v>
      </c>
    </row>
    <row r="85" spans="5:5" ht="76.5" customHeight="1">
      <c r="E85" s="31" t="s">
        <v>120</v>
      </c>
    </row>
    <row r="86" spans="1:16" ht="12.75" customHeight="1">
      <c r="A86" t="s">
        <v>50</v>
      </c>
      <c s="6" t="s">
        <v>121</v>
      </c>
      <c s="6" t="s">
        <v>122</v>
      </c>
      <c t="s">
        <v>52</v>
      </c>
      <c s="26" t="s">
        <v>123</v>
      </c>
      <c s="27" t="s">
        <v>64</v>
      </c>
      <c s="28">
        <v>1</v>
      </c>
      <c s="27">
        <v>0</v>
      </c>
      <c s="27">
        <f>ROUND(G86*H86,6)</f>
      </c>
      <c r="L86" s="29">
        <v>0</v>
      </c>
      <c s="24">
        <f>ROUND(ROUND(L86,2)*ROUND(G86,3),2)</f>
      </c>
      <c s="27" t="s">
        <v>55</v>
      </c>
      <c>
        <f>(M86*21)/100</f>
      </c>
      <c t="s">
        <v>27</v>
      </c>
    </row>
    <row r="87" spans="1:5" ht="12.75" customHeight="1">
      <c r="A87" s="30" t="s">
        <v>56</v>
      </c>
      <c r="E87" s="31" t="s">
        <v>9</v>
      </c>
    </row>
    <row r="88" spans="1:5" ht="12.75" customHeight="1">
      <c r="A88" s="30" t="s">
        <v>57</v>
      </c>
      <c r="E88" s="32" t="s">
        <v>58</v>
      </c>
    </row>
    <row r="89" spans="5:5" ht="12.75" customHeight="1">
      <c r="E89" s="31" t="s">
        <v>59</v>
      </c>
    </row>
    <row r="90" spans="1:16" ht="12.75" customHeight="1">
      <c r="A90" t="s">
        <v>50</v>
      </c>
      <c s="6" t="s">
        <v>124</v>
      </c>
      <c s="6" t="s">
        <v>125</v>
      </c>
      <c t="s">
        <v>52</v>
      </c>
      <c s="26" t="s">
        <v>126</v>
      </c>
      <c s="27" t="s">
        <v>64</v>
      </c>
      <c s="28">
        <v>1</v>
      </c>
      <c s="27">
        <v>0</v>
      </c>
      <c s="27">
        <f>ROUND(G90*H90,6)</f>
      </c>
      <c r="L90" s="29">
        <v>0</v>
      </c>
      <c s="24">
        <f>ROUND(ROUND(L90,2)*ROUND(G90,3),2)</f>
      </c>
      <c s="27" t="s">
        <v>77</v>
      </c>
      <c>
        <f>(M90*21)/100</f>
      </c>
      <c t="s">
        <v>27</v>
      </c>
    </row>
    <row r="91" spans="1:5" ht="12.75" customHeight="1">
      <c r="A91" s="30" t="s">
        <v>56</v>
      </c>
      <c r="E91" s="31" t="s">
        <v>9</v>
      </c>
    </row>
    <row r="92" spans="1:5" ht="12.75" customHeight="1">
      <c r="A92" s="30" t="s">
        <v>57</v>
      </c>
      <c r="E92" s="32" t="s">
        <v>58</v>
      </c>
    </row>
    <row r="93" spans="5:5" ht="76.5" customHeight="1">
      <c r="E93" s="31" t="s">
        <v>127</v>
      </c>
    </row>
    <row r="94" spans="1:16" ht="12.75" customHeight="1">
      <c r="A94" t="s">
        <v>50</v>
      </c>
      <c s="6" t="s">
        <v>128</v>
      </c>
      <c s="6" t="s">
        <v>129</v>
      </c>
      <c t="s">
        <v>52</v>
      </c>
      <c s="26" t="s">
        <v>130</v>
      </c>
      <c s="27" t="s">
        <v>64</v>
      </c>
      <c s="28">
        <v>1</v>
      </c>
      <c s="27">
        <v>0</v>
      </c>
      <c s="27">
        <f>ROUND(G94*H94,6)</f>
      </c>
      <c r="L94" s="29">
        <v>0</v>
      </c>
      <c s="24">
        <f>ROUND(ROUND(L94,2)*ROUND(G94,3),2)</f>
      </c>
      <c s="27" t="s">
        <v>55</v>
      </c>
      <c>
        <f>(M94*21)/100</f>
      </c>
      <c t="s">
        <v>27</v>
      </c>
    </row>
    <row r="95" spans="1:5" ht="12.75" customHeight="1">
      <c r="A95" s="30" t="s">
        <v>56</v>
      </c>
      <c r="E95" s="31" t="s">
        <v>9</v>
      </c>
    </row>
    <row r="96" spans="1:5" ht="12.75" customHeight="1">
      <c r="A96" s="30" t="s">
        <v>57</v>
      </c>
      <c r="E96" s="32" t="s">
        <v>58</v>
      </c>
    </row>
    <row r="97" spans="5:5" ht="12.75" customHeight="1">
      <c r="E97" s="31" t="s">
        <v>59</v>
      </c>
    </row>
    <row r="98" spans="1:16" ht="12.75" customHeight="1">
      <c r="A98" t="s">
        <v>50</v>
      </c>
      <c s="6" t="s">
        <v>131</v>
      </c>
      <c s="6" t="s">
        <v>132</v>
      </c>
      <c t="s">
        <v>52</v>
      </c>
      <c s="26" t="s">
        <v>133</v>
      </c>
      <c s="27" t="s">
        <v>64</v>
      </c>
      <c s="28">
        <v>1</v>
      </c>
      <c s="27">
        <v>0</v>
      </c>
      <c s="27">
        <f>ROUND(G98*H98,6)</f>
      </c>
      <c r="L98" s="29">
        <v>0</v>
      </c>
      <c s="24">
        <f>ROUND(ROUND(L98,2)*ROUND(G98,3),2)</f>
      </c>
      <c s="27" t="s">
        <v>55</v>
      </c>
      <c>
        <f>(M98*21)/100</f>
      </c>
      <c t="s">
        <v>27</v>
      </c>
    </row>
    <row r="99" spans="1:5" ht="12.75" customHeight="1">
      <c r="A99" s="30" t="s">
        <v>56</v>
      </c>
      <c r="E99" s="31" t="s">
        <v>9</v>
      </c>
    </row>
    <row r="100" spans="1:5" ht="12.75" customHeight="1">
      <c r="A100" s="30" t="s">
        <v>57</v>
      </c>
      <c r="E100" s="32" t="s">
        <v>58</v>
      </c>
    </row>
    <row r="101" spans="5:5" ht="12.75" customHeight="1">
      <c r="E101" s="31" t="s">
        <v>59</v>
      </c>
    </row>
    <row r="102" spans="1:16" ht="12.75" customHeight="1">
      <c r="A102" t="s">
        <v>50</v>
      </c>
      <c s="6" t="s">
        <v>134</v>
      </c>
      <c s="6" t="s">
        <v>135</v>
      </c>
      <c t="s">
        <v>52</v>
      </c>
      <c s="26" t="s">
        <v>136</v>
      </c>
      <c s="27" t="s">
        <v>64</v>
      </c>
      <c s="28">
        <v>1</v>
      </c>
      <c s="27">
        <v>0</v>
      </c>
      <c s="27">
        <f>ROUND(G102*H102,6)</f>
      </c>
      <c r="L102" s="29">
        <v>0</v>
      </c>
      <c s="24">
        <f>ROUND(ROUND(L102,2)*ROUND(G102,3),2)</f>
      </c>
      <c s="27" t="s">
        <v>55</v>
      </c>
      <c>
        <f>(M102*21)/100</f>
      </c>
      <c t="s">
        <v>27</v>
      </c>
    </row>
    <row r="103" spans="1:5" ht="12.75" customHeight="1">
      <c r="A103" s="30" t="s">
        <v>56</v>
      </c>
      <c r="E103" s="31" t="s">
        <v>9</v>
      </c>
    </row>
    <row r="104" spans="1:5" ht="12.75" customHeight="1">
      <c r="A104" s="30" t="s">
        <v>57</v>
      </c>
      <c r="E104" s="32" t="s">
        <v>58</v>
      </c>
    </row>
    <row r="105" spans="5:5" ht="12.75" customHeight="1">
      <c r="E105" s="31" t="s">
        <v>59</v>
      </c>
    </row>
    <row r="106" spans="1:16" ht="12.75" customHeight="1">
      <c r="A106" t="s">
        <v>50</v>
      </c>
      <c s="6" t="s">
        <v>137</v>
      </c>
      <c s="6" t="s">
        <v>138</v>
      </c>
      <c t="s">
        <v>52</v>
      </c>
      <c s="26" t="s">
        <v>139</v>
      </c>
      <c s="27" t="s">
        <v>64</v>
      </c>
      <c s="28">
        <v>4</v>
      </c>
      <c s="27">
        <v>0</v>
      </c>
      <c s="27">
        <f>ROUND(G106*H106,6)</f>
      </c>
      <c r="L106" s="29">
        <v>0</v>
      </c>
      <c s="24">
        <f>ROUND(ROUND(L106,2)*ROUND(G106,3),2)</f>
      </c>
      <c s="27" t="s">
        <v>77</v>
      </c>
      <c>
        <f>(M106*21)/100</f>
      </c>
      <c t="s">
        <v>27</v>
      </c>
    </row>
    <row r="107" spans="1:5" ht="12.75" customHeight="1">
      <c r="A107" s="30" t="s">
        <v>56</v>
      </c>
      <c r="E107" s="31" t="s">
        <v>9</v>
      </c>
    </row>
    <row r="108" spans="1:5" ht="12.75" customHeight="1">
      <c r="A108" s="30" t="s">
        <v>57</v>
      </c>
      <c r="E108" s="32" t="s">
        <v>58</v>
      </c>
    </row>
    <row r="109" spans="5:5" ht="76.5" customHeight="1">
      <c r="E109" s="31" t="s">
        <v>140</v>
      </c>
    </row>
    <row r="110" spans="1:16" ht="12.75" customHeight="1">
      <c r="A110" t="s">
        <v>50</v>
      </c>
      <c s="6" t="s">
        <v>141</v>
      </c>
      <c s="6" t="s">
        <v>142</v>
      </c>
      <c t="s">
        <v>52</v>
      </c>
      <c s="26" t="s">
        <v>143</v>
      </c>
      <c s="27" t="s">
        <v>64</v>
      </c>
      <c s="28">
        <v>4</v>
      </c>
      <c s="27">
        <v>0</v>
      </c>
      <c s="27">
        <f>ROUND(G110*H110,6)</f>
      </c>
      <c r="L110" s="29">
        <v>0</v>
      </c>
      <c s="24">
        <f>ROUND(ROUND(L110,2)*ROUND(G110,3),2)</f>
      </c>
      <c s="27" t="s">
        <v>55</v>
      </c>
      <c>
        <f>(M110*21)/100</f>
      </c>
      <c t="s">
        <v>27</v>
      </c>
    </row>
    <row r="111" spans="1:5" ht="12.75" customHeight="1">
      <c r="A111" s="30" t="s">
        <v>56</v>
      </c>
      <c r="E111" s="31" t="s">
        <v>9</v>
      </c>
    </row>
    <row r="112" spans="1:5" ht="12.75" customHeight="1">
      <c r="A112" s="30" t="s">
        <v>57</v>
      </c>
      <c r="E112" s="32" t="s">
        <v>58</v>
      </c>
    </row>
    <row r="113" spans="5:5" ht="12.75" customHeight="1">
      <c r="E113" s="31" t="s">
        <v>59</v>
      </c>
    </row>
    <row r="114" spans="1:16" ht="12.75" customHeight="1">
      <c r="A114" t="s">
        <v>50</v>
      </c>
      <c s="6" t="s">
        <v>144</v>
      </c>
      <c s="6" t="s">
        <v>145</v>
      </c>
      <c t="s">
        <v>52</v>
      </c>
      <c s="26" t="s">
        <v>146</v>
      </c>
      <c s="27" t="s">
        <v>64</v>
      </c>
      <c s="28">
        <v>2</v>
      </c>
      <c s="27">
        <v>0</v>
      </c>
      <c s="27">
        <f>ROUND(G114*H114,6)</f>
      </c>
      <c r="L114" s="29">
        <v>0</v>
      </c>
      <c s="24">
        <f>ROUND(ROUND(L114,2)*ROUND(G114,3),2)</f>
      </c>
      <c s="27" t="s">
        <v>77</v>
      </c>
      <c>
        <f>(M114*21)/100</f>
      </c>
      <c t="s">
        <v>27</v>
      </c>
    </row>
    <row r="115" spans="1:5" ht="12.75" customHeight="1">
      <c r="A115" s="30" t="s">
        <v>56</v>
      </c>
      <c r="E115" s="31" t="s">
        <v>9</v>
      </c>
    </row>
    <row r="116" spans="1:5" ht="12.75" customHeight="1">
      <c r="A116" s="30" t="s">
        <v>57</v>
      </c>
      <c r="E116" s="32" t="s">
        <v>58</v>
      </c>
    </row>
    <row r="117" spans="5:5" ht="12.75" customHeight="1">
      <c r="E117" s="31" t="s">
        <v>147</v>
      </c>
    </row>
    <row r="118" spans="1:16" ht="12.75" customHeight="1">
      <c r="A118" t="s">
        <v>50</v>
      </c>
      <c s="6" t="s">
        <v>148</v>
      </c>
      <c s="6" t="s">
        <v>149</v>
      </c>
      <c t="s">
        <v>52</v>
      </c>
      <c s="26" t="s">
        <v>150</v>
      </c>
      <c s="27" t="s">
        <v>64</v>
      </c>
      <c s="28">
        <v>2</v>
      </c>
      <c s="27">
        <v>0</v>
      </c>
      <c s="27">
        <f>ROUND(G118*H118,6)</f>
      </c>
      <c r="L118" s="29">
        <v>0</v>
      </c>
      <c s="24">
        <f>ROUND(ROUND(L118,2)*ROUND(G118,3),2)</f>
      </c>
      <c s="27" t="s">
        <v>77</v>
      </c>
      <c>
        <f>(M118*21)/100</f>
      </c>
      <c t="s">
        <v>27</v>
      </c>
    </row>
    <row r="119" spans="1:5" ht="12.75" customHeight="1">
      <c r="A119" s="30" t="s">
        <v>56</v>
      </c>
      <c r="E119" s="31" t="s">
        <v>9</v>
      </c>
    </row>
    <row r="120" spans="1:5" ht="12.75" customHeight="1">
      <c r="A120" s="30" t="s">
        <v>57</v>
      </c>
      <c r="E120" s="32" t="s">
        <v>58</v>
      </c>
    </row>
    <row r="121" spans="5:5" ht="12.75" customHeight="1">
      <c r="E121" s="31" t="s">
        <v>151</v>
      </c>
    </row>
    <row r="122" spans="1:16" ht="12.75" customHeight="1">
      <c r="A122" t="s">
        <v>50</v>
      </c>
      <c s="6" t="s">
        <v>152</v>
      </c>
      <c s="6" t="s">
        <v>153</v>
      </c>
      <c t="s">
        <v>52</v>
      </c>
      <c s="26" t="s">
        <v>154</v>
      </c>
      <c s="27" t="s">
        <v>155</v>
      </c>
      <c s="28">
        <v>42</v>
      </c>
      <c s="27">
        <v>0</v>
      </c>
      <c s="27">
        <f>ROUND(G122*H122,6)</f>
      </c>
      <c r="L122" s="29">
        <v>0</v>
      </c>
      <c s="24">
        <f>ROUND(ROUND(L122,2)*ROUND(G122,3),2)</f>
      </c>
      <c s="27" t="s">
        <v>55</v>
      </c>
      <c>
        <f>(M122*21)/100</f>
      </c>
      <c t="s">
        <v>27</v>
      </c>
    </row>
    <row r="123" spans="1:5" ht="12.75" customHeight="1">
      <c r="A123" s="30" t="s">
        <v>56</v>
      </c>
      <c r="E123" s="31" t="s">
        <v>9</v>
      </c>
    </row>
    <row r="124" spans="1:5" ht="12.75" customHeight="1">
      <c r="A124" s="30" t="s">
        <v>57</v>
      </c>
      <c r="E124" s="32" t="s">
        <v>58</v>
      </c>
    </row>
    <row r="125" spans="5:5" ht="12.75" customHeight="1">
      <c r="E125" s="31" t="s">
        <v>59</v>
      </c>
    </row>
    <row r="126" spans="1:16" ht="12.75" customHeight="1">
      <c r="A126" t="s">
        <v>50</v>
      </c>
      <c s="6" t="s">
        <v>156</v>
      </c>
      <c s="6" t="s">
        <v>157</v>
      </c>
      <c t="s">
        <v>52</v>
      </c>
      <c s="26" t="s">
        <v>158</v>
      </c>
      <c s="27" t="s">
        <v>64</v>
      </c>
      <c s="28">
        <v>1</v>
      </c>
      <c s="27">
        <v>0</v>
      </c>
      <c s="27">
        <f>ROUND(G126*H126,6)</f>
      </c>
      <c r="L126" s="29">
        <v>0</v>
      </c>
      <c s="24">
        <f>ROUND(ROUND(L126,2)*ROUND(G126,3),2)</f>
      </c>
      <c s="27" t="s">
        <v>55</v>
      </c>
      <c>
        <f>(M126*21)/100</f>
      </c>
      <c t="s">
        <v>27</v>
      </c>
    </row>
    <row r="127" spans="1:5" ht="12.75" customHeight="1">
      <c r="A127" s="30" t="s">
        <v>56</v>
      </c>
      <c r="E127" s="31" t="s">
        <v>9</v>
      </c>
    </row>
    <row r="128" spans="1:5" ht="12.75" customHeight="1">
      <c r="A128" s="30" t="s">
        <v>57</v>
      </c>
      <c r="E128" s="32" t="s">
        <v>58</v>
      </c>
    </row>
    <row r="129" spans="5:5" ht="12.75" customHeight="1">
      <c r="E129" s="31" t="s">
        <v>59</v>
      </c>
    </row>
    <row r="130" spans="1:16" ht="12.75" customHeight="1">
      <c r="A130" t="s">
        <v>50</v>
      </c>
      <c s="6" t="s">
        <v>159</v>
      </c>
      <c s="6" t="s">
        <v>160</v>
      </c>
      <c t="s">
        <v>52</v>
      </c>
      <c s="26" t="s">
        <v>161</v>
      </c>
      <c s="27" t="s">
        <v>155</v>
      </c>
      <c s="28">
        <v>20</v>
      </c>
      <c s="27">
        <v>0</v>
      </c>
      <c s="27">
        <f>ROUND(G130*H130,6)</f>
      </c>
      <c r="L130" s="29">
        <v>0</v>
      </c>
      <c s="24">
        <f>ROUND(ROUND(L130,2)*ROUND(G130,3),2)</f>
      </c>
      <c s="27" t="s">
        <v>55</v>
      </c>
      <c>
        <f>(M130*21)/100</f>
      </c>
      <c t="s">
        <v>27</v>
      </c>
    </row>
    <row r="131" spans="1:5" ht="12.75" customHeight="1">
      <c r="A131" s="30" t="s">
        <v>56</v>
      </c>
      <c r="E131" s="31" t="s">
        <v>9</v>
      </c>
    </row>
    <row r="132" spans="1:5" ht="12.75" customHeight="1">
      <c r="A132" s="30" t="s">
        <v>57</v>
      </c>
      <c r="E132" s="32" t="s">
        <v>58</v>
      </c>
    </row>
    <row r="133" spans="5:5" ht="12.75" customHeight="1">
      <c r="E133" s="31" t="s">
        <v>59</v>
      </c>
    </row>
    <row r="134" spans="1:16" ht="12.75" customHeight="1">
      <c r="A134" t="s">
        <v>50</v>
      </c>
      <c s="6" t="s">
        <v>162</v>
      </c>
      <c s="6" t="s">
        <v>163</v>
      </c>
      <c t="s">
        <v>52</v>
      </c>
      <c s="26" t="s">
        <v>164</v>
      </c>
      <c s="27" t="s">
        <v>155</v>
      </c>
      <c s="28">
        <v>36</v>
      </c>
      <c s="27">
        <v>0</v>
      </c>
      <c s="27">
        <f>ROUND(G134*H134,6)</f>
      </c>
      <c r="L134" s="29">
        <v>0</v>
      </c>
      <c s="24">
        <f>ROUND(ROUND(L134,2)*ROUND(G134,3),2)</f>
      </c>
      <c s="27" t="s">
        <v>55</v>
      </c>
      <c>
        <f>(M134*21)/100</f>
      </c>
      <c t="s">
        <v>27</v>
      </c>
    </row>
    <row r="135" spans="1:5" ht="12.75" customHeight="1">
      <c r="A135" s="30" t="s">
        <v>56</v>
      </c>
      <c r="E135" s="31" t="s">
        <v>9</v>
      </c>
    </row>
    <row r="136" spans="1:5" ht="12.75" customHeight="1">
      <c r="A136" s="30" t="s">
        <v>57</v>
      </c>
      <c r="E136" s="32" t="s">
        <v>58</v>
      </c>
    </row>
    <row r="137" spans="5:5" ht="12.75" customHeight="1">
      <c r="E137" s="31" t="s">
        <v>59</v>
      </c>
    </row>
    <row r="138" spans="1:16" ht="12.75" customHeight="1">
      <c r="A138" t="s">
        <v>50</v>
      </c>
      <c s="6" t="s">
        <v>165</v>
      </c>
      <c s="6" t="s">
        <v>166</v>
      </c>
      <c t="s">
        <v>52</v>
      </c>
      <c s="26" t="s">
        <v>167</v>
      </c>
      <c s="27" t="s">
        <v>64</v>
      </c>
      <c s="28">
        <v>1</v>
      </c>
      <c s="27">
        <v>0</v>
      </c>
      <c s="27">
        <f>ROUND(G138*H138,6)</f>
      </c>
      <c r="L138" s="29">
        <v>0</v>
      </c>
      <c s="24">
        <f>ROUND(ROUND(L138,2)*ROUND(G138,3),2)</f>
      </c>
      <c s="27" t="s">
        <v>55</v>
      </c>
      <c>
        <f>(M138*21)/100</f>
      </c>
      <c t="s">
        <v>27</v>
      </c>
    </row>
    <row r="139" spans="1:5" ht="12.75" customHeight="1">
      <c r="A139" s="30" t="s">
        <v>56</v>
      </c>
      <c r="E139" s="31" t="s">
        <v>9</v>
      </c>
    </row>
    <row r="140" spans="1:5" ht="12.75" customHeight="1">
      <c r="A140" s="30" t="s">
        <v>57</v>
      </c>
      <c r="E140" s="32" t="s">
        <v>58</v>
      </c>
    </row>
    <row r="141" spans="5:5" ht="12.75" customHeight="1">
      <c r="E141" s="31" t="s">
        <v>59</v>
      </c>
    </row>
    <row r="142" spans="1:16" ht="12.75" customHeight="1">
      <c r="A142" t="s">
        <v>50</v>
      </c>
      <c s="6" t="s">
        <v>168</v>
      </c>
      <c s="6" t="s">
        <v>169</v>
      </c>
      <c t="s">
        <v>52</v>
      </c>
      <c s="26" t="s">
        <v>170</v>
      </c>
      <c s="27" t="s">
        <v>64</v>
      </c>
      <c s="28">
        <v>1</v>
      </c>
      <c s="27">
        <v>0</v>
      </c>
      <c s="27">
        <f>ROUND(G142*H142,6)</f>
      </c>
      <c r="L142" s="29">
        <v>0</v>
      </c>
      <c s="24">
        <f>ROUND(ROUND(L142,2)*ROUND(G142,3),2)</f>
      </c>
      <c s="27" t="s">
        <v>77</v>
      </c>
      <c>
        <f>(M142*21)/100</f>
      </c>
      <c t="s">
        <v>27</v>
      </c>
    </row>
    <row r="143" spans="1:5" ht="12.75" customHeight="1">
      <c r="A143" s="30" t="s">
        <v>56</v>
      </c>
      <c r="E143" s="31" t="s">
        <v>9</v>
      </c>
    </row>
    <row r="144" spans="1:5" ht="12.75" customHeight="1">
      <c r="A144" s="30" t="s">
        <v>57</v>
      </c>
      <c r="E144" s="32" t="s">
        <v>58</v>
      </c>
    </row>
    <row r="145" spans="5:5" ht="38.25" customHeight="1">
      <c r="E145" s="31" t="s">
        <v>171</v>
      </c>
    </row>
    <row r="146" spans="1:16" ht="12.75" customHeight="1">
      <c r="A146" t="s">
        <v>50</v>
      </c>
      <c s="6" t="s">
        <v>172</v>
      </c>
      <c s="6" t="s">
        <v>173</v>
      </c>
      <c t="s">
        <v>52</v>
      </c>
      <c s="26" t="s">
        <v>174</v>
      </c>
      <c s="27" t="s">
        <v>64</v>
      </c>
      <c s="28">
        <v>1</v>
      </c>
      <c s="27">
        <v>0</v>
      </c>
      <c s="27">
        <f>ROUND(G146*H146,6)</f>
      </c>
      <c r="L146" s="29">
        <v>0</v>
      </c>
      <c s="24">
        <f>ROUND(ROUND(L146,2)*ROUND(G146,3),2)</f>
      </c>
      <c s="27" t="s">
        <v>55</v>
      </c>
      <c>
        <f>(M146*21)/100</f>
      </c>
      <c t="s">
        <v>27</v>
      </c>
    </row>
    <row r="147" spans="1:5" ht="12.75" customHeight="1">
      <c r="A147" s="30" t="s">
        <v>56</v>
      </c>
      <c r="E147" s="31" t="s">
        <v>175</v>
      </c>
    </row>
    <row r="148" spans="1:5" ht="12.75" customHeight="1">
      <c r="A148" s="30" t="s">
        <v>57</v>
      </c>
      <c r="E148" s="32" t="s">
        <v>58</v>
      </c>
    </row>
    <row r="149" spans="5:5" ht="12.75" customHeight="1">
      <c r="E149" s="31" t="s">
        <v>59</v>
      </c>
    </row>
    <row r="150" spans="1:13" ht="12.75" customHeight="1">
      <c r="A150" t="s">
        <v>47</v>
      </c>
      <c r="C150" s="7" t="s">
        <v>27</v>
      </c>
      <c r="E150" s="25" t="s">
        <v>176</v>
      </c>
      <c r="J150" s="24">
        <f>0</f>
      </c>
      <c s="24">
        <f>0</f>
      </c>
      <c s="24">
        <f>0+L151+L155+L159+L163+L167+L171+L175+L179+L183+L187</f>
      </c>
      <c s="24">
        <f>0+M151+M155+M159+M163+M167+M171+M175+M179+M183+M187</f>
      </c>
    </row>
    <row r="151" spans="1:16" ht="12.75" customHeight="1">
      <c r="A151" t="s">
        <v>50</v>
      </c>
      <c s="6" t="s">
        <v>177</v>
      </c>
      <c s="6" t="s">
        <v>178</v>
      </c>
      <c t="s">
        <v>52</v>
      </c>
      <c s="26" t="s">
        <v>179</v>
      </c>
      <c s="27" t="s">
        <v>180</v>
      </c>
      <c s="28">
        <v>7.91</v>
      </c>
      <c s="27">
        <v>0</v>
      </c>
      <c s="27">
        <f>ROUND(G151*H151,6)</f>
      </c>
      <c r="L151" s="29">
        <v>0</v>
      </c>
      <c s="24">
        <f>ROUND(ROUND(L151,2)*ROUND(G151,3),2)</f>
      </c>
      <c s="27" t="s">
        <v>55</v>
      </c>
      <c>
        <f>(M151*21)/100</f>
      </c>
      <c t="s">
        <v>27</v>
      </c>
    </row>
    <row r="152" spans="1:5" ht="12.75" customHeight="1">
      <c r="A152" s="30" t="s">
        <v>56</v>
      </c>
      <c r="E152" s="31" t="s">
        <v>9</v>
      </c>
    </row>
    <row r="153" spans="1:5" ht="12.75" customHeight="1">
      <c r="A153" s="30" t="s">
        <v>57</v>
      </c>
      <c r="E153" s="32" t="s">
        <v>58</v>
      </c>
    </row>
    <row r="154" spans="5:5" ht="12.75" customHeight="1">
      <c r="E154" s="31" t="s">
        <v>59</v>
      </c>
    </row>
    <row r="155" spans="1:16" ht="12.75" customHeight="1">
      <c r="A155" t="s">
        <v>50</v>
      </c>
      <c s="6" t="s">
        <v>181</v>
      </c>
      <c s="6" t="s">
        <v>182</v>
      </c>
      <c t="s">
        <v>52</v>
      </c>
      <c s="26" t="s">
        <v>183</v>
      </c>
      <c s="27" t="s">
        <v>180</v>
      </c>
      <c s="28">
        <v>7.91</v>
      </c>
      <c s="27">
        <v>0</v>
      </c>
      <c s="27">
        <f>ROUND(G155*H155,6)</f>
      </c>
      <c r="L155" s="29">
        <v>0</v>
      </c>
      <c s="24">
        <f>ROUND(ROUND(L155,2)*ROUND(G155,3),2)</f>
      </c>
      <c s="27" t="s">
        <v>55</v>
      </c>
      <c>
        <f>(M155*21)/100</f>
      </c>
      <c t="s">
        <v>27</v>
      </c>
    </row>
    <row r="156" spans="1:5" ht="12.75" customHeight="1">
      <c r="A156" s="30" t="s">
        <v>56</v>
      </c>
      <c r="E156" s="31" t="s">
        <v>9</v>
      </c>
    </row>
    <row r="157" spans="1:5" ht="12.75" customHeight="1">
      <c r="A157" s="30" t="s">
        <v>57</v>
      </c>
      <c r="E157" s="32" t="s">
        <v>58</v>
      </c>
    </row>
    <row r="158" spans="5:5" ht="12.75" customHeight="1">
      <c r="E158" s="31" t="s">
        <v>59</v>
      </c>
    </row>
    <row r="159" spans="1:16" ht="12.75" customHeight="1">
      <c r="A159" t="s">
        <v>50</v>
      </c>
      <c s="6" t="s">
        <v>184</v>
      </c>
      <c s="6" t="s">
        <v>185</v>
      </c>
      <c t="s">
        <v>52</v>
      </c>
      <c s="26" t="s">
        <v>186</v>
      </c>
      <c s="27" t="s">
        <v>180</v>
      </c>
      <c s="28">
        <v>2.28</v>
      </c>
      <c s="27">
        <v>0</v>
      </c>
      <c s="27">
        <f>ROUND(G159*H159,6)</f>
      </c>
      <c r="L159" s="29">
        <v>0</v>
      </c>
      <c s="24">
        <f>ROUND(ROUND(L159,2)*ROUND(G159,3),2)</f>
      </c>
      <c s="27" t="s">
        <v>55</v>
      </c>
      <c>
        <f>(M159*21)/100</f>
      </c>
      <c t="s">
        <v>27</v>
      </c>
    </row>
    <row r="160" spans="1:5" ht="12.75" customHeight="1">
      <c r="A160" s="30" t="s">
        <v>56</v>
      </c>
      <c r="E160" s="31" t="s">
        <v>9</v>
      </c>
    </row>
    <row r="161" spans="1:5" ht="12.75" customHeight="1">
      <c r="A161" s="30" t="s">
        <v>57</v>
      </c>
      <c r="E161" s="32" t="s">
        <v>58</v>
      </c>
    </row>
    <row r="162" spans="5:5" ht="12.75" customHeight="1">
      <c r="E162" s="31" t="s">
        <v>59</v>
      </c>
    </row>
    <row r="163" spans="1:16" ht="12.75" customHeight="1">
      <c r="A163" t="s">
        <v>50</v>
      </c>
      <c s="6" t="s">
        <v>187</v>
      </c>
      <c s="6" t="s">
        <v>188</v>
      </c>
      <c t="s">
        <v>52</v>
      </c>
      <c s="26" t="s">
        <v>189</v>
      </c>
      <c s="27" t="s">
        <v>180</v>
      </c>
      <c s="28">
        <v>2.28</v>
      </c>
      <c s="27">
        <v>0</v>
      </c>
      <c s="27">
        <f>ROUND(G163*H163,6)</f>
      </c>
      <c r="L163" s="29">
        <v>0</v>
      </c>
      <c s="24">
        <f>ROUND(ROUND(L163,2)*ROUND(G163,3),2)</f>
      </c>
      <c s="27" t="s">
        <v>55</v>
      </c>
      <c>
        <f>(M163*21)/100</f>
      </c>
      <c t="s">
        <v>27</v>
      </c>
    </row>
    <row r="164" spans="1:5" ht="12.75" customHeight="1">
      <c r="A164" s="30" t="s">
        <v>56</v>
      </c>
      <c r="E164" s="31" t="s">
        <v>9</v>
      </c>
    </row>
    <row r="165" spans="1:5" ht="12.75" customHeight="1">
      <c r="A165" s="30" t="s">
        <v>57</v>
      </c>
      <c r="E165" s="32" t="s">
        <v>58</v>
      </c>
    </row>
    <row r="166" spans="5:5" ht="12.75" customHeight="1">
      <c r="E166" s="31" t="s">
        <v>59</v>
      </c>
    </row>
    <row r="167" spans="1:16" ht="12.75" customHeight="1">
      <c r="A167" t="s">
        <v>50</v>
      </c>
      <c s="6" t="s">
        <v>190</v>
      </c>
      <c s="6" t="s">
        <v>191</v>
      </c>
      <c t="s">
        <v>52</v>
      </c>
      <c s="26" t="s">
        <v>192</v>
      </c>
      <c s="27" t="s">
        <v>54</v>
      </c>
      <c s="28">
        <v>285</v>
      </c>
      <c s="27">
        <v>0</v>
      </c>
      <c s="27">
        <f>ROUND(G167*H167,6)</f>
      </c>
      <c r="L167" s="29">
        <v>0</v>
      </c>
      <c s="24">
        <f>ROUND(ROUND(L167,2)*ROUND(G167,3),2)</f>
      </c>
      <c s="27" t="s">
        <v>55</v>
      </c>
      <c>
        <f>(M167*21)/100</f>
      </c>
      <c t="s">
        <v>27</v>
      </c>
    </row>
    <row r="168" spans="1:5" ht="12.75" customHeight="1">
      <c r="A168" s="30" t="s">
        <v>56</v>
      </c>
      <c r="E168" s="31" t="s">
        <v>9</v>
      </c>
    </row>
    <row r="169" spans="1:5" ht="12.75" customHeight="1">
      <c r="A169" s="30" t="s">
        <v>57</v>
      </c>
      <c r="E169" s="32" t="s">
        <v>58</v>
      </c>
    </row>
    <row r="170" spans="5:5" ht="12.75" customHeight="1">
      <c r="E170" s="31" t="s">
        <v>59</v>
      </c>
    </row>
    <row r="171" spans="1:16" ht="12.75" customHeight="1">
      <c r="A171" t="s">
        <v>50</v>
      </c>
      <c s="6" t="s">
        <v>193</v>
      </c>
      <c s="6" t="s">
        <v>194</v>
      </c>
      <c t="s">
        <v>52</v>
      </c>
      <c s="26" t="s">
        <v>195</v>
      </c>
      <c s="27" t="s">
        <v>64</v>
      </c>
      <c s="28">
        <v>8</v>
      </c>
      <c s="27">
        <v>0</v>
      </c>
      <c s="27">
        <f>ROUND(G171*H171,6)</f>
      </c>
      <c r="L171" s="29">
        <v>0</v>
      </c>
      <c s="24">
        <f>ROUND(ROUND(L171,2)*ROUND(G171,3),2)</f>
      </c>
      <c s="27" t="s">
        <v>55</v>
      </c>
      <c>
        <f>(M171*21)/100</f>
      </c>
      <c t="s">
        <v>27</v>
      </c>
    </row>
    <row r="172" spans="1:5" ht="12.75" customHeight="1">
      <c r="A172" s="30" t="s">
        <v>56</v>
      </c>
      <c r="E172" s="31" t="s">
        <v>9</v>
      </c>
    </row>
    <row r="173" spans="1:5" ht="12.75" customHeight="1">
      <c r="A173" s="30" t="s">
        <v>57</v>
      </c>
      <c r="E173" s="32" t="s">
        <v>58</v>
      </c>
    </row>
    <row r="174" spans="5:5" ht="12.75" customHeight="1">
      <c r="E174" s="31" t="s">
        <v>59</v>
      </c>
    </row>
    <row r="175" spans="1:16" ht="12.75" customHeight="1">
      <c r="A175" t="s">
        <v>50</v>
      </c>
      <c s="6" t="s">
        <v>196</v>
      </c>
      <c s="6" t="s">
        <v>197</v>
      </c>
      <c t="s">
        <v>52</v>
      </c>
      <c s="26" t="s">
        <v>198</v>
      </c>
      <c s="27" t="s">
        <v>64</v>
      </c>
      <c s="28">
        <v>8</v>
      </c>
      <c s="27">
        <v>0</v>
      </c>
      <c s="27">
        <f>ROUND(G175*H175,6)</f>
      </c>
      <c r="L175" s="29">
        <v>0</v>
      </c>
      <c s="24">
        <f>ROUND(ROUND(L175,2)*ROUND(G175,3),2)</f>
      </c>
      <c s="27" t="s">
        <v>55</v>
      </c>
      <c>
        <f>(M175*21)/100</f>
      </c>
      <c t="s">
        <v>27</v>
      </c>
    </row>
    <row r="176" spans="1:5" ht="12.75" customHeight="1">
      <c r="A176" s="30" t="s">
        <v>56</v>
      </c>
      <c r="E176" s="31" t="s">
        <v>199</v>
      </c>
    </row>
    <row r="177" spans="1:5" ht="12.75" customHeight="1">
      <c r="A177" s="30" t="s">
        <v>57</v>
      </c>
      <c r="E177" s="32" t="s">
        <v>200</v>
      </c>
    </row>
    <row r="178" spans="5:5" ht="12.75" customHeight="1">
      <c r="E178" s="31" t="s">
        <v>59</v>
      </c>
    </row>
    <row r="179" spans="1:16" ht="12.75" customHeight="1">
      <c r="A179" t="s">
        <v>50</v>
      </c>
      <c s="6" t="s">
        <v>201</v>
      </c>
      <c s="6" t="s">
        <v>202</v>
      </c>
      <c t="s">
        <v>52</v>
      </c>
      <c s="26" t="s">
        <v>203</v>
      </c>
      <c s="27" t="s">
        <v>64</v>
      </c>
      <c s="28">
        <v>8</v>
      </c>
      <c s="27">
        <v>0</v>
      </c>
      <c s="27">
        <f>ROUND(G179*H179,6)</f>
      </c>
      <c r="L179" s="29">
        <v>0</v>
      </c>
      <c s="24">
        <f>ROUND(ROUND(L179,2)*ROUND(G179,3),2)</f>
      </c>
      <c s="27" t="s">
        <v>55</v>
      </c>
      <c>
        <f>(M179*21)/100</f>
      </c>
      <c t="s">
        <v>27</v>
      </c>
    </row>
    <row r="180" spans="1:5" ht="12.75" customHeight="1">
      <c r="A180" s="30" t="s">
        <v>56</v>
      </c>
      <c r="E180" s="31" t="s">
        <v>199</v>
      </c>
    </row>
    <row r="181" spans="1:5" ht="12.75" customHeight="1">
      <c r="A181" s="30" t="s">
        <v>57</v>
      </c>
      <c r="E181" s="32" t="s">
        <v>200</v>
      </c>
    </row>
    <row r="182" spans="5:5" ht="12.75" customHeight="1">
      <c r="E182" s="31" t="s">
        <v>59</v>
      </c>
    </row>
    <row r="183" spans="1:16" ht="12.75" customHeight="1">
      <c r="A183" t="s">
        <v>50</v>
      </c>
      <c s="6" t="s">
        <v>204</v>
      </c>
      <c s="6" t="s">
        <v>205</v>
      </c>
      <c t="s">
        <v>52</v>
      </c>
      <c s="26" t="s">
        <v>206</v>
      </c>
      <c s="27" t="s">
        <v>54</v>
      </c>
      <c s="28">
        <v>150</v>
      </c>
      <c s="27">
        <v>0</v>
      </c>
      <c s="27">
        <f>ROUND(G183*H183,6)</f>
      </c>
      <c r="L183" s="29">
        <v>0</v>
      </c>
      <c s="24">
        <f>ROUND(ROUND(L183,2)*ROUND(G183,3),2)</f>
      </c>
      <c s="27" t="s">
        <v>55</v>
      </c>
      <c>
        <f>(M183*21)/100</f>
      </c>
      <c t="s">
        <v>27</v>
      </c>
    </row>
    <row r="184" spans="1:5" ht="12.75" customHeight="1">
      <c r="A184" s="30" t="s">
        <v>56</v>
      </c>
      <c r="E184" s="31" t="s">
        <v>9</v>
      </c>
    </row>
    <row r="185" spans="1:5" ht="12.75" customHeight="1">
      <c r="A185" s="30" t="s">
        <v>57</v>
      </c>
      <c r="E185" s="32" t="s">
        <v>58</v>
      </c>
    </row>
    <row r="186" spans="5:5" ht="12.75" customHeight="1">
      <c r="E186" s="31" t="s">
        <v>59</v>
      </c>
    </row>
    <row r="187" spans="1:16" ht="12.75" customHeight="1">
      <c r="A187" t="s">
        <v>50</v>
      </c>
      <c s="6" t="s">
        <v>207</v>
      </c>
      <c s="6" t="s">
        <v>208</v>
      </c>
      <c t="s">
        <v>52</v>
      </c>
      <c s="26" t="s">
        <v>209</v>
      </c>
      <c s="27" t="s">
        <v>54</v>
      </c>
      <c s="28">
        <v>150</v>
      </c>
      <c s="27">
        <v>0</v>
      </c>
      <c s="27">
        <f>ROUND(G187*H187,6)</f>
      </c>
      <c r="L187" s="29">
        <v>0</v>
      </c>
      <c s="24">
        <f>ROUND(ROUND(L187,2)*ROUND(G187,3),2)</f>
      </c>
      <c s="27" t="s">
        <v>55</v>
      </c>
      <c>
        <f>(M187*21)/100</f>
      </c>
      <c t="s">
        <v>27</v>
      </c>
    </row>
    <row r="188" spans="1:5" ht="12.75" customHeight="1">
      <c r="A188" s="30" t="s">
        <v>56</v>
      </c>
      <c r="E188" s="31" t="s">
        <v>9</v>
      </c>
    </row>
    <row r="189" spans="1:5" ht="12.75" customHeight="1">
      <c r="A189" s="30" t="s">
        <v>57</v>
      </c>
      <c r="E189" s="32" t="s">
        <v>58</v>
      </c>
    </row>
    <row r="190" spans="5:5" ht="12.75" customHeight="1">
      <c r="E190" s="31" t="s">
        <v>59</v>
      </c>
    </row>
    <row r="191" spans="1:13" ht="12.75" customHeight="1">
      <c r="A191" t="s">
        <v>47</v>
      </c>
      <c r="C191" s="7" t="s">
        <v>26</v>
      </c>
      <c r="E191" s="25" t="s">
        <v>210</v>
      </c>
      <c r="J191" s="24">
        <f>0</f>
      </c>
      <c s="24">
        <f>0</f>
      </c>
      <c s="24">
        <f>0+L192+L196+L200+L204+L208+L212+L216+L220+L224+L228+L232+L236+L240+L244+L248+L252</f>
      </c>
      <c s="24">
        <f>0+M192+M196+M200+M204+M208+M212+M216+M220+M224+M228+M232+M236+M240+M244+M248+M252</f>
      </c>
    </row>
    <row r="192" spans="1:16" ht="12.75" customHeight="1">
      <c r="A192" t="s">
        <v>50</v>
      </c>
      <c s="6" t="s">
        <v>211</v>
      </c>
      <c s="6" t="s">
        <v>212</v>
      </c>
      <c t="s">
        <v>52</v>
      </c>
      <c s="26" t="s">
        <v>213</v>
      </c>
      <c s="27" t="s">
        <v>214</v>
      </c>
      <c s="28">
        <v>19.2</v>
      </c>
      <c s="27">
        <v>0</v>
      </c>
      <c s="27">
        <f>ROUND(G192*H192,6)</f>
      </c>
      <c r="L192" s="29">
        <v>0</v>
      </c>
      <c s="24">
        <f>ROUND(ROUND(L192,2)*ROUND(G192,3),2)</f>
      </c>
      <c s="27" t="s">
        <v>55</v>
      </c>
      <c>
        <f>(M192*21)/100</f>
      </c>
      <c t="s">
        <v>27</v>
      </c>
    </row>
    <row r="193" spans="1:5" ht="12.75" customHeight="1">
      <c r="A193" s="30" t="s">
        <v>56</v>
      </c>
      <c r="E193" s="31" t="s">
        <v>9</v>
      </c>
    </row>
    <row r="194" spans="1:5" ht="12.75" customHeight="1">
      <c r="A194" s="30" t="s">
        <v>57</v>
      </c>
      <c r="E194" s="32" t="s">
        <v>58</v>
      </c>
    </row>
    <row r="195" spans="5:5" ht="12.75" customHeight="1">
      <c r="E195" s="31" t="s">
        <v>59</v>
      </c>
    </row>
    <row r="196" spans="1:16" ht="12.75" customHeight="1">
      <c r="A196" t="s">
        <v>50</v>
      </c>
      <c s="6" t="s">
        <v>215</v>
      </c>
      <c s="6" t="s">
        <v>216</v>
      </c>
      <c t="s">
        <v>52</v>
      </c>
      <c s="26" t="s">
        <v>217</v>
      </c>
      <c s="27" t="s">
        <v>64</v>
      </c>
      <c s="28">
        <v>6</v>
      </c>
      <c s="27">
        <v>0</v>
      </c>
      <c s="27">
        <f>ROUND(G196*H196,6)</f>
      </c>
      <c r="L196" s="29">
        <v>0</v>
      </c>
      <c s="24">
        <f>ROUND(ROUND(L196,2)*ROUND(G196,3),2)</f>
      </c>
      <c s="27" t="s">
        <v>55</v>
      </c>
      <c>
        <f>(M196*21)/100</f>
      </c>
      <c t="s">
        <v>27</v>
      </c>
    </row>
    <row r="197" spans="1:5" ht="12.75" customHeight="1">
      <c r="A197" s="30" t="s">
        <v>56</v>
      </c>
      <c r="E197" s="31" t="s">
        <v>9</v>
      </c>
    </row>
    <row r="198" spans="1:5" ht="12.75" customHeight="1">
      <c r="A198" s="30" t="s">
        <v>57</v>
      </c>
      <c r="E198" s="32" t="s">
        <v>58</v>
      </c>
    </row>
    <row r="199" spans="5:5" ht="12.75" customHeight="1">
      <c r="E199" s="31" t="s">
        <v>59</v>
      </c>
    </row>
    <row r="200" spans="1:16" ht="12.75" customHeight="1">
      <c r="A200" t="s">
        <v>50</v>
      </c>
      <c s="6" t="s">
        <v>218</v>
      </c>
      <c s="6" t="s">
        <v>219</v>
      </c>
      <c t="s">
        <v>52</v>
      </c>
      <c s="26" t="s">
        <v>220</v>
      </c>
      <c s="27" t="s">
        <v>64</v>
      </c>
      <c s="28">
        <v>2</v>
      </c>
      <c s="27">
        <v>0</v>
      </c>
      <c s="27">
        <f>ROUND(G200*H200,6)</f>
      </c>
      <c r="L200" s="29">
        <v>0</v>
      </c>
      <c s="24">
        <f>ROUND(ROUND(L200,2)*ROUND(G200,3),2)</f>
      </c>
      <c s="27" t="s">
        <v>55</v>
      </c>
      <c>
        <f>(M200*21)/100</f>
      </c>
      <c t="s">
        <v>27</v>
      </c>
    </row>
    <row r="201" spans="1:5" ht="12.75" customHeight="1">
      <c r="A201" s="30" t="s">
        <v>56</v>
      </c>
      <c r="E201" s="31" t="s">
        <v>9</v>
      </c>
    </row>
    <row r="202" spans="1:5" ht="12.75" customHeight="1">
      <c r="A202" s="30" t="s">
        <v>57</v>
      </c>
      <c r="E202" s="32" t="s">
        <v>58</v>
      </c>
    </row>
    <row r="203" spans="5:5" ht="12.75" customHeight="1">
      <c r="E203" s="31" t="s">
        <v>59</v>
      </c>
    </row>
    <row r="204" spans="1:16" ht="12.75" customHeight="1">
      <c r="A204" t="s">
        <v>50</v>
      </c>
      <c s="6" t="s">
        <v>221</v>
      </c>
      <c s="6" t="s">
        <v>222</v>
      </c>
      <c t="s">
        <v>48</v>
      </c>
      <c s="26" t="s">
        <v>223</v>
      </c>
      <c s="27" t="s">
        <v>64</v>
      </c>
      <c s="28">
        <v>40</v>
      </c>
      <c s="27">
        <v>0</v>
      </c>
      <c s="27">
        <f>ROUND(G204*H204,6)</f>
      </c>
      <c r="L204" s="29">
        <v>0</v>
      </c>
      <c s="24">
        <f>ROUND(ROUND(L204,2)*ROUND(G204,3),2)</f>
      </c>
      <c s="27" t="s">
        <v>55</v>
      </c>
      <c>
        <f>(M204*21)/100</f>
      </c>
      <c t="s">
        <v>27</v>
      </c>
    </row>
    <row r="205" spans="1:5" ht="12.75" customHeight="1">
      <c r="A205" s="30" t="s">
        <v>56</v>
      </c>
      <c r="E205" s="31" t="s">
        <v>9</v>
      </c>
    </row>
    <row r="206" spans="1:5" ht="12.75" customHeight="1">
      <c r="A206" s="30" t="s">
        <v>57</v>
      </c>
      <c r="E206" s="32" t="s">
        <v>58</v>
      </c>
    </row>
    <row r="207" spans="5:5" ht="12.75" customHeight="1">
      <c r="E207" s="31" t="s">
        <v>59</v>
      </c>
    </row>
    <row r="208" spans="1:16" ht="12.75" customHeight="1">
      <c r="A208" t="s">
        <v>50</v>
      </c>
      <c s="6" t="s">
        <v>224</v>
      </c>
      <c s="6" t="s">
        <v>225</v>
      </c>
      <c t="s">
        <v>52</v>
      </c>
      <c s="26" t="s">
        <v>226</v>
      </c>
      <c s="27" t="s">
        <v>54</v>
      </c>
      <c s="28">
        <v>3560</v>
      </c>
      <c s="27">
        <v>0</v>
      </c>
      <c s="27">
        <f>ROUND(G208*H208,6)</f>
      </c>
      <c r="L208" s="29">
        <v>0</v>
      </c>
      <c s="24">
        <f>ROUND(ROUND(L208,2)*ROUND(G208,3),2)</f>
      </c>
      <c s="27" t="s">
        <v>55</v>
      </c>
      <c>
        <f>(M208*21)/100</f>
      </c>
      <c t="s">
        <v>27</v>
      </c>
    </row>
    <row r="209" spans="1:5" ht="12.75" customHeight="1">
      <c r="A209" s="30" t="s">
        <v>56</v>
      </c>
      <c r="E209" s="31" t="s">
        <v>9</v>
      </c>
    </row>
    <row r="210" spans="1:5" ht="12.75" customHeight="1">
      <c r="A210" s="30" t="s">
        <v>57</v>
      </c>
      <c r="E210" s="32" t="s">
        <v>58</v>
      </c>
    </row>
    <row r="211" spans="5:5" ht="12.75" customHeight="1">
      <c r="E211" s="31" t="s">
        <v>59</v>
      </c>
    </row>
    <row r="212" spans="1:16" ht="12.75" customHeight="1">
      <c r="A212" t="s">
        <v>50</v>
      </c>
      <c s="6" t="s">
        <v>227</v>
      </c>
      <c s="6" t="s">
        <v>228</v>
      </c>
      <c t="s">
        <v>52</v>
      </c>
      <c s="26" t="s">
        <v>229</v>
      </c>
      <c s="27" t="s">
        <v>64</v>
      </c>
      <c s="28">
        <v>12</v>
      </c>
      <c s="27">
        <v>0</v>
      </c>
      <c s="27">
        <f>ROUND(G212*H212,6)</f>
      </c>
      <c r="L212" s="29">
        <v>0</v>
      </c>
      <c s="24">
        <f>ROUND(ROUND(L212,2)*ROUND(G212,3),2)</f>
      </c>
      <c s="27" t="s">
        <v>55</v>
      </c>
      <c>
        <f>(M212*21)/100</f>
      </c>
      <c t="s">
        <v>27</v>
      </c>
    </row>
    <row r="213" spans="1:5" ht="12.75" customHeight="1">
      <c r="A213" s="30" t="s">
        <v>56</v>
      </c>
      <c r="E213" s="31" t="s">
        <v>9</v>
      </c>
    </row>
    <row r="214" spans="1:5" ht="12.75" customHeight="1">
      <c r="A214" s="30" t="s">
        <v>57</v>
      </c>
      <c r="E214" s="32" t="s">
        <v>58</v>
      </c>
    </row>
    <row r="215" spans="5:5" ht="12.75" customHeight="1">
      <c r="E215" s="31" t="s">
        <v>59</v>
      </c>
    </row>
    <row r="216" spans="1:16" ht="12.75" customHeight="1">
      <c r="A216" t="s">
        <v>50</v>
      </c>
      <c s="6" t="s">
        <v>230</v>
      </c>
      <c s="6" t="s">
        <v>231</v>
      </c>
      <c t="s">
        <v>52</v>
      </c>
      <c s="26" t="s">
        <v>232</v>
      </c>
      <c s="27" t="s">
        <v>233</v>
      </c>
      <c s="28">
        <v>4</v>
      </c>
      <c s="27">
        <v>0</v>
      </c>
      <c s="27">
        <f>ROUND(G216*H216,6)</f>
      </c>
      <c r="L216" s="29">
        <v>0</v>
      </c>
      <c s="24">
        <f>ROUND(ROUND(L216,2)*ROUND(G216,3),2)</f>
      </c>
      <c s="27" t="s">
        <v>55</v>
      </c>
      <c>
        <f>(M216*21)/100</f>
      </c>
      <c t="s">
        <v>27</v>
      </c>
    </row>
    <row r="217" spans="1:5" ht="12.75" customHeight="1">
      <c r="A217" s="30" t="s">
        <v>56</v>
      </c>
      <c r="E217" s="31" t="s">
        <v>9</v>
      </c>
    </row>
    <row r="218" spans="1:5" ht="12.75" customHeight="1">
      <c r="A218" s="30" t="s">
        <v>57</v>
      </c>
      <c r="E218" s="32" t="s">
        <v>58</v>
      </c>
    </row>
    <row r="219" spans="5:5" ht="12.75" customHeight="1">
      <c r="E219" s="31" t="s">
        <v>59</v>
      </c>
    </row>
    <row r="220" spans="1:16" ht="12.75" customHeight="1">
      <c r="A220" t="s">
        <v>50</v>
      </c>
      <c s="6" t="s">
        <v>234</v>
      </c>
      <c s="6" t="s">
        <v>235</v>
      </c>
      <c t="s">
        <v>52</v>
      </c>
      <c s="26" t="s">
        <v>236</v>
      </c>
      <c s="27" t="s">
        <v>54</v>
      </c>
      <c s="28">
        <v>3560</v>
      </c>
      <c s="27">
        <v>0</v>
      </c>
      <c s="27">
        <f>ROUND(G220*H220,6)</f>
      </c>
      <c r="L220" s="29">
        <v>0</v>
      </c>
      <c s="24">
        <f>ROUND(ROUND(L220,2)*ROUND(G220,3),2)</f>
      </c>
      <c s="27" t="s">
        <v>55</v>
      </c>
      <c>
        <f>(M220*21)/100</f>
      </c>
      <c t="s">
        <v>27</v>
      </c>
    </row>
    <row r="221" spans="1:5" ht="12.75" customHeight="1">
      <c r="A221" s="30" t="s">
        <v>56</v>
      </c>
      <c r="E221" s="31" t="s">
        <v>9</v>
      </c>
    </row>
    <row r="222" spans="1:5" ht="12.75" customHeight="1">
      <c r="A222" s="30" t="s">
        <v>57</v>
      </c>
      <c r="E222" s="32" t="s">
        <v>58</v>
      </c>
    </row>
    <row r="223" spans="5:5" ht="12.75" customHeight="1">
      <c r="E223" s="31" t="s">
        <v>59</v>
      </c>
    </row>
    <row r="224" spans="1:16" ht="12.75" customHeight="1">
      <c r="A224" t="s">
        <v>50</v>
      </c>
      <c s="6" t="s">
        <v>237</v>
      </c>
      <c s="6" t="s">
        <v>238</v>
      </c>
      <c t="s">
        <v>52</v>
      </c>
      <c s="26" t="s">
        <v>239</v>
      </c>
      <c s="27" t="s">
        <v>64</v>
      </c>
      <c s="28">
        <v>4</v>
      </c>
      <c s="27">
        <v>0</v>
      </c>
      <c s="27">
        <f>ROUND(G224*H224,6)</f>
      </c>
      <c r="L224" s="29">
        <v>0</v>
      </c>
      <c s="24">
        <f>ROUND(ROUND(L224,2)*ROUND(G224,3),2)</f>
      </c>
      <c s="27" t="s">
        <v>55</v>
      </c>
      <c>
        <f>(M224*21)/100</f>
      </c>
      <c t="s">
        <v>27</v>
      </c>
    </row>
    <row r="225" spans="1:5" ht="12.75" customHeight="1">
      <c r="A225" s="30" t="s">
        <v>56</v>
      </c>
      <c r="E225" s="31" t="s">
        <v>9</v>
      </c>
    </row>
    <row r="226" spans="1:5" ht="12.75" customHeight="1">
      <c r="A226" s="30" t="s">
        <v>57</v>
      </c>
      <c r="E226" s="32" t="s">
        <v>58</v>
      </c>
    </row>
    <row r="227" spans="5:5" ht="12.75" customHeight="1">
      <c r="E227" s="31" t="s">
        <v>59</v>
      </c>
    </row>
    <row r="228" spans="1:16" ht="12.75" customHeight="1">
      <c r="A228" t="s">
        <v>50</v>
      </c>
      <c s="6" t="s">
        <v>240</v>
      </c>
      <c s="6" t="s">
        <v>241</v>
      </c>
      <c t="s">
        <v>52</v>
      </c>
      <c s="26" t="s">
        <v>242</v>
      </c>
      <c s="27" t="s">
        <v>64</v>
      </c>
      <c s="28">
        <v>3</v>
      </c>
      <c s="27">
        <v>0</v>
      </c>
      <c s="27">
        <f>ROUND(G228*H228,6)</f>
      </c>
      <c r="L228" s="29">
        <v>0</v>
      </c>
      <c s="24">
        <f>ROUND(ROUND(L228,2)*ROUND(G228,3),2)</f>
      </c>
      <c s="27" t="s">
        <v>55</v>
      </c>
      <c>
        <f>(M228*21)/100</f>
      </c>
      <c t="s">
        <v>27</v>
      </c>
    </row>
    <row r="229" spans="1:5" ht="12.75" customHeight="1">
      <c r="A229" s="30" t="s">
        <v>56</v>
      </c>
      <c r="E229" s="31" t="s">
        <v>9</v>
      </c>
    </row>
    <row r="230" spans="1:5" ht="12.75" customHeight="1">
      <c r="A230" s="30" t="s">
        <v>57</v>
      </c>
      <c r="E230" s="32" t="s">
        <v>58</v>
      </c>
    </row>
    <row r="231" spans="5:5" ht="12.75" customHeight="1">
      <c r="E231" s="31" t="s">
        <v>59</v>
      </c>
    </row>
    <row r="232" spans="1:16" ht="12.75" customHeight="1">
      <c r="A232" t="s">
        <v>50</v>
      </c>
      <c s="6" t="s">
        <v>243</v>
      </c>
      <c s="6" t="s">
        <v>244</v>
      </c>
      <c t="s">
        <v>52</v>
      </c>
      <c s="26" t="s">
        <v>245</v>
      </c>
      <c s="27" t="s">
        <v>64</v>
      </c>
      <c s="28">
        <v>3</v>
      </c>
      <c s="27">
        <v>0</v>
      </c>
      <c s="27">
        <f>ROUND(G232*H232,6)</f>
      </c>
      <c r="L232" s="29">
        <v>0</v>
      </c>
      <c s="24">
        <f>ROUND(ROUND(L232,2)*ROUND(G232,3),2)</f>
      </c>
      <c s="27" t="s">
        <v>55</v>
      </c>
      <c>
        <f>(M232*21)/100</f>
      </c>
      <c t="s">
        <v>27</v>
      </c>
    </row>
    <row r="233" spans="1:5" ht="12.75" customHeight="1">
      <c r="A233" s="30" t="s">
        <v>56</v>
      </c>
      <c r="E233" s="31" t="s">
        <v>9</v>
      </c>
    </row>
    <row r="234" spans="1:5" ht="12.75" customHeight="1">
      <c r="A234" s="30" t="s">
        <v>57</v>
      </c>
      <c r="E234" s="32" t="s">
        <v>58</v>
      </c>
    </row>
    <row r="235" spans="5:5" ht="12.75" customHeight="1">
      <c r="E235" s="31" t="s">
        <v>59</v>
      </c>
    </row>
    <row r="236" spans="1:16" ht="12.75" customHeight="1">
      <c r="A236" t="s">
        <v>50</v>
      </c>
      <c s="6" t="s">
        <v>246</v>
      </c>
      <c s="6" t="s">
        <v>247</v>
      </c>
      <c t="s">
        <v>52</v>
      </c>
      <c s="26" t="s">
        <v>248</v>
      </c>
      <c s="27" t="s">
        <v>64</v>
      </c>
      <c s="28">
        <v>2</v>
      </c>
      <c s="27">
        <v>0</v>
      </c>
      <c s="27">
        <f>ROUND(G236*H236,6)</f>
      </c>
      <c r="L236" s="29">
        <v>0</v>
      </c>
      <c s="24">
        <f>ROUND(ROUND(L236,2)*ROUND(G236,3),2)</f>
      </c>
      <c s="27" t="s">
        <v>55</v>
      </c>
      <c>
        <f>(M236*21)/100</f>
      </c>
      <c t="s">
        <v>27</v>
      </c>
    </row>
    <row r="237" spans="1:5" ht="12.75" customHeight="1">
      <c r="A237" s="30" t="s">
        <v>56</v>
      </c>
      <c r="E237" s="31" t="s">
        <v>9</v>
      </c>
    </row>
    <row r="238" spans="1:5" ht="12.75" customHeight="1">
      <c r="A238" s="30" t="s">
        <v>57</v>
      </c>
      <c r="E238" s="32" t="s">
        <v>58</v>
      </c>
    </row>
    <row r="239" spans="5:5" ht="12.75" customHeight="1">
      <c r="E239" s="31" t="s">
        <v>59</v>
      </c>
    </row>
    <row r="240" spans="1:16" ht="12.75" customHeight="1">
      <c r="A240" t="s">
        <v>50</v>
      </c>
      <c s="6" t="s">
        <v>249</v>
      </c>
      <c s="6" t="s">
        <v>250</v>
      </c>
      <c t="s">
        <v>52</v>
      </c>
      <c s="26" t="s">
        <v>251</v>
      </c>
      <c s="27" t="s">
        <v>64</v>
      </c>
      <c s="28">
        <v>2</v>
      </c>
      <c s="27">
        <v>0</v>
      </c>
      <c s="27">
        <f>ROUND(G240*H240,6)</f>
      </c>
      <c r="L240" s="29">
        <v>0</v>
      </c>
      <c s="24">
        <f>ROUND(ROUND(L240,2)*ROUND(G240,3),2)</f>
      </c>
      <c s="27" t="s">
        <v>55</v>
      </c>
      <c>
        <f>(M240*21)/100</f>
      </c>
      <c t="s">
        <v>27</v>
      </c>
    </row>
    <row r="241" spans="1:5" ht="12.75" customHeight="1">
      <c r="A241" s="30" t="s">
        <v>56</v>
      </c>
      <c r="E241" s="31" t="s">
        <v>9</v>
      </c>
    </row>
    <row r="242" spans="1:5" ht="12.75" customHeight="1">
      <c r="A242" s="30" t="s">
        <v>57</v>
      </c>
      <c r="E242" s="32" t="s">
        <v>58</v>
      </c>
    </row>
    <row r="243" spans="5:5" ht="12.75" customHeight="1">
      <c r="E243" s="31" t="s">
        <v>59</v>
      </c>
    </row>
    <row r="244" spans="1:16" ht="12.75" customHeight="1">
      <c r="A244" t="s">
        <v>50</v>
      </c>
      <c s="6" t="s">
        <v>252</v>
      </c>
      <c s="6" t="s">
        <v>253</v>
      </c>
      <c t="s">
        <v>52</v>
      </c>
      <c s="26" t="s">
        <v>254</v>
      </c>
      <c s="27" t="s">
        <v>64</v>
      </c>
      <c s="28">
        <v>8</v>
      </c>
      <c s="27">
        <v>0</v>
      </c>
      <c s="27">
        <f>ROUND(G244*H244,6)</f>
      </c>
      <c r="L244" s="29">
        <v>0</v>
      </c>
      <c s="24">
        <f>ROUND(ROUND(L244,2)*ROUND(G244,3),2)</f>
      </c>
      <c s="27" t="s">
        <v>55</v>
      </c>
      <c>
        <f>(M244*21)/100</f>
      </c>
      <c t="s">
        <v>27</v>
      </c>
    </row>
    <row r="245" spans="1:5" ht="12.75" customHeight="1">
      <c r="A245" s="30" t="s">
        <v>56</v>
      </c>
      <c r="E245" s="31" t="s">
        <v>9</v>
      </c>
    </row>
    <row r="246" spans="1:5" ht="12.75" customHeight="1">
      <c r="A246" s="30" t="s">
        <v>57</v>
      </c>
      <c r="E246" s="32" t="s">
        <v>58</v>
      </c>
    </row>
    <row r="247" spans="5:5" ht="12.75" customHeight="1">
      <c r="E247" s="31" t="s">
        <v>59</v>
      </c>
    </row>
    <row r="248" spans="1:16" ht="12.75" customHeight="1">
      <c r="A248" t="s">
        <v>50</v>
      </c>
      <c s="6" t="s">
        <v>255</v>
      </c>
      <c s="6" t="s">
        <v>256</v>
      </c>
      <c t="s">
        <v>52</v>
      </c>
      <c s="26" t="s">
        <v>257</v>
      </c>
      <c s="27" t="s">
        <v>64</v>
      </c>
      <c s="28">
        <v>80</v>
      </c>
      <c s="27">
        <v>0</v>
      </c>
      <c s="27">
        <f>ROUND(G248*H248,6)</f>
      </c>
      <c r="L248" s="29">
        <v>0</v>
      </c>
      <c s="24">
        <f>ROUND(ROUND(L248,2)*ROUND(G248,3),2)</f>
      </c>
      <c s="27" t="s">
        <v>55</v>
      </c>
      <c>
        <f>(M248*21)/100</f>
      </c>
      <c t="s">
        <v>27</v>
      </c>
    </row>
    <row r="249" spans="1:5" ht="12.75" customHeight="1">
      <c r="A249" s="30" t="s">
        <v>56</v>
      </c>
      <c r="E249" s="31" t="s">
        <v>9</v>
      </c>
    </row>
    <row r="250" spans="1:5" ht="12.75" customHeight="1">
      <c r="A250" s="30" t="s">
        <v>57</v>
      </c>
      <c r="E250" s="32" t="s">
        <v>58</v>
      </c>
    </row>
    <row r="251" spans="5:5" ht="12.75" customHeight="1">
      <c r="E251" s="31" t="s">
        <v>59</v>
      </c>
    </row>
    <row r="252" spans="1:16" ht="12.75" customHeight="1">
      <c r="A252" t="s">
        <v>50</v>
      </c>
      <c s="6" t="s">
        <v>258</v>
      </c>
      <c s="6" t="s">
        <v>222</v>
      </c>
      <c t="s">
        <v>27</v>
      </c>
      <c s="26" t="s">
        <v>223</v>
      </c>
      <c s="27" t="s">
        <v>64</v>
      </c>
      <c s="28">
        <v>20</v>
      </c>
      <c s="27">
        <v>0</v>
      </c>
      <c s="27">
        <f>ROUND(G252*H252,6)</f>
      </c>
      <c r="L252" s="29">
        <v>0</v>
      </c>
      <c s="24">
        <f>ROUND(ROUND(L252,2)*ROUND(G252,3),2)</f>
      </c>
      <c s="27" t="s">
        <v>55</v>
      </c>
      <c>
        <f>(M252*21)/100</f>
      </c>
      <c t="s">
        <v>27</v>
      </c>
    </row>
    <row r="253" spans="1:5" ht="12.75" customHeight="1">
      <c r="A253" s="30" t="s">
        <v>56</v>
      </c>
      <c r="E253" s="31" t="s">
        <v>9</v>
      </c>
    </row>
    <row r="254" spans="1:5" ht="12.75" customHeight="1">
      <c r="A254" s="30" t="s">
        <v>57</v>
      </c>
      <c r="E254" s="32" t="s">
        <v>58</v>
      </c>
    </row>
    <row r="255" spans="5:5" ht="12.75" customHeight="1">
      <c r="E255" s="31" t="s">
        <v>59</v>
      </c>
    </row>
    <row r="256" spans="1:13" ht="12.75" customHeight="1">
      <c r="A256" t="s">
        <v>47</v>
      </c>
      <c r="C256" s="7" t="s">
        <v>65</v>
      </c>
      <c r="E256" s="25" t="s">
        <v>259</v>
      </c>
      <c r="J256" s="24">
        <f>0</f>
      </c>
      <c s="24">
        <f>0</f>
      </c>
      <c s="24">
        <f>0+L257+L261+L265+L269+L273+L277+L281+L285+L289+L293+L297+L301</f>
      </c>
      <c s="24">
        <f>0+M257+M261+M265+M269+M273+M277+M281+M285+M289+M293+M297+M301</f>
      </c>
    </row>
    <row r="257" spans="1:16" ht="12.75" customHeight="1">
      <c r="A257" t="s">
        <v>50</v>
      </c>
      <c s="6" t="s">
        <v>260</v>
      </c>
      <c s="6" t="s">
        <v>261</v>
      </c>
      <c t="s">
        <v>52</v>
      </c>
      <c s="26" t="s">
        <v>262</v>
      </c>
      <c s="27" t="s">
        <v>263</v>
      </c>
      <c s="28">
        <v>11</v>
      </c>
      <c s="27">
        <v>0</v>
      </c>
      <c s="27">
        <f>ROUND(G257*H257,6)</f>
      </c>
      <c r="L257" s="29">
        <v>0</v>
      </c>
      <c s="24">
        <f>ROUND(ROUND(L257,2)*ROUND(G257,3),2)</f>
      </c>
      <c s="27" t="s">
        <v>55</v>
      </c>
      <c>
        <f>(M257*21)/100</f>
      </c>
      <c t="s">
        <v>27</v>
      </c>
    </row>
    <row r="258" spans="1:5" ht="12.75" customHeight="1">
      <c r="A258" s="30" t="s">
        <v>56</v>
      </c>
      <c r="E258" s="31" t="s">
        <v>9</v>
      </c>
    </row>
    <row r="259" spans="1:5" ht="12.75" customHeight="1">
      <c r="A259" s="30" t="s">
        <v>57</v>
      </c>
      <c r="E259" s="32" t="s">
        <v>58</v>
      </c>
    </row>
    <row r="260" spans="5:5" ht="12.75" customHeight="1">
      <c r="E260" s="31" t="s">
        <v>59</v>
      </c>
    </row>
    <row r="261" spans="1:16" ht="12.75" customHeight="1">
      <c r="A261" t="s">
        <v>50</v>
      </c>
      <c s="6" t="s">
        <v>264</v>
      </c>
      <c s="6" t="s">
        <v>265</v>
      </c>
      <c t="s">
        <v>52</v>
      </c>
      <c s="26" t="s">
        <v>266</v>
      </c>
      <c s="27" t="s">
        <v>263</v>
      </c>
      <c s="28">
        <v>672</v>
      </c>
      <c s="27">
        <v>0</v>
      </c>
      <c s="27">
        <f>ROUND(G261*H261,6)</f>
      </c>
      <c r="L261" s="29">
        <v>0</v>
      </c>
      <c s="24">
        <f>ROUND(ROUND(L261,2)*ROUND(G261,3),2)</f>
      </c>
      <c s="27" t="s">
        <v>55</v>
      </c>
      <c>
        <f>(M261*21)/100</f>
      </c>
      <c t="s">
        <v>27</v>
      </c>
    </row>
    <row r="262" spans="1:5" ht="12.75" customHeight="1">
      <c r="A262" s="30" t="s">
        <v>56</v>
      </c>
      <c r="E262" s="31" t="s">
        <v>9</v>
      </c>
    </row>
    <row r="263" spans="1:5" ht="12.75" customHeight="1">
      <c r="A263" s="30" t="s">
        <v>57</v>
      </c>
      <c r="E263" s="32" t="s">
        <v>58</v>
      </c>
    </row>
    <row r="264" spans="5:5" ht="12.75" customHeight="1">
      <c r="E264" s="31" t="s">
        <v>59</v>
      </c>
    </row>
    <row r="265" spans="1:16" ht="12.75" customHeight="1">
      <c r="A265" t="s">
        <v>50</v>
      </c>
      <c s="6" t="s">
        <v>267</v>
      </c>
      <c s="6" t="s">
        <v>268</v>
      </c>
      <c t="s">
        <v>52</v>
      </c>
      <c s="26" t="s">
        <v>269</v>
      </c>
      <c s="27" t="s">
        <v>263</v>
      </c>
      <c s="28">
        <v>682</v>
      </c>
      <c s="27">
        <v>0</v>
      </c>
      <c s="27">
        <f>ROUND(G265*H265,6)</f>
      </c>
      <c r="L265" s="29">
        <v>0</v>
      </c>
      <c s="24">
        <f>ROUND(ROUND(L265,2)*ROUND(G265,3),2)</f>
      </c>
      <c s="27" t="s">
        <v>55</v>
      </c>
      <c>
        <f>(M265*21)/100</f>
      </c>
      <c t="s">
        <v>27</v>
      </c>
    </row>
    <row r="266" spans="1:5" ht="12.75" customHeight="1">
      <c r="A266" s="30" t="s">
        <v>56</v>
      </c>
      <c r="E266" s="31" t="s">
        <v>9</v>
      </c>
    </row>
    <row r="267" spans="1:5" ht="12.75" customHeight="1">
      <c r="A267" s="30" t="s">
        <v>57</v>
      </c>
      <c r="E267" s="32" t="s">
        <v>58</v>
      </c>
    </row>
    <row r="268" spans="5:5" ht="12.75" customHeight="1">
      <c r="E268" s="31" t="s">
        <v>59</v>
      </c>
    </row>
    <row r="269" spans="1:16" ht="12.75" customHeight="1">
      <c r="A269" t="s">
        <v>50</v>
      </c>
      <c s="6" t="s">
        <v>270</v>
      </c>
      <c s="6" t="s">
        <v>271</v>
      </c>
      <c t="s">
        <v>52</v>
      </c>
      <c s="26" t="s">
        <v>272</v>
      </c>
      <c s="27" t="s">
        <v>54</v>
      </c>
      <c s="28">
        <v>155</v>
      </c>
      <c s="27">
        <v>0</v>
      </c>
      <c s="27">
        <f>ROUND(G269*H269,6)</f>
      </c>
      <c r="L269" s="29">
        <v>0</v>
      </c>
      <c s="24">
        <f>ROUND(ROUND(L269,2)*ROUND(G269,3),2)</f>
      </c>
      <c s="27" t="s">
        <v>55</v>
      </c>
      <c>
        <f>(M269*21)/100</f>
      </c>
      <c t="s">
        <v>27</v>
      </c>
    </row>
    <row r="270" spans="1:5" ht="12.75" customHeight="1">
      <c r="A270" s="30" t="s">
        <v>56</v>
      </c>
      <c r="E270" s="31" t="s">
        <v>9</v>
      </c>
    </row>
    <row r="271" spans="1:5" ht="12.75" customHeight="1">
      <c r="A271" s="30" t="s">
        <v>57</v>
      </c>
      <c r="E271" s="32" t="s">
        <v>58</v>
      </c>
    </row>
    <row r="272" spans="5:5" ht="12.75" customHeight="1">
      <c r="E272" s="31" t="s">
        <v>59</v>
      </c>
    </row>
    <row r="273" spans="1:16" ht="12.75" customHeight="1">
      <c r="A273" t="s">
        <v>50</v>
      </c>
      <c s="6" t="s">
        <v>273</v>
      </c>
      <c s="6" t="s">
        <v>274</v>
      </c>
      <c t="s">
        <v>52</v>
      </c>
      <c s="26" t="s">
        <v>275</v>
      </c>
      <c s="27" t="s">
        <v>54</v>
      </c>
      <c s="28">
        <v>210</v>
      </c>
      <c s="27">
        <v>0</v>
      </c>
      <c s="27">
        <f>ROUND(G273*H273,6)</f>
      </c>
      <c r="L273" s="29">
        <v>0</v>
      </c>
      <c s="24">
        <f>ROUND(ROUND(L273,2)*ROUND(G273,3),2)</f>
      </c>
      <c s="27" t="s">
        <v>55</v>
      </c>
      <c>
        <f>(M273*21)/100</f>
      </c>
      <c t="s">
        <v>27</v>
      </c>
    </row>
    <row r="274" spans="1:5" ht="12.75" customHeight="1">
      <c r="A274" s="30" t="s">
        <v>56</v>
      </c>
      <c r="E274" s="31" t="s">
        <v>9</v>
      </c>
    </row>
    <row r="275" spans="1:5" ht="12.75" customHeight="1">
      <c r="A275" s="30" t="s">
        <v>57</v>
      </c>
      <c r="E275" s="32" t="s">
        <v>58</v>
      </c>
    </row>
    <row r="276" spans="5:5" ht="12.75" customHeight="1">
      <c r="E276" s="31" t="s">
        <v>59</v>
      </c>
    </row>
    <row r="277" spans="1:16" ht="12.75" customHeight="1">
      <c r="A277" t="s">
        <v>50</v>
      </c>
      <c s="6" t="s">
        <v>276</v>
      </c>
      <c s="6" t="s">
        <v>277</v>
      </c>
      <c t="s">
        <v>52</v>
      </c>
      <c s="26" t="s">
        <v>278</v>
      </c>
      <c s="27" t="s">
        <v>64</v>
      </c>
      <c s="28">
        <v>1</v>
      </c>
      <c s="27">
        <v>0</v>
      </c>
      <c s="27">
        <f>ROUND(G277*H277,6)</f>
      </c>
      <c r="L277" s="29">
        <v>0</v>
      </c>
      <c s="24">
        <f>ROUND(ROUND(L277,2)*ROUND(G277,3),2)</f>
      </c>
      <c s="27" t="s">
        <v>55</v>
      </c>
      <c>
        <f>(M277*21)/100</f>
      </c>
      <c t="s">
        <v>27</v>
      </c>
    </row>
    <row r="278" spans="1:5" ht="12.75" customHeight="1">
      <c r="A278" s="30" t="s">
        <v>56</v>
      </c>
      <c r="E278" s="31" t="s">
        <v>9</v>
      </c>
    </row>
    <row r="279" spans="1:5" ht="12.75" customHeight="1">
      <c r="A279" s="30" t="s">
        <v>57</v>
      </c>
      <c r="E279" s="32" t="s">
        <v>58</v>
      </c>
    </row>
    <row r="280" spans="5:5" ht="12.75" customHeight="1">
      <c r="E280" s="31" t="s">
        <v>59</v>
      </c>
    </row>
    <row r="281" spans="1:16" ht="12.75" customHeight="1">
      <c r="A281" t="s">
        <v>50</v>
      </c>
      <c s="6" t="s">
        <v>279</v>
      </c>
      <c s="6" t="s">
        <v>280</v>
      </c>
      <c t="s">
        <v>52</v>
      </c>
      <c s="26" t="s">
        <v>281</v>
      </c>
      <c s="27" t="s">
        <v>282</v>
      </c>
      <c s="28">
        <v>100</v>
      </c>
      <c s="27">
        <v>0</v>
      </c>
      <c s="27">
        <f>ROUND(G281*H281,6)</f>
      </c>
      <c r="L281" s="29">
        <v>0</v>
      </c>
      <c s="24">
        <f>ROUND(ROUND(L281,2)*ROUND(G281,3),2)</f>
      </c>
      <c s="27" t="s">
        <v>55</v>
      </c>
      <c>
        <f>(M281*21)/100</f>
      </c>
      <c t="s">
        <v>27</v>
      </c>
    </row>
    <row r="282" spans="1:5" ht="12.75" customHeight="1">
      <c r="A282" s="30" t="s">
        <v>56</v>
      </c>
      <c r="E282" s="31" t="s">
        <v>9</v>
      </c>
    </row>
    <row r="283" spans="1:5" ht="12.75" customHeight="1">
      <c r="A283" s="30" t="s">
        <v>57</v>
      </c>
      <c r="E283" s="32" t="s">
        <v>58</v>
      </c>
    </row>
    <row r="284" spans="5:5" ht="12.75" customHeight="1">
      <c r="E284" s="31" t="s">
        <v>59</v>
      </c>
    </row>
    <row r="285" spans="1:16" ht="12.75" customHeight="1">
      <c r="A285" t="s">
        <v>50</v>
      </c>
      <c s="6" t="s">
        <v>283</v>
      </c>
      <c s="6" t="s">
        <v>284</v>
      </c>
      <c t="s">
        <v>52</v>
      </c>
      <c s="26" t="s">
        <v>285</v>
      </c>
      <c s="27" t="s">
        <v>282</v>
      </c>
      <c s="28">
        <v>960</v>
      </c>
      <c s="27">
        <v>0</v>
      </c>
      <c s="27">
        <f>ROUND(G285*H285,6)</f>
      </c>
      <c r="L285" s="29">
        <v>0</v>
      </c>
      <c s="24">
        <f>ROUND(ROUND(L285,2)*ROUND(G285,3),2)</f>
      </c>
      <c s="27" t="s">
        <v>55</v>
      </c>
      <c>
        <f>(M285*21)/100</f>
      </c>
      <c t="s">
        <v>27</v>
      </c>
    </row>
    <row r="286" spans="1:5" ht="12.75" customHeight="1">
      <c r="A286" s="30" t="s">
        <v>56</v>
      </c>
      <c r="E286" s="31" t="s">
        <v>9</v>
      </c>
    </row>
    <row r="287" spans="1:5" ht="12.75" customHeight="1">
      <c r="A287" s="30" t="s">
        <v>57</v>
      </c>
      <c r="E287" s="32" t="s">
        <v>58</v>
      </c>
    </row>
    <row r="288" spans="5:5" ht="12.75" customHeight="1">
      <c r="E288" s="31" t="s">
        <v>59</v>
      </c>
    </row>
    <row r="289" spans="1:16" ht="12.75" customHeight="1">
      <c r="A289" t="s">
        <v>50</v>
      </c>
      <c s="6" t="s">
        <v>286</v>
      </c>
      <c s="6" t="s">
        <v>287</v>
      </c>
      <c t="s">
        <v>52</v>
      </c>
      <c s="26" t="s">
        <v>288</v>
      </c>
      <c s="27" t="s">
        <v>282</v>
      </c>
      <c s="28">
        <v>960</v>
      </c>
      <c s="27">
        <v>0</v>
      </c>
      <c s="27">
        <f>ROUND(G289*H289,6)</f>
      </c>
      <c r="L289" s="29">
        <v>0</v>
      </c>
      <c s="24">
        <f>ROUND(ROUND(L289,2)*ROUND(G289,3),2)</f>
      </c>
      <c s="27" t="s">
        <v>55</v>
      </c>
      <c>
        <f>(M289*21)/100</f>
      </c>
      <c t="s">
        <v>27</v>
      </c>
    </row>
    <row r="290" spans="1:5" ht="12.75" customHeight="1">
      <c r="A290" s="30" t="s">
        <v>56</v>
      </c>
      <c r="E290" s="31" t="s">
        <v>9</v>
      </c>
    </row>
    <row r="291" spans="1:5" ht="12.75" customHeight="1">
      <c r="A291" s="30" t="s">
        <v>57</v>
      </c>
      <c r="E291" s="32" t="s">
        <v>58</v>
      </c>
    </row>
    <row r="292" spans="5:5" ht="12.75" customHeight="1">
      <c r="E292" s="31" t="s">
        <v>59</v>
      </c>
    </row>
    <row r="293" spans="1:16" ht="12.75" customHeight="1">
      <c r="A293" t="s">
        <v>50</v>
      </c>
      <c s="6" t="s">
        <v>289</v>
      </c>
      <c s="6" t="s">
        <v>290</v>
      </c>
      <c t="s">
        <v>52</v>
      </c>
      <c s="26" t="s">
        <v>291</v>
      </c>
      <c s="27" t="s">
        <v>54</v>
      </c>
      <c s="28">
        <v>1920</v>
      </c>
      <c s="27">
        <v>0</v>
      </c>
      <c s="27">
        <f>ROUND(G293*H293,6)</f>
      </c>
      <c r="L293" s="29">
        <v>0</v>
      </c>
      <c s="24">
        <f>ROUND(ROUND(L293,2)*ROUND(G293,3),2)</f>
      </c>
      <c s="27" t="s">
        <v>55</v>
      </c>
      <c>
        <f>(M293*21)/100</f>
      </c>
      <c t="s">
        <v>27</v>
      </c>
    </row>
    <row r="294" spans="1:5" ht="12.75" customHeight="1">
      <c r="A294" s="30" t="s">
        <v>56</v>
      </c>
      <c r="E294" s="31" t="s">
        <v>9</v>
      </c>
    </row>
    <row r="295" spans="1:5" ht="12.75" customHeight="1">
      <c r="A295" s="30" t="s">
        <v>57</v>
      </c>
      <c r="E295" s="32" t="s">
        <v>58</v>
      </c>
    </row>
    <row r="296" spans="5:5" ht="12.75" customHeight="1">
      <c r="E296" s="31" t="s">
        <v>59</v>
      </c>
    </row>
    <row r="297" spans="1:16" ht="12.75" customHeight="1">
      <c r="A297" t="s">
        <v>50</v>
      </c>
      <c s="6" t="s">
        <v>292</v>
      </c>
      <c s="6" t="s">
        <v>293</v>
      </c>
      <c t="s">
        <v>52</v>
      </c>
      <c s="26" t="s">
        <v>294</v>
      </c>
      <c s="27" t="s">
        <v>295</v>
      </c>
      <c s="28">
        <v>1</v>
      </c>
      <c s="27">
        <v>0</v>
      </c>
      <c s="27">
        <f>ROUND(G297*H297,6)</f>
      </c>
      <c r="L297" s="29">
        <v>0</v>
      </c>
      <c s="24">
        <f>ROUND(ROUND(L297,2)*ROUND(G297,3),2)</f>
      </c>
      <c s="27" t="s">
        <v>55</v>
      </c>
      <c>
        <f>(M297*21)/100</f>
      </c>
      <c t="s">
        <v>27</v>
      </c>
    </row>
    <row r="298" spans="1:5" ht="12.75" customHeight="1">
      <c r="A298" s="30" t="s">
        <v>56</v>
      </c>
      <c r="E298" s="31" t="s">
        <v>199</v>
      </c>
    </row>
    <row r="299" spans="1:5" ht="12.75" customHeight="1">
      <c r="A299" s="30" t="s">
        <v>57</v>
      </c>
      <c r="E299" s="32" t="s">
        <v>200</v>
      </c>
    </row>
    <row r="300" spans="5:5" ht="12.75" customHeight="1">
      <c r="E300" s="31" t="s">
        <v>59</v>
      </c>
    </row>
    <row r="301" spans="1:16" ht="12.75" customHeight="1">
      <c r="A301" t="s">
        <v>50</v>
      </c>
      <c s="6" t="s">
        <v>296</v>
      </c>
      <c s="6" t="s">
        <v>297</v>
      </c>
      <c t="s">
        <v>52</v>
      </c>
      <c s="26" t="s">
        <v>298</v>
      </c>
      <c s="27" t="s">
        <v>64</v>
      </c>
      <c s="28">
        <v>36</v>
      </c>
      <c s="27">
        <v>0</v>
      </c>
      <c s="27">
        <f>ROUND(G301*H301,6)</f>
      </c>
      <c r="L301" s="29">
        <v>0</v>
      </c>
      <c s="24">
        <f>ROUND(ROUND(L301,2)*ROUND(G301,3),2)</f>
      </c>
      <c s="27" t="s">
        <v>55</v>
      </c>
      <c>
        <f>(M301*21)/100</f>
      </c>
      <c t="s">
        <v>27</v>
      </c>
    </row>
    <row r="302" spans="1:5" ht="12.75" customHeight="1">
      <c r="A302" s="30" t="s">
        <v>56</v>
      </c>
      <c r="E302" s="31" t="s">
        <v>299</v>
      </c>
    </row>
    <row r="303" spans="1:5" ht="12.75" customHeight="1">
      <c r="A303" s="30" t="s">
        <v>57</v>
      </c>
      <c r="E303" s="32" t="s">
        <v>58</v>
      </c>
    </row>
    <row r="304" spans="5:5" ht="12.75" customHeight="1">
      <c r="E304" s="31" t="s">
        <v>59</v>
      </c>
    </row>
    <row r="305" spans="1:13" ht="12.75" customHeight="1">
      <c r="A305" t="s">
        <v>47</v>
      </c>
      <c r="C305" s="7" t="s">
        <v>68</v>
      </c>
      <c r="E305" s="25" t="s">
        <v>300</v>
      </c>
      <c r="J305" s="24">
        <f>0</f>
      </c>
      <c s="24">
        <f>0</f>
      </c>
      <c s="24">
        <f>0+L306+L310+L314</f>
      </c>
      <c s="24">
        <f>0+M306+M310+M314</f>
      </c>
    </row>
    <row r="306" spans="1:16" ht="12.75" customHeight="1">
      <c r="A306" t="s">
        <v>50</v>
      </c>
      <c s="6" t="s">
        <v>301</v>
      </c>
      <c s="6" t="s">
        <v>302</v>
      </c>
      <c t="s">
        <v>52</v>
      </c>
      <c s="26" t="s">
        <v>303</v>
      </c>
      <c s="27" t="s">
        <v>64</v>
      </c>
      <c s="28">
        <v>2</v>
      </c>
      <c s="27">
        <v>0</v>
      </c>
      <c s="27">
        <f>ROUND(G306*H306,6)</f>
      </c>
      <c r="L306" s="29">
        <v>0</v>
      </c>
      <c s="24">
        <f>ROUND(ROUND(L306,2)*ROUND(G306,3),2)</f>
      </c>
      <c s="27" t="s">
        <v>77</v>
      </c>
      <c>
        <f>(M306*21)/100</f>
      </c>
      <c t="s">
        <v>27</v>
      </c>
    </row>
    <row r="307" spans="1:5" ht="12.75" customHeight="1">
      <c r="A307" s="30" t="s">
        <v>56</v>
      </c>
      <c r="E307" s="31" t="s">
        <v>9</v>
      </c>
    </row>
    <row r="308" spans="1:5" ht="12.75" customHeight="1">
      <c r="A308" s="30" t="s">
        <v>57</v>
      </c>
      <c r="E308" s="32" t="s">
        <v>58</v>
      </c>
    </row>
    <row r="309" spans="5:5" ht="12.75" customHeight="1">
      <c r="E309" s="31" t="s">
        <v>304</v>
      </c>
    </row>
    <row r="310" spans="1:16" ht="12.75" customHeight="1">
      <c r="A310" t="s">
        <v>50</v>
      </c>
      <c s="6" t="s">
        <v>305</v>
      </c>
      <c s="6" t="s">
        <v>306</v>
      </c>
      <c t="s">
        <v>52</v>
      </c>
      <c s="26" t="s">
        <v>307</v>
      </c>
      <c s="27" t="s">
        <v>64</v>
      </c>
      <c s="28">
        <v>1</v>
      </c>
      <c s="27">
        <v>0</v>
      </c>
      <c s="27">
        <f>ROUND(G310*H310,6)</f>
      </c>
      <c r="L310" s="29">
        <v>0</v>
      </c>
      <c s="24">
        <f>ROUND(ROUND(L310,2)*ROUND(G310,3),2)</f>
      </c>
      <c s="27" t="s">
        <v>55</v>
      </c>
      <c>
        <f>(M310*21)/100</f>
      </c>
      <c t="s">
        <v>27</v>
      </c>
    </row>
    <row r="311" spans="1:5" ht="12.75" customHeight="1">
      <c r="A311" s="30" t="s">
        <v>56</v>
      </c>
      <c r="E311" s="31" t="s">
        <v>9</v>
      </c>
    </row>
    <row r="312" spans="1:5" ht="12.75" customHeight="1">
      <c r="A312" s="30" t="s">
        <v>57</v>
      </c>
      <c r="E312" s="32" t="s">
        <v>58</v>
      </c>
    </row>
    <row r="313" spans="5:5" ht="12.75" customHeight="1">
      <c r="E313" s="31" t="s">
        <v>59</v>
      </c>
    </row>
    <row r="314" spans="1:16" ht="12.75" customHeight="1">
      <c r="A314" t="s">
        <v>50</v>
      </c>
      <c s="6" t="s">
        <v>308</v>
      </c>
      <c s="6" t="s">
        <v>309</v>
      </c>
      <c t="s">
        <v>52</v>
      </c>
      <c s="26" t="s">
        <v>310</v>
      </c>
      <c s="27" t="s">
        <v>64</v>
      </c>
      <c s="28">
        <v>2</v>
      </c>
      <c s="27">
        <v>0</v>
      </c>
      <c s="27">
        <f>ROUND(G314*H314,6)</f>
      </c>
      <c r="L314" s="29">
        <v>0</v>
      </c>
      <c s="24">
        <f>ROUND(ROUND(L314,2)*ROUND(G314,3),2)</f>
      </c>
      <c s="27" t="s">
        <v>55</v>
      </c>
      <c>
        <f>(M314*21)/100</f>
      </c>
      <c t="s">
        <v>27</v>
      </c>
    </row>
    <row r="315" spans="1:5" ht="12.75" customHeight="1">
      <c r="A315" s="30" t="s">
        <v>56</v>
      </c>
      <c r="E315" s="31" t="s">
        <v>9</v>
      </c>
    </row>
    <row r="316" spans="1:5" ht="12.75" customHeight="1">
      <c r="A316" s="30" t="s">
        <v>57</v>
      </c>
      <c r="E316" s="32" t="s">
        <v>58</v>
      </c>
    </row>
    <row r="317" spans="5:5" ht="12.75" customHeight="1">
      <c r="E317" s="31" t="s">
        <v>59</v>
      </c>
    </row>
  </sheetData>
  <sheetProtection password="923D" sheet="1" objects="1" scenarios="1"/>
  <mergeCells count="17">
    <mergeCell ref="C1:C2"/>
    <mergeCell ref="E1:E2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5:M5"/>
    <mergeCell ref="J6:K6"/>
    <mergeCell ref="L6:M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P10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14" width="16.7142857142857" customWidth="1"/>
    <col min="15" max="16" width="9.14285714285714" hidden="1" customWidth="1"/>
  </cols>
  <sheetData>
    <row r="1" spans="1:16" ht="25" customHeight="1">
      <c r="A1" s="12" t="s">
        <v>18</v>
      </c>
      <c s="2"/>
      <c s="2"/>
      <c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2"/>
      <c s="2"/>
      <c s="2"/>
      <c s="2"/>
      <c s="2"/>
      <c s="2"/>
      <c s="2"/>
      <c s="2"/>
      <c s="2"/>
      <c s="2"/>
      <c s="2"/>
      <c s="14"/>
      <c s="14"/>
      <c s="2"/>
      <c r="P2" t="s">
        <v>26</v>
      </c>
    </row>
    <row r="3" spans="1:16" ht="15" customHeight="1">
      <c r="A3" s="12" t="s">
        <v>19</v>
      </c>
      <c s="16" t="s">
        <v>22</v>
      </c>
      <c s="20" t="s">
        <v>2</v>
      </c>
      <c r="E3" s="16" t="s">
        <v>3</v>
      </c>
      <c r="L3" s="13" t="s">
        <v>311</v>
      </c>
      <c s="33">
        <f>Rekapitulace!C12</f>
      </c>
      <c s="15" t="s">
        <v>15</v>
      </c>
      <c t="s">
        <v>23</v>
      </c>
      <c t="s">
        <v>27</v>
      </c>
    </row>
    <row r="4" spans="1:16" ht="15" customHeight="1">
      <c r="A4" s="18" t="s">
        <v>20</v>
      </c>
      <c s="19" t="s">
        <v>28</v>
      </c>
      <c s="20" t="s">
        <v>311</v>
      </c>
      <c r="E4" s="19" t="s">
        <v>312</v>
      </c>
      <c r="O4" t="s">
        <v>24</v>
      </c>
      <c t="s">
        <v>27</v>
      </c>
    </row>
    <row r="5" spans="1:16" ht="12.75" customHeight="1">
      <c r="A5" s="17" t="s">
        <v>29</v>
      </c>
      <c s="17" t="s">
        <v>30</v>
      </c>
      <c s="17" t="s">
        <v>31</v>
      </c>
      <c s="17" t="s">
        <v>32</v>
      </c>
      <c s="17" t="s">
        <v>33</v>
      </c>
      <c s="17" t="s">
        <v>34</v>
      </c>
      <c s="17" t="s">
        <v>35</v>
      </c>
      <c s="17" t="s">
        <v>36</v>
      </c>
      <c s="17" t="s">
        <v>37</v>
      </c>
      <c s="17" t="s">
        <v>38</v>
      </c>
      <c s="17"/>
      <c s="17"/>
      <c s="17"/>
      <c s="17" t="s">
        <v>43</v>
      </c>
      <c t="s">
        <v>25</v>
      </c>
      <c t="s">
        <v>27</v>
      </c>
    </row>
    <row r="6" spans="1:14" ht="12.75" customHeight="1">
      <c r="A6" s="17"/>
      <c s="17"/>
      <c s="17"/>
      <c s="17"/>
      <c s="17"/>
      <c s="17"/>
      <c s="17"/>
      <c s="17"/>
      <c s="17"/>
      <c s="17" t="s">
        <v>39</v>
      </c>
      <c s="17"/>
      <c s="17" t="s">
        <v>40</v>
      </c>
      <c s="17"/>
      <c s="17"/>
    </row>
    <row r="7" spans="1:14" ht="12.75" customHeight="1">
      <c r="A7" s="17"/>
      <c s="17"/>
      <c s="17"/>
      <c s="17"/>
      <c s="17"/>
      <c s="17"/>
      <c s="17"/>
      <c s="17"/>
      <c s="17"/>
      <c s="17" t="s">
        <v>41</v>
      </c>
      <c s="17" t="s">
        <v>42</v>
      </c>
      <c s="17" t="s">
        <v>41</v>
      </c>
      <c s="17" t="s">
        <v>42</v>
      </c>
      <c s="17"/>
    </row>
    <row r="8" spans="1:13" ht="12.75" customHeight="1">
      <c r="A8" t="s">
        <v>44</v>
      </c>
      <c r="C8" s="21" t="s">
        <v>315</v>
      </c>
      <c r="E8" s="23" t="s">
        <v>312</v>
      </c>
      <c r="J8" s="22">
        <f>0+J9+J30+J59</f>
      </c>
      <c s="22">
        <f>0+K9+K30+K59</f>
      </c>
      <c s="22">
        <f>0+L9+L30+L59</f>
      </c>
      <c s="22">
        <f>0+M9+M30+M59</f>
      </c>
    </row>
    <row r="9" spans="1:13" ht="12.75" customHeight="1">
      <c r="A9" t="s">
        <v>47</v>
      </c>
      <c r="C9" s="7" t="s">
        <v>316</v>
      </c>
      <c r="E9" s="25" t="s">
        <v>317</v>
      </c>
      <c r="J9" s="24">
        <f>0</f>
      </c>
      <c s="24">
        <f>0</f>
      </c>
      <c s="24">
        <f>0+L10+L14+L18+L22+L26</f>
      </c>
      <c s="24">
        <f>0+M10+M14+M18+M22+M26</f>
      </c>
    </row>
    <row r="10" spans="1:16" ht="12.75" customHeight="1">
      <c r="A10" t="s">
        <v>50</v>
      </c>
      <c s="6" t="s">
        <v>48</v>
      </c>
      <c s="6" t="s">
        <v>318</v>
      </c>
      <c t="s">
        <v>48</v>
      </c>
      <c s="26" t="s">
        <v>319</v>
      </c>
      <c s="27" t="s">
        <v>320</v>
      </c>
      <c s="28">
        <v>5.665</v>
      </c>
      <c s="27">
        <v>0</v>
      </c>
      <c s="27">
        <f>ROUND(G10*H10,6)</f>
      </c>
      <c r="L10" s="29">
        <v>0</v>
      </c>
      <c s="24">
        <f>ROUND(ROUND(L10,2)*ROUND(G10,3),2)</f>
      </c>
      <c s="27" t="s">
        <v>321</v>
      </c>
      <c>
        <f>(M10*21)/100</f>
      </c>
      <c t="s">
        <v>27</v>
      </c>
    </row>
    <row r="11" spans="1:5" ht="12.75" customHeight="1">
      <c r="A11" s="30" t="s">
        <v>56</v>
      </c>
      <c r="E11" s="31" t="s">
        <v>199</v>
      </c>
    </row>
    <row r="12" spans="1:5" ht="51" customHeight="1">
      <c r="A12" s="30" t="s">
        <v>57</v>
      </c>
      <c r="E12" s="32" t="s">
        <v>322</v>
      </c>
    </row>
    <row r="13" spans="5:5" ht="12.75" customHeight="1">
      <c r="E13" s="31" t="s">
        <v>59</v>
      </c>
    </row>
    <row r="14" spans="1:16" ht="12.75" customHeight="1">
      <c r="A14" t="s">
        <v>50</v>
      </c>
      <c s="6" t="s">
        <v>27</v>
      </c>
      <c s="6" t="s">
        <v>323</v>
      </c>
      <c t="s">
        <v>48</v>
      </c>
      <c s="26" t="s">
        <v>324</v>
      </c>
      <c s="27" t="s">
        <v>320</v>
      </c>
      <c s="28">
        <v>436.552</v>
      </c>
      <c s="27">
        <v>0</v>
      </c>
      <c s="27">
        <f>ROUND(G14*H14,6)</f>
      </c>
      <c r="L14" s="29">
        <v>0</v>
      </c>
      <c s="24">
        <f>ROUND(ROUND(L14,2)*ROUND(G14,3),2)</f>
      </c>
      <c s="27" t="s">
        <v>321</v>
      </c>
      <c>
        <f>(M14*21)/100</f>
      </c>
      <c t="s">
        <v>27</v>
      </c>
    </row>
    <row r="15" spans="1:5" ht="12.75" customHeight="1">
      <c r="A15" s="30" t="s">
        <v>56</v>
      </c>
      <c r="E15" s="31" t="s">
        <v>199</v>
      </c>
    </row>
    <row r="16" spans="1:5" ht="25.5" customHeight="1">
      <c r="A16" s="30" t="s">
        <v>57</v>
      </c>
      <c r="E16" s="32" t="s">
        <v>325</v>
      </c>
    </row>
    <row r="17" spans="5:5" ht="12.75" customHeight="1">
      <c r="E17" s="31" t="s">
        <v>59</v>
      </c>
    </row>
    <row r="18" spans="1:16" ht="12.75" customHeight="1">
      <c r="A18" t="s">
        <v>50</v>
      </c>
      <c s="6" t="s">
        <v>26</v>
      </c>
      <c s="6" t="s">
        <v>326</v>
      </c>
      <c t="s">
        <v>48</v>
      </c>
      <c s="26" t="s">
        <v>327</v>
      </c>
      <c s="27" t="s">
        <v>320</v>
      </c>
      <c s="28">
        <v>0.324</v>
      </c>
      <c s="27">
        <v>0</v>
      </c>
      <c s="27">
        <f>ROUND(G18*H18,6)</f>
      </c>
      <c r="L18" s="29">
        <v>0</v>
      </c>
      <c s="24">
        <f>ROUND(ROUND(L18,2)*ROUND(G18,3),2)</f>
      </c>
      <c s="27" t="s">
        <v>321</v>
      </c>
      <c>
        <f>(M18*21)/100</f>
      </c>
      <c t="s">
        <v>27</v>
      </c>
    </row>
    <row r="19" spans="1:5" ht="12.75" customHeight="1">
      <c r="A19" s="30" t="s">
        <v>56</v>
      </c>
      <c r="E19" s="31" t="s">
        <v>199</v>
      </c>
    </row>
    <row r="20" spans="1:5" ht="25.5" customHeight="1">
      <c r="A20" s="30" t="s">
        <v>57</v>
      </c>
      <c r="E20" s="32" t="s">
        <v>328</v>
      </c>
    </row>
    <row r="21" spans="5:5" ht="12.75" customHeight="1">
      <c r="E21" s="31" t="s">
        <v>59</v>
      </c>
    </row>
    <row r="22" spans="1:16" ht="12.75" customHeight="1">
      <c r="A22" t="s">
        <v>50</v>
      </c>
      <c s="6" t="s">
        <v>65</v>
      </c>
      <c s="6" t="s">
        <v>329</v>
      </c>
      <c t="s">
        <v>48</v>
      </c>
      <c s="26" t="s">
        <v>330</v>
      </c>
      <c s="27" t="s">
        <v>320</v>
      </c>
      <c s="28">
        <v>0.587</v>
      </c>
      <c s="27">
        <v>0</v>
      </c>
      <c s="27">
        <f>ROUND(G22*H22,6)</f>
      </c>
      <c r="L22" s="29">
        <v>0</v>
      </c>
      <c s="24">
        <f>ROUND(ROUND(L22,2)*ROUND(G22,3),2)</f>
      </c>
      <c s="27" t="s">
        <v>321</v>
      </c>
      <c>
        <f>(M22*21)/100</f>
      </c>
      <c t="s">
        <v>27</v>
      </c>
    </row>
    <row r="23" spans="1:5" ht="12.75" customHeight="1">
      <c r="A23" s="30" t="s">
        <v>56</v>
      </c>
      <c r="E23" s="31" t="s">
        <v>199</v>
      </c>
    </row>
    <row r="24" spans="1:5" ht="25.5" customHeight="1">
      <c r="A24" s="30" t="s">
        <v>57</v>
      </c>
      <c r="E24" s="32" t="s">
        <v>331</v>
      </c>
    </row>
    <row r="25" spans="5:5" ht="12.75" customHeight="1">
      <c r="E25" s="31" t="s">
        <v>59</v>
      </c>
    </row>
    <row r="26" spans="1:16" ht="12.75" customHeight="1">
      <c r="A26" t="s">
        <v>50</v>
      </c>
      <c s="6" t="s">
        <v>68</v>
      </c>
      <c s="6" t="s">
        <v>332</v>
      </c>
      <c t="s">
        <v>48</v>
      </c>
      <c s="26" t="s">
        <v>333</v>
      </c>
      <c s="27" t="s">
        <v>320</v>
      </c>
      <c s="28">
        <v>19.26</v>
      </c>
      <c s="27">
        <v>0</v>
      </c>
      <c s="27">
        <f>ROUND(G26*H26,6)</f>
      </c>
      <c r="L26" s="29">
        <v>0</v>
      </c>
      <c s="24">
        <f>ROUND(ROUND(L26,2)*ROUND(G26,3),2)</f>
      </c>
      <c s="27" t="s">
        <v>321</v>
      </c>
      <c>
        <f>(M26*21)/100</f>
      </c>
      <c t="s">
        <v>27</v>
      </c>
    </row>
    <row r="27" spans="1:5" ht="12.75" customHeight="1">
      <c r="A27" s="30" t="s">
        <v>56</v>
      </c>
      <c r="E27" s="31" t="s">
        <v>199</v>
      </c>
    </row>
    <row r="28" spans="1:5" ht="25.5" customHeight="1">
      <c r="A28" s="30" t="s">
        <v>57</v>
      </c>
      <c r="E28" s="32" t="s">
        <v>334</v>
      </c>
    </row>
    <row r="29" spans="5:5" ht="12.75" customHeight="1">
      <c r="E29" s="31" t="s">
        <v>59</v>
      </c>
    </row>
    <row r="30" spans="1:13" ht="12.75" customHeight="1">
      <c r="A30" t="s">
        <v>47</v>
      </c>
      <c r="C30" s="7" t="s">
        <v>68</v>
      </c>
      <c r="E30" s="25" t="s">
        <v>335</v>
      </c>
      <c r="J30" s="24">
        <f>0</f>
      </c>
      <c s="24">
        <f>0</f>
      </c>
      <c s="24">
        <f>0+L31+L35+L39+L43+L47+L51+L55</f>
      </c>
      <c s="24">
        <f>0+M31+M35+M39+M43+M47+M51+M55</f>
      </c>
    </row>
    <row r="31" spans="1:16" ht="12.75" customHeight="1">
      <c r="A31" t="s">
        <v>50</v>
      </c>
      <c s="6" t="s">
        <v>71</v>
      </c>
      <c s="6" t="s">
        <v>336</v>
      </c>
      <c t="s">
        <v>48</v>
      </c>
      <c s="26" t="s">
        <v>337</v>
      </c>
      <c s="27" t="s">
        <v>263</v>
      </c>
      <c s="28">
        <v>244.06</v>
      </c>
      <c s="27">
        <v>0</v>
      </c>
      <c s="27">
        <f>ROUND(G31*H31,6)</f>
      </c>
      <c r="L31" s="29">
        <v>0</v>
      </c>
      <c s="24">
        <f>ROUND(ROUND(L31,2)*ROUND(G31,3),2)</f>
      </c>
      <c s="27" t="s">
        <v>321</v>
      </c>
      <c>
        <f>(M31*21)/100</f>
      </c>
      <c t="s">
        <v>27</v>
      </c>
    </row>
    <row r="32" spans="1:5" ht="12.75" customHeight="1">
      <c r="A32" s="30" t="s">
        <v>56</v>
      </c>
      <c r="E32" s="31" t="s">
        <v>199</v>
      </c>
    </row>
    <row r="33" spans="1:5" ht="25.5" customHeight="1">
      <c r="A33" s="30" t="s">
        <v>57</v>
      </c>
      <c r="E33" s="32" t="s">
        <v>338</v>
      </c>
    </row>
    <row r="34" spans="5:5" ht="12.75" customHeight="1">
      <c r="E34" s="31" t="s">
        <v>59</v>
      </c>
    </row>
    <row r="35" spans="1:16" ht="12.75" customHeight="1">
      <c r="A35" t="s">
        <v>50</v>
      </c>
      <c s="6" t="s">
        <v>74</v>
      </c>
      <c s="6" t="s">
        <v>339</v>
      </c>
      <c t="s">
        <v>48</v>
      </c>
      <c s="26" t="s">
        <v>340</v>
      </c>
      <c s="27" t="s">
        <v>263</v>
      </c>
      <c s="28">
        <v>5.651</v>
      </c>
      <c s="27">
        <v>0</v>
      </c>
      <c s="27">
        <f>ROUND(G35*H35,6)</f>
      </c>
      <c r="L35" s="29">
        <v>0</v>
      </c>
      <c s="24">
        <f>ROUND(ROUND(L35,2)*ROUND(G35,3),2)</f>
      </c>
      <c s="27" t="s">
        <v>321</v>
      </c>
      <c>
        <f>(M35*21)/100</f>
      </c>
      <c t="s">
        <v>27</v>
      </c>
    </row>
    <row r="36" spans="1:5" ht="12.75" customHeight="1">
      <c r="A36" s="30" t="s">
        <v>56</v>
      </c>
      <c r="E36" s="31" t="s">
        <v>199</v>
      </c>
    </row>
    <row r="37" spans="1:5" ht="25.5" customHeight="1">
      <c r="A37" s="30" t="s">
        <v>57</v>
      </c>
      <c r="E37" s="32" t="s">
        <v>341</v>
      </c>
    </row>
    <row r="38" spans="5:5" ht="12.75" customHeight="1">
      <c r="E38" s="31" t="s">
        <v>59</v>
      </c>
    </row>
    <row r="39" spans="1:16" ht="12.75" customHeight="1">
      <c r="A39" t="s">
        <v>50</v>
      </c>
      <c s="6" t="s">
        <v>79</v>
      </c>
      <c s="6" t="s">
        <v>342</v>
      </c>
      <c t="s">
        <v>48</v>
      </c>
      <c s="26" t="s">
        <v>343</v>
      </c>
      <c s="27" t="s">
        <v>54</v>
      </c>
      <c s="28">
        <v>107.991</v>
      </c>
      <c s="27">
        <v>0</v>
      </c>
      <c s="27">
        <f>ROUND(G39*H39,6)</f>
      </c>
      <c r="L39" s="29">
        <v>0</v>
      </c>
      <c s="24">
        <f>ROUND(ROUND(L39,2)*ROUND(G39,3),2)</f>
      </c>
      <c s="27" t="s">
        <v>321</v>
      </c>
      <c>
        <f>(M39*21)/100</f>
      </c>
      <c t="s">
        <v>27</v>
      </c>
    </row>
    <row r="40" spans="1:5" ht="12.75" customHeight="1">
      <c r="A40" s="30" t="s">
        <v>56</v>
      </c>
      <c r="E40" s="31" t="s">
        <v>199</v>
      </c>
    </row>
    <row r="41" spans="1:5" ht="25.5" customHeight="1">
      <c r="A41" s="30" t="s">
        <v>57</v>
      </c>
      <c r="E41" s="32" t="s">
        <v>344</v>
      </c>
    </row>
    <row r="42" spans="5:5" ht="12.75" customHeight="1">
      <c r="E42" s="31" t="s">
        <v>59</v>
      </c>
    </row>
    <row r="43" spans="1:16" ht="12.75" customHeight="1">
      <c r="A43" t="s">
        <v>50</v>
      </c>
      <c s="6" t="s">
        <v>83</v>
      </c>
      <c s="6" t="s">
        <v>345</v>
      </c>
      <c t="s">
        <v>48</v>
      </c>
      <c s="26" t="s">
        <v>346</v>
      </c>
      <c s="27" t="s">
        <v>54</v>
      </c>
      <c s="28">
        <v>157.929</v>
      </c>
      <c s="27">
        <v>0</v>
      </c>
      <c s="27">
        <f>ROUND(G43*H43,6)</f>
      </c>
      <c r="L43" s="29">
        <v>0</v>
      </c>
      <c s="24">
        <f>ROUND(ROUND(L43,2)*ROUND(G43,3),2)</f>
      </c>
      <c s="27" t="s">
        <v>321</v>
      </c>
      <c>
        <f>(M43*21)/100</f>
      </c>
      <c t="s">
        <v>27</v>
      </c>
    </row>
    <row r="44" spans="1:5" ht="12.75" customHeight="1">
      <c r="A44" s="30" t="s">
        <v>56</v>
      </c>
      <c r="E44" s="31" t="s">
        <v>199</v>
      </c>
    </row>
    <row r="45" spans="1:5" ht="25.5" customHeight="1">
      <c r="A45" s="30" t="s">
        <v>57</v>
      </c>
      <c r="E45" s="32" t="s">
        <v>347</v>
      </c>
    </row>
    <row r="46" spans="5:5" ht="12.75" customHeight="1">
      <c r="E46" s="31" t="s">
        <v>59</v>
      </c>
    </row>
    <row r="47" spans="1:16" ht="12.75" customHeight="1">
      <c r="A47" t="s">
        <v>50</v>
      </c>
      <c s="6" t="s">
        <v>86</v>
      </c>
      <c s="6" t="s">
        <v>348</v>
      </c>
      <c t="s">
        <v>48</v>
      </c>
      <c s="26" t="s">
        <v>349</v>
      </c>
      <c s="27" t="s">
        <v>64</v>
      </c>
      <c s="28">
        <v>12</v>
      </c>
      <c s="27">
        <v>0</v>
      </c>
      <c s="27">
        <f>ROUND(G47*H47,6)</f>
      </c>
      <c r="L47" s="29">
        <v>0</v>
      </c>
      <c s="24">
        <f>ROUND(ROUND(L47,2)*ROUND(G47,3),2)</f>
      </c>
      <c s="27" t="s">
        <v>321</v>
      </c>
      <c>
        <f>(M47*21)/100</f>
      </c>
      <c t="s">
        <v>27</v>
      </c>
    </row>
    <row r="48" spans="1:5" ht="12.75" customHeight="1">
      <c r="A48" s="30" t="s">
        <v>56</v>
      </c>
      <c r="E48" s="31" t="s">
        <v>199</v>
      </c>
    </row>
    <row r="49" spans="1:5" ht="25.5" customHeight="1">
      <c r="A49" s="30" t="s">
        <v>57</v>
      </c>
      <c r="E49" s="32" t="s">
        <v>350</v>
      </c>
    </row>
    <row r="50" spans="5:5" ht="12.75" customHeight="1">
      <c r="E50" s="31" t="s">
        <v>59</v>
      </c>
    </row>
    <row r="51" spans="1:16" ht="12.75" customHeight="1">
      <c r="A51" t="s">
        <v>50</v>
      </c>
      <c s="6" t="s">
        <v>89</v>
      </c>
      <c s="6" t="s">
        <v>351</v>
      </c>
      <c t="s">
        <v>48</v>
      </c>
      <c s="26" t="s">
        <v>352</v>
      </c>
      <c s="27" t="s">
        <v>64</v>
      </c>
      <c s="28">
        <v>4</v>
      </c>
      <c s="27">
        <v>0</v>
      </c>
      <c s="27">
        <f>ROUND(G51*H51,6)</f>
      </c>
      <c r="L51" s="29">
        <v>0</v>
      </c>
      <c s="24">
        <f>ROUND(ROUND(L51,2)*ROUND(G51,3),2)</f>
      </c>
      <c s="27" t="s">
        <v>321</v>
      </c>
      <c>
        <f>(M51*21)/100</f>
      </c>
      <c t="s">
        <v>27</v>
      </c>
    </row>
    <row r="52" spans="1:5" ht="12.75" customHeight="1">
      <c r="A52" s="30" t="s">
        <v>56</v>
      </c>
      <c r="E52" s="31" t="s">
        <v>199</v>
      </c>
    </row>
    <row r="53" spans="1:5" ht="25.5" customHeight="1">
      <c r="A53" s="30" t="s">
        <v>57</v>
      </c>
      <c r="E53" s="32" t="s">
        <v>353</v>
      </c>
    </row>
    <row r="54" spans="5:5" ht="12.75" customHeight="1">
      <c r="E54" s="31" t="s">
        <v>59</v>
      </c>
    </row>
    <row r="55" spans="1:16" ht="12.75" customHeight="1">
      <c r="A55" t="s">
        <v>50</v>
      </c>
      <c s="6" t="s">
        <v>92</v>
      </c>
      <c s="6" t="s">
        <v>354</v>
      </c>
      <c t="s">
        <v>48</v>
      </c>
      <c s="26" t="s">
        <v>355</v>
      </c>
      <c s="27" t="s">
        <v>64</v>
      </c>
      <c s="28">
        <v>16</v>
      </c>
      <c s="27">
        <v>0</v>
      </c>
      <c s="27">
        <f>ROUND(G55*H55,6)</f>
      </c>
      <c r="L55" s="29">
        <v>0</v>
      </c>
      <c s="24">
        <f>ROUND(ROUND(L55,2)*ROUND(G55,3),2)</f>
      </c>
      <c s="27" t="s">
        <v>321</v>
      </c>
      <c>
        <f>(M55*21)/100</f>
      </c>
      <c t="s">
        <v>27</v>
      </c>
    </row>
    <row r="56" spans="1:5" ht="12.75" customHeight="1">
      <c r="A56" s="30" t="s">
        <v>56</v>
      </c>
      <c r="E56" s="31" t="s">
        <v>199</v>
      </c>
    </row>
    <row r="57" spans="1:5" ht="25.5" customHeight="1">
      <c r="A57" s="30" t="s">
        <v>57</v>
      </c>
      <c r="E57" s="32" t="s">
        <v>356</v>
      </c>
    </row>
    <row r="58" spans="5:5" ht="12.75" customHeight="1">
      <c r="E58" s="31" t="s">
        <v>59</v>
      </c>
    </row>
    <row r="59" spans="1:13" ht="12.75" customHeight="1">
      <c r="A59" t="s">
        <v>47</v>
      </c>
      <c r="C59" s="7" t="s">
        <v>83</v>
      </c>
      <c r="E59" s="25" t="s">
        <v>357</v>
      </c>
      <c r="J59" s="24">
        <f>0</f>
      </c>
      <c s="24">
        <f>0</f>
      </c>
      <c s="24">
        <f>0+L60+L64+L68+L72+L76+L80+L84+L88+L92+L96+L100</f>
      </c>
      <c s="24">
        <f>0+M60+M64+M68+M72+M76+M80+M84+M88+M92+M96+M100</f>
      </c>
    </row>
    <row r="60" spans="1:16" ht="12.75" customHeight="1">
      <c r="A60" t="s">
        <v>50</v>
      </c>
      <c s="6" t="s">
        <v>95</v>
      </c>
      <c s="6" t="s">
        <v>358</v>
      </c>
      <c t="s">
        <v>48</v>
      </c>
      <c s="26" t="s">
        <v>359</v>
      </c>
      <c s="27" t="s">
        <v>54</v>
      </c>
      <c s="28">
        <v>25.2</v>
      </c>
      <c s="27">
        <v>0</v>
      </c>
      <c s="27">
        <f>ROUND(G60*H60,6)</f>
      </c>
      <c r="L60" s="29">
        <v>0</v>
      </c>
      <c s="24">
        <f>ROUND(ROUND(L60,2)*ROUND(G60,3),2)</f>
      </c>
      <c s="27" t="s">
        <v>321</v>
      </c>
      <c>
        <f>(M60*21)/100</f>
      </c>
      <c t="s">
        <v>27</v>
      </c>
    </row>
    <row r="61" spans="1:5" ht="12.75" customHeight="1">
      <c r="A61" s="30" t="s">
        <v>56</v>
      </c>
      <c r="E61" s="31" t="s">
        <v>199</v>
      </c>
    </row>
    <row r="62" spans="1:5" ht="25.5" customHeight="1">
      <c r="A62" s="30" t="s">
        <v>57</v>
      </c>
      <c r="E62" s="32" t="s">
        <v>360</v>
      </c>
    </row>
    <row r="63" spans="5:5" ht="12.75" customHeight="1">
      <c r="E63" s="31" t="s">
        <v>59</v>
      </c>
    </row>
    <row r="64" spans="1:16" ht="12.75" customHeight="1">
      <c r="A64" t="s">
        <v>50</v>
      </c>
      <c s="6" t="s">
        <v>98</v>
      </c>
      <c s="6" t="s">
        <v>361</v>
      </c>
      <c t="s">
        <v>48</v>
      </c>
      <c s="26" t="s">
        <v>362</v>
      </c>
      <c s="27" t="s">
        <v>64</v>
      </c>
      <c s="28">
        <v>7</v>
      </c>
      <c s="27">
        <v>0</v>
      </c>
      <c s="27">
        <f>ROUND(G64*H64,6)</f>
      </c>
      <c r="L64" s="29">
        <v>0</v>
      </c>
      <c s="24">
        <f>ROUND(ROUND(L64,2)*ROUND(G64,3),2)</f>
      </c>
      <c s="27" t="s">
        <v>321</v>
      </c>
      <c>
        <f>(M64*21)/100</f>
      </c>
      <c t="s">
        <v>27</v>
      </c>
    </row>
    <row r="65" spans="1:5" ht="12.75" customHeight="1">
      <c r="A65" s="30" t="s">
        <v>56</v>
      </c>
      <c r="E65" s="31" t="s">
        <v>199</v>
      </c>
    </row>
    <row r="66" spans="1:5" ht="25.5" customHeight="1">
      <c r="A66" s="30" t="s">
        <v>57</v>
      </c>
      <c r="E66" s="32" t="s">
        <v>363</v>
      </c>
    </row>
    <row r="67" spans="5:5" ht="12.75" customHeight="1">
      <c r="E67" s="31" t="s">
        <v>59</v>
      </c>
    </row>
    <row r="68" spans="1:16" ht="12.75" customHeight="1">
      <c r="A68" t="s">
        <v>50</v>
      </c>
      <c s="6" t="s">
        <v>101</v>
      </c>
      <c s="6" t="s">
        <v>364</v>
      </c>
      <c t="s">
        <v>48</v>
      </c>
      <c s="26" t="s">
        <v>365</v>
      </c>
      <c s="27" t="s">
        <v>282</v>
      </c>
      <c s="28">
        <v>7.28</v>
      </c>
      <c s="27">
        <v>0</v>
      </c>
      <c s="27">
        <f>ROUND(G68*H68,6)</f>
      </c>
      <c r="L68" s="29">
        <v>0</v>
      </c>
      <c s="24">
        <f>ROUND(ROUND(L68,2)*ROUND(G68,3),2)</f>
      </c>
      <c s="27" t="s">
        <v>321</v>
      </c>
      <c>
        <f>(M68*21)/100</f>
      </c>
      <c t="s">
        <v>27</v>
      </c>
    </row>
    <row r="69" spans="1:5" ht="12.75" customHeight="1">
      <c r="A69" s="30" t="s">
        <v>56</v>
      </c>
      <c r="E69" s="31" t="s">
        <v>199</v>
      </c>
    </row>
    <row r="70" spans="1:5" ht="25.5" customHeight="1">
      <c r="A70" s="30" t="s">
        <v>57</v>
      </c>
      <c r="E70" s="32" t="s">
        <v>366</v>
      </c>
    </row>
    <row r="71" spans="5:5" ht="12.75" customHeight="1">
      <c r="E71" s="31" t="s">
        <v>59</v>
      </c>
    </row>
    <row r="72" spans="1:16" ht="12.75" customHeight="1">
      <c r="A72" t="s">
        <v>50</v>
      </c>
      <c s="6" t="s">
        <v>105</v>
      </c>
      <c s="6" t="s">
        <v>367</v>
      </c>
      <c t="s">
        <v>48</v>
      </c>
      <c s="26" t="s">
        <v>368</v>
      </c>
      <c s="27" t="s">
        <v>282</v>
      </c>
      <c s="28">
        <v>52.27</v>
      </c>
      <c s="27">
        <v>0</v>
      </c>
      <c s="27">
        <f>ROUND(G72*H72,6)</f>
      </c>
      <c r="L72" s="29">
        <v>0</v>
      </c>
      <c s="24">
        <f>ROUND(ROUND(L72,2)*ROUND(G72,3),2)</f>
      </c>
      <c s="27" t="s">
        <v>321</v>
      </c>
      <c>
        <f>(M72*21)/100</f>
      </c>
      <c t="s">
        <v>27</v>
      </c>
    </row>
    <row r="73" spans="1:5" ht="12.75" customHeight="1">
      <c r="A73" s="30" t="s">
        <v>56</v>
      </c>
      <c r="E73" s="31" t="s">
        <v>199</v>
      </c>
    </row>
    <row r="74" spans="1:5" ht="63.75" customHeight="1">
      <c r="A74" s="30" t="s">
        <v>57</v>
      </c>
      <c r="E74" s="32" t="s">
        <v>369</v>
      </c>
    </row>
    <row r="75" spans="5:5" ht="12.75" customHeight="1">
      <c r="E75" s="31" t="s">
        <v>59</v>
      </c>
    </row>
    <row r="76" spans="1:16" ht="12.75" customHeight="1">
      <c r="A76" t="s">
        <v>50</v>
      </c>
      <c s="6" t="s">
        <v>109</v>
      </c>
      <c s="6" t="s">
        <v>370</v>
      </c>
      <c t="s">
        <v>48</v>
      </c>
      <c s="26" t="s">
        <v>371</v>
      </c>
      <c s="27" t="s">
        <v>263</v>
      </c>
      <c s="28">
        <v>365.01</v>
      </c>
      <c s="27">
        <v>0</v>
      </c>
      <c s="27">
        <f>ROUND(G76*H76,6)</f>
      </c>
      <c r="L76" s="29">
        <v>0</v>
      </c>
      <c s="24">
        <f>ROUND(ROUND(L76,2)*ROUND(G76,3),2)</f>
      </c>
      <c s="27" t="s">
        <v>321</v>
      </c>
      <c>
        <f>(M76*21)/100</f>
      </c>
      <c t="s">
        <v>27</v>
      </c>
    </row>
    <row r="77" spans="1:5" ht="12.75" customHeight="1">
      <c r="A77" s="30" t="s">
        <v>56</v>
      </c>
      <c r="E77" s="31" t="s">
        <v>199</v>
      </c>
    </row>
    <row r="78" spans="1:5" ht="25.5" customHeight="1">
      <c r="A78" s="30" t="s">
        <v>57</v>
      </c>
      <c r="E78" s="32" t="s">
        <v>372</v>
      </c>
    </row>
    <row r="79" spans="5:5" ht="12.75" customHeight="1">
      <c r="E79" s="31" t="s">
        <v>59</v>
      </c>
    </row>
    <row r="80" spans="1:16" ht="12.75" customHeight="1">
      <c r="A80" t="s">
        <v>50</v>
      </c>
      <c s="6" t="s">
        <v>113</v>
      </c>
      <c s="6" t="s">
        <v>373</v>
      </c>
      <c t="s">
        <v>48</v>
      </c>
      <c s="26" t="s">
        <v>374</v>
      </c>
      <c s="27" t="s">
        <v>375</v>
      </c>
      <c s="28">
        <v>7300.192</v>
      </c>
      <c s="27">
        <v>0</v>
      </c>
      <c s="27">
        <f>ROUND(G80*H80,6)</f>
      </c>
      <c r="L80" s="29">
        <v>0</v>
      </c>
      <c s="24">
        <f>ROUND(ROUND(L80,2)*ROUND(G80,3),2)</f>
      </c>
      <c s="27" t="s">
        <v>321</v>
      </c>
      <c>
        <f>(M80*21)/100</f>
      </c>
      <c t="s">
        <v>27</v>
      </c>
    </row>
    <row r="81" spans="1:5" ht="12.75" customHeight="1">
      <c r="A81" s="30" t="s">
        <v>56</v>
      </c>
      <c r="E81" s="31" t="s">
        <v>199</v>
      </c>
    </row>
    <row r="82" spans="1:5" ht="25.5" customHeight="1">
      <c r="A82" s="30" t="s">
        <v>57</v>
      </c>
      <c r="E82" s="32" t="s">
        <v>376</v>
      </c>
    </row>
    <row r="83" spans="5:5" ht="12.75" customHeight="1">
      <c r="E83" s="31" t="s">
        <v>59</v>
      </c>
    </row>
    <row r="84" spans="1:16" ht="12.75" customHeight="1">
      <c r="A84" t="s">
        <v>50</v>
      </c>
      <c s="6" t="s">
        <v>117</v>
      </c>
      <c s="6" t="s">
        <v>377</v>
      </c>
      <c t="s">
        <v>48</v>
      </c>
      <c s="26" t="s">
        <v>378</v>
      </c>
      <c s="27" t="s">
        <v>54</v>
      </c>
      <c s="28">
        <v>107.991</v>
      </c>
      <c s="27">
        <v>0</v>
      </c>
      <c s="27">
        <f>ROUND(G84*H84,6)</f>
      </c>
      <c r="L84" s="29">
        <v>0</v>
      </c>
      <c s="24">
        <f>ROUND(ROUND(L84,2)*ROUND(G84,3),2)</f>
      </c>
      <c s="27" t="s">
        <v>321</v>
      </c>
      <c>
        <f>(M84*21)/100</f>
      </c>
      <c t="s">
        <v>27</v>
      </c>
    </row>
    <row r="85" spans="1:5" ht="12.75" customHeight="1">
      <c r="A85" s="30" t="s">
        <v>56</v>
      </c>
      <c r="E85" s="31" t="s">
        <v>199</v>
      </c>
    </row>
    <row r="86" spans="1:5" ht="25.5" customHeight="1">
      <c r="A86" s="30" t="s">
        <v>57</v>
      </c>
      <c r="E86" s="32" t="s">
        <v>379</v>
      </c>
    </row>
    <row r="87" spans="5:5" ht="12.75" customHeight="1">
      <c r="E87" s="31" t="s">
        <v>59</v>
      </c>
    </row>
    <row r="88" spans="1:16" ht="12.75" customHeight="1">
      <c r="A88" t="s">
        <v>50</v>
      </c>
      <c s="6" t="s">
        <v>121</v>
      </c>
      <c s="6" t="s">
        <v>380</v>
      </c>
      <c t="s">
        <v>48</v>
      </c>
      <c s="26" t="s">
        <v>381</v>
      </c>
      <c s="27" t="s">
        <v>382</v>
      </c>
      <c s="28">
        <v>213.52</v>
      </c>
      <c s="27">
        <v>0</v>
      </c>
      <c s="27">
        <f>ROUND(G88*H88,6)</f>
      </c>
      <c r="L88" s="29">
        <v>0</v>
      </c>
      <c s="24">
        <f>ROUND(ROUND(L88,2)*ROUND(G88,3),2)</f>
      </c>
      <c s="27" t="s">
        <v>321</v>
      </c>
      <c>
        <f>(M88*21)/100</f>
      </c>
      <c t="s">
        <v>27</v>
      </c>
    </row>
    <row r="89" spans="1:5" ht="12.75" customHeight="1">
      <c r="A89" s="30" t="s">
        <v>56</v>
      </c>
      <c r="E89" s="31" t="s">
        <v>199</v>
      </c>
    </row>
    <row r="90" spans="1:5" ht="25.5" customHeight="1">
      <c r="A90" s="30" t="s">
        <v>57</v>
      </c>
      <c r="E90" s="32" t="s">
        <v>383</v>
      </c>
    </row>
    <row r="91" spans="5:5" ht="12.75" customHeight="1">
      <c r="E91" s="31" t="s">
        <v>59</v>
      </c>
    </row>
    <row r="92" spans="1:16" ht="12.75" customHeight="1">
      <c r="A92" t="s">
        <v>50</v>
      </c>
      <c s="6" t="s">
        <v>124</v>
      </c>
      <c s="6" t="s">
        <v>384</v>
      </c>
      <c t="s">
        <v>48</v>
      </c>
      <c s="26" t="s">
        <v>385</v>
      </c>
      <c s="27" t="s">
        <v>382</v>
      </c>
      <c s="28">
        <v>258</v>
      </c>
      <c s="27">
        <v>0</v>
      </c>
      <c s="27">
        <f>ROUND(G92*H92,6)</f>
      </c>
      <c r="L92" s="29">
        <v>0</v>
      </c>
      <c s="24">
        <f>ROUND(ROUND(L92,2)*ROUND(G92,3),2)</f>
      </c>
      <c s="27" t="s">
        <v>321</v>
      </c>
      <c>
        <f>(M92*21)/100</f>
      </c>
      <c t="s">
        <v>27</v>
      </c>
    </row>
    <row r="93" spans="1:5" ht="12.75" customHeight="1">
      <c r="A93" s="30" t="s">
        <v>56</v>
      </c>
      <c r="E93" s="31" t="s">
        <v>199</v>
      </c>
    </row>
    <row r="94" spans="1:5" ht="12.75" customHeight="1">
      <c r="A94" s="30" t="s">
        <v>57</v>
      </c>
      <c r="E94" s="32" t="s">
        <v>386</v>
      </c>
    </row>
    <row r="95" spans="5:5" ht="12.75" customHeight="1">
      <c r="E95" s="31" t="s">
        <v>59</v>
      </c>
    </row>
    <row r="96" spans="1:16" ht="12.75" customHeight="1">
      <c r="A96" t="s">
        <v>50</v>
      </c>
      <c s="6" t="s">
        <v>128</v>
      </c>
      <c s="6" t="s">
        <v>387</v>
      </c>
      <c t="s">
        <v>48</v>
      </c>
      <c s="26" t="s">
        <v>388</v>
      </c>
      <c s="27" t="s">
        <v>64</v>
      </c>
      <c s="28">
        <v>7</v>
      </c>
      <c s="27">
        <v>0</v>
      </c>
      <c s="27">
        <f>ROUND(G96*H96,6)</f>
      </c>
      <c r="L96" s="29">
        <v>0</v>
      </c>
      <c s="24">
        <f>ROUND(ROUND(L96,2)*ROUND(G96,3),2)</f>
      </c>
      <c s="27" t="s">
        <v>321</v>
      </c>
      <c>
        <f>(M96*21)/100</f>
      </c>
      <c t="s">
        <v>27</v>
      </c>
    </row>
    <row r="97" spans="1:5" ht="12.75" customHeight="1">
      <c r="A97" s="30" t="s">
        <v>56</v>
      </c>
      <c r="E97" s="31" t="s">
        <v>199</v>
      </c>
    </row>
    <row r="98" spans="1:5" ht="25.5" customHeight="1">
      <c r="A98" s="30" t="s">
        <v>57</v>
      </c>
      <c r="E98" s="32" t="s">
        <v>389</v>
      </c>
    </row>
    <row r="99" spans="5:5" ht="12.75" customHeight="1">
      <c r="E99" s="31" t="s">
        <v>59</v>
      </c>
    </row>
    <row r="100" spans="1:16" ht="12.75" customHeight="1">
      <c r="A100" t="s">
        <v>50</v>
      </c>
      <c s="6" t="s">
        <v>131</v>
      </c>
      <c s="6" t="s">
        <v>390</v>
      </c>
      <c t="s">
        <v>48</v>
      </c>
      <c s="26" t="s">
        <v>391</v>
      </c>
      <c s="27" t="s">
        <v>382</v>
      </c>
      <c s="28">
        <v>8.68</v>
      </c>
      <c s="27">
        <v>0</v>
      </c>
      <c s="27">
        <f>ROUND(G100*H100,6)</f>
      </c>
      <c r="L100" s="29">
        <v>0</v>
      </c>
      <c s="24">
        <f>ROUND(ROUND(L100,2)*ROUND(G100,3),2)</f>
      </c>
      <c s="27" t="s">
        <v>321</v>
      </c>
      <c>
        <f>(M100*21)/100</f>
      </c>
      <c t="s">
        <v>27</v>
      </c>
    </row>
    <row r="101" spans="1:5" ht="12.75" customHeight="1">
      <c r="A101" s="30" t="s">
        <v>56</v>
      </c>
      <c r="E101" s="31" t="s">
        <v>199</v>
      </c>
    </row>
    <row r="102" spans="1:5" ht="25.5" customHeight="1">
      <c r="A102" s="30" t="s">
        <v>57</v>
      </c>
      <c r="E102" s="32" t="s">
        <v>392</v>
      </c>
    </row>
    <row r="103" spans="5:5" ht="12.75" customHeight="1">
      <c r="E103" s="31" t="s">
        <v>59</v>
      </c>
    </row>
  </sheetData>
  <sheetProtection password="923D" sheet="1" objects="1" scenarios="1"/>
  <mergeCells count="17">
    <mergeCell ref="C1:C2"/>
    <mergeCell ref="E1:E2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5:M5"/>
    <mergeCell ref="J6:K6"/>
    <mergeCell ref="L6:M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P23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14" width="16.7142857142857" customWidth="1"/>
    <col min="15" max="16" width="9.14285714285714" hidden="1" customWidth="1"/>
  </cols>
  <sheetData>
    <row r="1" spans="1:16" ht="25" customHeight="1">
      <c r="A1" s="12" t="s">
        <v>18</v>
      </c>
      <c s="2"/>
      <c s="2"/>
      <c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2"/>
      <c s="2"/>
      <c s="2"/>
      <c s="2"/>
      <c s="2"/>
      <c s="2"/>
      <c s="2"/>
      <c s="2"/>
      <c s="2"/>
      <c s="2"/>
      <c s="2"/>
      <c s="14"/>
      <c s="14"/>
      <c s="2"/>
      <c r="P2" t="s">
        <v>26</v>
      </c>
    </row>
    <row r="3" spans="1:16" ht="15" customHeight="1">
      <c r="A3" s="12" t="s">
        <v>19</v>
      </c>
      <c s="16" t="s">
        <v>22</v>
      </c>
      <c s="20" t="s">
        <v>2</v>
      </c>
      <c r="E3" s="16" t="s">
        <v>3</v>
      </c>
      <c r="L3" s="13" t="s">
        <v>393</v>
      </c>
      <c s="33">
        <f>Rekapitulace!C14</f>
      </c>
      <c s="15" t="s">
        <v>15</v>
      </c>
      <c t="s">
        <v>23</v>
      </c>
      <c t="s">
        <v>27</v>
      </c>
    </row>
    <row r="4" spans="1:16" ht="15" customHeight="1">
      <c r="A4" s="18" t="s">
        <v>20</v>
      </c>
      <c s="19" t="s">
        <v>28</v>
      </c>
      <c s="20" t="s">
        <v>393</v>
      </c>
      <c r="E4" s="19" t="s">
        <v>394</v>
      </c>
      <c r="O4" t="s">
        <v>24</v>
      </c>
      <c t="s">
        <v>27</v>
      </c>
    </row>
    <row r="5" spans="1:16" ht="12.75" customHeight="1">
      <c r="A5" s="17" t="s">
        <v>29</v>
      </c>
      <c s="17" t="s">
        <v>30</v>
      </c>
      <c s="17" t="s">
        <v>31</v>
      </c>
      <c s="17" t="s">
        <v>32</v>
      </c>
      <c s="17" t="s">
        <v>33</v>
      </c>
      <c s="17" t="s">
        <v>34</v>
      </c>
      <c s="17" t="s">
        <v>35</v>
      </c>
      <c s="17" t="s">
        <v>36</v>
      </c>
      <c s="17" t="s">
        <v>37</v>
      </c>
      <c s="17" t="s">
        <v>38</v>
      </c>
      <c s="17"/>
      <c s="17"/>
      <c s="17"/>
      <c s="17" t="s">
        <v>43</v>
      </c>
      <c t="s">
        <v>25</v>
      </c>
      <c t="s">
        <v>27</v>
      </c>
    </row>
    <row r="6" spans="1:14" ht="12.75" customHeight="1">
      <c r="A6" s="17"/>
      <c s="17"/>
      <c s="17"/>
      <c s="17"/>
      <c s="17"/>
      <c s="17"/>
      <c s="17"/>
      <c s="17"/>
      <c s="17"/>
      <c s="17" t="s">
        <v>39</v>
      </c>
      <c s="17"/>
      <c s="17" t="s">
        <v>40</v>
      </c>
      <c s="17"/>
      <c s="17"/>
    </row>
    <row r="7" spans="1:14" ht="12.75" customHeight="1">
      <c r="A7" s="17"/>
      <c s="17"/>
      <c s="17"/>
      <c s="17"/>
      <c s="17"/>
      <c s="17"/>
      <c s="17"/>
      <c s="17"/>
      <c s="17"/>
      <c s="17" t="s">
        <v>41</v>
      </c>
      <c s="17" t="s">
        <v>42</v>
      </c>
      <c s="17" t="s">
        <v>41</v>
      </c>
      <c s="17" t="s">
        <v>42</v>
      </c>
      <c s="17"/>
    </row>
    <row r="8" spans="1:13" ht="12.75" customHeight="1">
      <c r="A8" t="s">
        <v>44</v>
      </c>
      <c r="C8" s="21" t="s">
        <v>397</v>
      </c>
      <c r="E8" s="23" t="s">
        <v>394</v>
      </c>
      <c r="J8" s="22">
        <f>0+J9+J30+J123+J136+J185+J190+J199</f>
      </c>
      <c s="22">
        <f>0+K9+K30+K123+K136+K185+K190+K199</f>
      </c>
      <c s="22">
        <f>0+L9+L30+L123+L136+L185+L190+L199</f>
      </c>
      <c s="22">
        <f>0+M9+M30+M123+M136+M185+M190+M199</f>
      </c>
    </row>
    <row r="9" spans="1:13" ht="12.75" customHeight="1">
      <c r="A9" t="s">
        <v>47</v>
      </c>
      <c r="C9" s="7" t="s">
        <v>316</v>
      </c>
      <c r="E9" s="25" t="s">
        <v>317</v>
      </c>
      <c r="J9" s="24">
        <f>0</f>
      </c>
      <c s="24">
        <f>0</f>
      </c>
      <c s="24">
        <f>0+L10+L14+L18+L22+L26</f>
      </c>
      <c s="24">
        <f>0+M10+M14+M18+M22+M26</f>
      </c>
    </row>
    <row r="10" spans="1:16" ht="12.75" customHeight="1">
      <c r="A10" t="s">
        <v>50</v>
      </c>
      <c s="6" t="s">
        <v>48</v>
      </c>
      <c s="6" t="s">
        <v>398</v>
      </c>
      <c t="s">
        <v>48</v>
      </c>
      <c s="26" t="s">
        <v>399</v>
      </c>
      <c s="27" t="s">
        <v>320</v>
      </c>
      <c s="28">
        <v>2449.332</v>
      </c>
      <c s="27">
        <v>0</v>
      </c>
      <c s="27">
        <f>ROUND(G10*H10,6)</f>
      </c>
      <c r="L10" s="29">
        <v>0</v>
      </c>
      <c s="24">
        <f>ROUND(ROUND(L10,2)*ROUND(G10,3),2)</f>
      </c>
      <c s="27" t="s">
        <v>321</v>
      </c>
      <c>
        <f>(M10*21)/100</f>
      </c>
      <c t="s">
        <v>27</v>
      </c>
    </row>
    <row r="11" spans="1:5" ht="12.75" customHeight="1">
      <c r="A11" s="30" t="s">
        <v>56</v>
      </c>
      <c r="E11" s="31" t="s">
        <v>199</v>
      </c>
    </row>
    <row r="12" spans="1:5" ht="25.5" customHeight="1">
      <c r="A12" s="30" t="s">
        <v>57</v>
      </c>
      <c r="E12" s="32" t="s">
        <v>400</v>
      </c>
    </row>
    <row r="13" spans="5:5" ht="12.75" customHeight="1">
      <c r="E13" s="31" t="s">
        <v>59</v>
      </c>
    </row>
    <row r="14" spans="1:16" ht="12.75" customHeight="1">
      <c r="A14" t="s">
        <v>50</v>
      </c>
      <c s="6" t="s">
        <v>27</v>
      </c>
      <c s="6" t="s">
        <v>401</v>
      </c>
      <c t="s">
        <v>48</v>
      </c>
      <c s="26" t="s">
        <v>402</v>
      </c>
      <c s="27" t="s">
        <v>320</v>
      </c>
      <c s="28">
        <v>247.32</v>
      </c>
      <c s="27">
        <v>0</v>
      </c>
      <c s="27">
        <f>ROUND(G14*H14,6)</f>
      </c>
      <c r="L14" s="29">
        <v>0</v>
      </c>
      <c s="24">
        <f>ROUND(ROUND(L14,2)*ROUND(G14,3),2)</f>
      </c>
      <c s="27" t="s">
        <v>321</v>
      </c>
      <c>
        <f>(M14*21)/100</f>
      </c>
      <c t="s">
        <v>27</v>
      </c>
    </row>
    <row r="15" spans="1:5" ht="12.75" customHeight="1">
      <c r="A15" s="30" t="s">
        <v>56</v>
      </c>
      <c r="E15" s="31" t="s">
        <v>199</v>
      </c>
    </row>
    <row r="16" spans="1:5" ht="25.5" customHeight="1">
      <c r="A16" s="30" t="s">
        <v>57</v>
      </c>
      <c r="E16" s="32" t="s">
        <v>403</v>
      </c>
    </row>
    <row r="17" spans="5:5" ht="12.75" customHeight="1">
      <c r="E17" s="31" t="s">
        <v>59</v>
      </c>
    </row>
    <row r="18" spans="1:16" ht="12.75" customHeight="1">
      <c r="A18" t="s">
        <v>50</v>
      </c>
      <c s="6" t="s">
        <v>26</v>
      </c>
      <c s="6" t="s">
        <v>318</v>
      </c>
      <c t="s">
        <v>48</v>
      </c>
      <c s="26" t="s">
        <v>319</v>
      </c>
      <c s="27" t="s">
        <v>320</v>
      </c>
      <c s="28">
        <v>5.432</v>
      </c>
      <c s="27">
        <v>0</v>
      </c>
      <c s="27">
        <f>ROUND(G18*H18,6)</f>
      </c>
      <c r="L18" s="29">
        <v>0</v>
      </c>
      <c s="24">
        <f>ROUND(ROUND(L18,2)*ROUND(G18,3),2)</f>
      </c>
      <c s="27" t="s">
        <v>321</v>
      </c>
      <c>
        <f>(M18*21)/100</f>
      </c>
      <c t="s">
        <v>27</v>
      </c>
    </row>
    <row r="19" spans="1:5" ht="12.75" customHeight="1">
      <c r="A19" s="30" t="s">
        <v>56</v>
      </c>
      <c r="E19" s="31" t="s">
        <v>199</v>
      </c>
    </row>
    <row r="20" spans="1:5" ht="51" customHeight="1">
      <c r="A20" s="30" t="s">
        <v>57</v>
      </c>
      <c r="E20" s="32" t="s">
        <v>404</v>
      </c>
    </row>
    <row r="21" spans="5:5" ht="12.75" customHeight="1">
      <c r="E21" s="31" t="s">
        <v>59</v>
      </c>
    </row>
    <row r="22" spans="1:16" ht="12.75" customHeight="1">
      <c r="A22" t="s">
        <v>50</v>
      </c>
      <c s="6" t="s">
        <v>65</v>
      </c>
      <c s="6" t="s">
        <v>405</v>
      </c>
      <c t="s">
        <v>48</v>
      </c>
      <c s="26" t="s">
        <v>406</v>
      </c>
      <c s="27" t="s">
        <v>320</v>
      </c>
      <c s="28">
        <v>0.05</v>
      </c>
      <c s="27">
        <v>0</v>
      </c>
      <c s="27">
        <f>ROUND(G22*H22,6)</f>
      </c>
      <c r="L22" s="29">
        <v>0</v>
      </c>
      <c s="24">
        <f>ROUND(ROUND(L22,2)*ROUND(G22,3),2)</f>
      </c>
      <c s="27" t="s">
        <v>321</v>
      </c>
      <c>
        <f>(M22*21)/100</f>
      </c>
      <c t="s">
        <v>27</v>
      </c>
    </row>
    <row r="23" spans="1:5" ht="12.75" customHeight="1">
      <c r="A23" s="30" t="s">
        <v>56</v>
      </c>
      <c r="E23" s="31" t="s">
        <v>199</v>
      </c>
    </row>
    <row r="24" spans="1:5" ht="25.5" customHeight="1">
      <c r="A24" s="30" t="s">
        <v>57</v>
      </c>
      <c r="E24" s="32" t="s">
        <v>407</v>
      </c>
    </row>
    <row r="25" spans="5:5" ht="12.75" customHeight="1">
      <c r="E25" s="31" t="s">
        <v>59</v>
      </c>
    </row>
    <row r="26" spans="1:16" ht="12.75" customHeight="1">
      <c r="A26" t="s">
        <v>50</v>
      </c>
      <c s="6" t="s">
        <v>68</v>
      </c>
      <c s="6" t="s">
        <v>408</v>
      </c>
      <c t="s">
        <v>48</v>
      </c>
      <c s="26" t="s">
        <v>409</v>
      </c>
      <c s="27" t="s">
        <v>320</v>
      </c>
      <c s="28">
        <v>217.17</v>
      </c>
      <c s="27">
        <v>0</v>
      </c>
      <c s="27">
        <f>ROUND(G26*H26,6)</f>
      </c>
      <c r="L26" s="29">
        <v>0</v>
      </c>
      <c s="24">
        <f>ROUND(ROUND(L26,2)*ROUND(G26,3),2)</f>
      </c>
      <c s="27" t="s">
        <v>321</v>
      </c>
      <c>
        <f>(M26*21)/100</f>
      </c>
      <c t="s">
        <v>27</v>
      </c>
    </row>
    <row r="27" spans="1:5" ht="12.75" customHeight="1">
      <c r="A27" s="30" t="s">
        <v>56</v>
      </c>
      <c r="E27" s="31" t="s">
        <v>199</v>
      </c>
    </row>
    <row r="28" spans="1:5" ht="25.5" customHeight="1">
      <c r="A28" s="30" t="s">
        <v>57</v>
      </c>
      <c r="E28" s="32" t="s">
        <v>410</v>
      </c>
    </row>
    <row r="29" spans="5:5" ht="12.75" customHeight="1">
      <c r="E29" s="31" t="s">
        <v>59</v>
      </c>
    </row>
    <row r="30" spans="1:13" ht="12.75" customHeight="1">
      <c r="A30" t="s">
        <v>47</v>
      </c>
      <c r="C30" s="7" t="s">
        <v>27</v>
      </c>
      <c r="E30" s="25" t="s">
        <v>259</v>
      </c>
      <c r="J30" s="24">
        <f>0</f>
      </c>
      <c s="24">
        <f>0</f>
      </c>
      <c s="24">
        <f>0+L31+L35+L39+L43+L47+L51+L55+L59+L63+L67+L71+L75+L79+L83+L87+L91+L95+L99+L103+L107+L111+L115+L119</f>
      </c>
      <c s="24">
        <f>0+M31+M35+M39+M43+M47+M51+M55+M59+M63+M67+M71+M75+M79+M83+M87+M91+M95+M99+M103+M107+M111+M115+M119</f>
      </c>
    </row>
    <row r="31" spans="1:16" ht="12.75" customHeight="1">
      <c r="A31" t="s">
        <v>50</v>
      </c>
      <c s="6" t="s">
        <v>71</v>
      </c>
      <c s="6" t="s">
        <v>411</v>
      </c>
      <c t="s">
        <v>48</v>
      </c>
      <c s="26" t="s">
        <v>412</v>
      </c>
      <c s="27" t="s">
        <v>282</v>
      </c>
      <c s="28">
        <v>1093</v>
      </c>
      <c s="27">
        <v>0</v>
      </c>
      <c s="27">
        <f>ROUND(G31*H31,6)</f>
      </c>
      <c r="L31" s="29">
        <v>0</v>
      </c>
      <c s="24">
        <f>ROUND(ROUND(L31,2)*ROUND(G31,3),2)</f>
      </c>
      <c s="27" t="s">
        <v>413</v>
      </c>
      <c>
        <f>(M31*21)/100</f>
      </c>
      <c t="s">
        <v>27</v>
      </c>
    </row>
    <row r="32" spans="1:5" ht="12.75" customHeight="1">
      <c r="A32" s="30" t="s">
        <v>56</v>
      </c>
      <c r="E32" s="31" t="s">
        <v>199</v>
      </c>
    </row>
    <row r="33" spans="1:5" ht="12.75" customHeight="1">
      <c r="A33" s="30" t="s">
        <v>57</v>
      </c>
      <c r="E33" s="32" t="s">
        <v>414</v>
      </c>
    </row>
    <row r="34" spans="5:5" ht="12.75" customHeight="1">
      <c r="E34" s="31" t="s">
        <v>59</v>
      </c>
    </row>
    <row r="35" spans="1:16" ht="12.75" customHeight="1">
      <c r="A35" t="s">
        <v>50</v>
      </c>
      <c s="6" t="s">
        <v>74</v>
      </c>
      <c s="6" t="s">
        <v>415</v>
      </c>
      <c t="s">
        <v>48</v>
      </c>
      <c s="26" t="s">
        <v>416</v>
      </c>
      <c s="27" t="s">
        <v>282</v>
      </c>
      <c s="28">
        <v>60</v>
      </c>
      <c s="27">
        <v>0</v>
      </c>
      <c s="27">
        <f>ROUND(G35*H35,6)</f>
      </c>
      <c r="L35" s="29">
        <v>0</v>
      </c>
      <c s="24">
        <f>ROUND(ROUND(L35,2)*ROUND(G35,3),2)</f>
      </c>
      <c s="27" t="s">
        <v>413</v>
      </c>
      <c>
        <f>(M35*21)/100</f>
      </c>
      <c t="s">
        <v>27</v>
      </c>
    </row>
    <row r="36" spans="1:5" ht="12.75" customHeight="1">
      <c r="A36" s="30" t="s">
        <v>56</v>
      </c>
      <c r="E36" s="31" t="s">
        <v>199</v>
      </c>
    </row>
    <row r="37" spans="1:5" ht="25.5" customHeight="1">
      <c r="A37" s="30" t="s">
        <v>57</v>
      </c>
      <c r="E37" s="32" t="s">
        <v>417</v>
      </c>
    </row>
    <row r="38" spans="5:5" ht="12.75" customHeight="1">
      <c r="E38" s="31" t="s">
        <v>59</v>
      </c>
    </row>
    <row r="39" spans="1:16" ht="12.75" customHeight="1">
      <c r="A39" t="s">
        <v>50</v>
      </c>
      <c s="6" t="s">
        <v>79</v>
      </c>
      <c s="6" t="s">
        <v>418</v>
      </c>
      <c t="s">
        <v>48</v>
      </c>
      <c s="26" t="s">
        <v>419</v>
      </c>
      <c s="27" t="s">
        <v>64</v>
      </c>
      <c s="28">
        <v>4</v>
      </c>
      <c s="27">
        <v>0</v>
      </c>
      <c s="27">
        <f>ROUND(G39*H39,6)</f>
      </c>
      <c r="L39" s="29">
        <v>0</v>
      </c>
      <c s="24">
        <f>ROUND(ROUND(L39,2)*ROUND(G39,3),2)</f>
      </c>
      <c s="27" t="s">
        <v>413</v>
      </c>
      <c>
        <f>(M39*21)/100</f>
      </c>
      <c t="s">
        <v>27</v>
      </c>
    </row>
    <row r="40" spans="1:5" ht="12.75" customHeight="1">
      <c r="A40" s="30" t="s">
        <v>56</v>
      </c>
      <c r="E40" s="31" t="s">
        <v>199</v>
      </c>
    </row>
    <row r="41" spans="1:5" ht="12.75" customHeight="1">
      <c r="A41" s="30" t="s">
        <v>57</v>
      </c>
      <c r="E41" s="32" t="s">
        <v>420</v>
      </c>
    </row>
    <row r="42" spans="5:5" ht="12.75" customHeight="1">
      <c r="E42" s="31" t="s">
        <v>59</v>
      </c>
    </row>
    <row r="43" spans="1:16" ht="12.75" customHeight="1">
      <c r="A43" t="s">
        <v>50</v>
      </c>
      <c s="6" t="s">
        <v>83</v>
      </c>
      <c s="6" t="s">
        <v>421</v>
      </c>
      <c t="s">
        <v>48</v>
      </c>
      <c s="26" t="s">
        <v>422</v>
      </c>
      <c s="27" t="s">
        <v>263</v>
      </c>
      <c s="28">
        <v>120.65</v>
      </c>
      <c s="27">
        <v>0</v>
      </c>
      <c s="27">
        <f>ROUND(G43*H43,6)</f>
      </c>
      <c r="L43" s="29">
        <v>0</v>
      </c>
      <c s="24">
        <f>ROUND(ROUND(L43,2)*ROUND(G43,3),2)</f>
      </c>
      <c s="27" t="s">
        <v>413</v>
      </c>
      <c>
        <f>(M43*21)/100</f>
      </c>
      <c t="s">
        <v>27</v>
      </c>
    </row>
    <row r="44" spans="1:5" ht="12.75" customHeight="1">
      <c r="A44" s="30" t="s">
        <v>56</v>
      </c>
      <c r="E44" s="31" t="s">
        <v>199</v>
      </c>
    </row>
    <row r="45" spans="1:5" ht="51" customHeight="1">
      <c r="A45" s="30" t="s">
        <v>57</v>
      </c>
      <c r="E45" s="32" t="s">
        <v>423</v>
      </c>
    </row>
    <row r="46" spans="5:5" ht="12.75" customHeight="1">
      <c r="E46" s="31" t="s">
        <v>59</v>
      </c>
    </row>
    <row r="47" spans="1:16" ht="12.75" customHeight="1">
      <c r="A47" t="s">
        <v>50</v>
      </c>
      <c s="6" t="s">
        <v>86</v>
      </c>
      <c s="6" t="s">
        <v>424</v>
      </c>
      <c t="s">
        <v>48</v>
      </c>
      <c s="26" t="s">
        <v>425</v>
      </c>
      <c s="27" t="s">
        <v>263</v>
      </c>
      <c s="28">
        <v>63.42</v>
      </c>
      <c s="27">
        <v>0</v>
      </c>
      <c s="27">
        <f>ROUND(G47*H47,6)</f>
      </c>
      <c r="L47" s="29">
        <v>0</v>
      </c>
      <c s="24">
        <f>ROUND(ROUND(L47,2)*ROUND(G47,3),2)</f>
      </c>
      <c s="27" t="s">
        <v>413</v>
      </c>
      <c>
        <f>(M47*21)/100</f>
      </c>
      <c t="s">
        <v>27</v>
      </c>
    </row>
    <row r="48" spans="1:5" ht="12.75" customHeight="1">
      <c r="A48" s="30" t="s">
        <v>56</v>
      </c>
      <c r="E48" s="31" t="s">
        <v>199</v>
      </c>
    </row>
    <row r="49" spans="1:5" ht="12.75" customHeight="1">
      <c r="A49" s="30" t="s">
        <v>57</v>
      </c>
      <c r="E49" s="32" t="s">
        <v>426</v>
      </c>
    </row>
    <row r="50" spans="5:5" ht="12.75" customHeight="1">
      <c r="E50" s="31" t="s">
        <v>59</v>
      </c>
    </row>
    <row r="51" spans="1:16" ht="12.75" customHeight="1">
      <c r="A51" t="s">
        <v>50</v>
      </c>
      <c s="6" t="s">
        <v>89</v>
      </c>
      <c s="6" t="s">
        <v>427</v>
      </c>
      <c t="s">
        <v>48</v>
      </c>
      <c s="26" t="s">
        <v>428</v>
      </c>
      <c s="27" t="s">
        <v>263</v>
      </c>
      <c s="28">
        <v>101.46</v>
      </c>
      <c s="27">
        <v>0</v>
      </c>
      <c s="27">
        <f>ROUND(G51*H51,6)</f>
      </c>
      <c r="L51" s="29">
        <v>0</v>
      </c>
      <c s="24">
        <f>ROUND(ROUND(L51,2)*ROUND(G51,3),2)</f>
      </c>
      <c s="27" t="s">
        <v>413</v>
      </c>
      <c>
        <f>(M51*21)/100</f>
      </c>
      <c t="s">
        <v>27</v>
      </c>
    </row>
    <row r="52" spans="1:5" ht="12.75" customHeight="1">
      <c r="A52" s="30" t="s">
        <v>56</v>
      </c>
      <c r="E52" s="31" t="s">
        <v>199</v>
      </c>
    </row>
    <row r="53" spans="1:5" ht="51" customHeight="1">
      <c r="A53" s="30" t="s">
        <v>57</v>
      </c>
      <c r="E53" s="32" t="s">
        <v>429</v>
      </c>
    </row>
    <row r="54" spans="5:5" ht="12.75" customHeight="1">
      <c r="E54" s="31" t="s">
        <v>59</v>
      </c>
    </row>
    <row r="55" spans="1:16" ht="12.75" customHeight="1">
      <c r="A55" t="s">
        <v>50</v>
      </c>
      <c s="6" t="s">
        <v>92</v>
      </c>
      <c s="6" t="s">
        <v>430</v>
      </c>
      <c t="s">
        <v>48</v>
      </c>
      <c s="26" t="s">
        <v>431</v>
      </c>
      <c s="27" t="s">
        <v>263</v>
      </c>
      <c s="28">
        <v>163.95</v>
      </c>
      <c s="27">
        <v>0</v>
      </c>
      <c s="27">
        <f>ROUND(G55*H55,6)</f>
      </c>
      <c r="L55" s="29">
        <v>0</v>
      </c>
      <c s="24">
        <f>ROUND(ROUND(L55,2)*ROUND(G55,3),2)</f>
      </c>
      <c s="27" t="s">
        <v>413</v>
      </c>
      <c>
        <f>(M55*21)/100</f>
      </c>
      <c t="s">
        <v>27</v>
      </c>
    </row>
    <row r="56" spans="1:5" ht="12.75" customHeight="1">
      <c r="A56" s="30" t="s">
        <v>56</v>
      </c>
      <c r="E56" s="31" t="s">
        <v>199</v>
      </c>
    </row>
    <row r="57" spans="1:5" ht="12.75" customHeight="1">
      <c r="A57" s="30" t="s">
        <v>57</v>
      </c>
      <c r="E57" s="32" t="s">
        <v>432</v>
      </c>
    </row>
    <row r="58" spans="5:5" ht="12.75" customHeight="1">
      <c r="E58" s="31" t="s">
        <v>59</v>
      </c>
    </row>
    <row r="59" spans="1:16" ht="12.75" customHeight="1">
      <c r="A59" t="s">
        <v>50</v>
      </c>
      <c s="6" t="s">
        <v>95</v>
      </c>
      <c s="6" t="s">
        <v>433</v>
      </c>
      <c t="s">
        <v>48</v>
      </c>
      <c s="26" t="s">
        <v>434</v>
      </c>
      <c s="27" t="s">
        <v>435</v>
      </c>
      <c s="28">
        <v>50902.2</v>
      </c>
      <c s="27">
        <v>0</v>
      </c>
      <c s="27">
        <f>ROUND(G59*H59,6)</f>
      </c>
      <c r="L59" s="29">
        <v>0</v>
      </c>
      <c s="24">
        <f>ROUND(ROUND(L59,2)*ROUND(G59,3),2)</f>
      </c>
      <c s="27" t="s">
        <v>413</v>
      </c>
      <c>
        <f>(M59*21)/100</f>
      </c>
      <c t="s">
        <v>27</v>
      </c>
    </row>
    <row r="60" spans="1:5" ht="12.75" customHeight="1">
      <c r="A60" s="30" t="s">
        <v>56</v>
      </c>
      <c r="E60" s="31" t="s">
        <v>199</v>
      </c>
    </row>
    <row r="61" spans="1:5" ht="12.75" customHeight="1">
      <c r="A61" s="30" t="s">
        <v>57</v>
      </c>
      <c r="E61" s="32" t="s">
        <v>436</v>
      </c>
    </row>
    <row r="62" spans="5:5" ht="12.75" customHeight="1">
      <c r="E62" s="31" t="s">
        <v>59</v>
      </c>
    </row>
    <row r="63" spans="1:16" ht="12.75" customHeight="1">
      <c r="A63" t="s">
        <v>50</v>
      </c>
      <c s="6" t="s">
        <v>98</v>
      </c>
      <c s="6" t="s">
        <v>437</v>
      </c>
      <c t="s">
        <v>48</v>
      </c>
      <c s="26" t="s">
        <v>438</v>
      </c>
      <c s="27" t="s">
        <v>263</v>
      </c>
      <c s="28">
        <v>1238.69</v>
      </c>
      <c s="27">
        <v>0</v>
      </c>
      <c s="27">
        <f>ROUND(G63*H63,6)</f>
      </c>
      <c r="L63" s="29">
        <v>0</v>
      </c>
      <c s="24">
        <f>ROUND(ROUND(L63,2)*ROUND(G63,3),2)</f>
      </c>
      <c s="27" t="s">
        <v>413</v>
      </c>
      <c>
        <f>(M63*21)/100</f>
      </c>
      <c t="s">
        <v>27</v>
      </c>
    </row>
    <row r="64" spans="1:5" ht="12.75" customHeight="1">
      <c r="A64" s="30" t="s">
        <v>56</v>
      </c>
      <c r="E64" s="31" t="s">
        <v>199</v>
      </c>
    </row>
    <row r="65" spans="1:5" ht="25.5" customHeight="1">
      <c r="A65" s="30" t="s">
        <v>57</v>
      </c>
      <c r="E65" s="32" t="s">
        <v>439</v>
      </c>
    </row>
    <row r="66" spans="5:5" ht="12.75" customHeight="1">
      <c r="E66" s="31" t="s">
        <v>59</v>
      </c>
    </row>
    <row r="67" spans="1:16" ht="12.75" customHeight="1">
      <c r="A67" t="s">
        <v>50</v>
      </c>
      <c s="6" t="s">
        <v>101</v>
      </c>
      <c s="6" t="s">
        <v>440</v>
      </c>
      <c t="s">
        <v>48</v>
      </c>
      <c s="26" t="s">
        <v>441</v>
      </c>
      <c s="27" t="s">
        <v>54</v>
      </c>
      <c s="28">
        <v>20</v>
      </c>
      <c s="27">
        <v>0</v>
      </c>
      <c s="27">
        <f>ROUND(G67*H67,6)</f>
      </c>
      <c r="L67" s="29">
        <v>0</v>
      </c>
      <c s="24">
        <f>ROUND(ROUND(L67,2)*ROUND(G67,3),2)</f>
      </c>
      <c s="27" t="s">
        <v>413</v>
      </c>
      <c>
        <f>(M67*21)/100</f>
      </c>
      <c t="s">
        <v>27</v>
      </c>
    </row>
    <row r="68" spans="1:5" ht="12.75" customHeight="1">
      <c r="A68" s="30" t="s">
        <v>56</v>
      </c>
      <c r="E68" s="31" t="s">
        <v>199</v>
      </c>
    </row>
    <row r="69" spans="1:5" ht="25.5" customHeight="1">
      <c r="A69" s="30" t="s">
        <v>57</v>
      </c>
      <c r="E69" s="32" t="s">
        <v>442</v>
      </c>
    </row>
    <row r="70" spans="5:5" ht="12.75" customHeight="1">
      <c r="E70" s="31" t="s">
        <v>59</v>
      </c>
    </row>
    <row r="71" spans="1:16" ht="12.75" customHeight="1">
      <c r="A71" t="s">
        <v>50</v>
      </c>
      <c s="6" t="s">
        <v>105</v>
      </c>
      <c s="6" t="s">
        <v>443</v>
      </c>
      <c t="s">
        <v>48</v>
      </c>
      <c s="26" t="s">
        <v>444</v>
      </c>
      <c s="27" t="s">
        <v>263</v>
      </c>
      <c s="28">
        <v>1.2</v>
      </c>
      <c s="27">
        <v>0</v>
      </c>
      <c s="27">
        <f>ROUND(G71*H71,6)</f>
      </c>
      <c r="L71" s="29">
        <v>0</v>
      </c>
      <c s="24">
        <f>ROUND(ROUND(L71,2)*ROUND(G71,3),2)</f>
      </c>
      <c s="27" t="s">
        <v>413</v>
      </c>
      <c>
        <f>(M71*21)/100</f>
      </c>
      <c t="s">
        <v>27</v>
      </c>
    </row>
    <row r="72" spans="1:5" ht="12.75" customHeight="1">
      <c r="A72" s="30" t="s">
        <v>56</v>
      </c>
      <c r="E72" s="31" t="s">
        <v>199</v>
      </c>
    </row>
    <row r="73" spans="1:5" ht="25.5" customHeight="1">
      <c r="A73" s="30" t="s">
        <v>57</v>
      </c>
      <c r="E73" s="32" t="s">
        <v>445</v>
      </c>
    </row>
    <row r="74" spans="5:5" ht="12.75" customHeight="1">
      <c r="E74" s="31" t="s">
        <v>59</v>
      </c>
    </row>
    <row r="75" spans="1:16" ht="12.75" customHeight="1">
      <c r="A75" t="s">
        <v>50</v>
      </c>
      <c s="6" t="s">
        <v>109</v>
      </c>
      <c s="6" t="s">
        <v>446</v>
      </c>
      <c t="s">
        <v>48</v>
      </c>
      <c s="26" t="s">
        <v>447</v>
      </c>
      <c s="27" t="s">
        <v>263</v>
      </c>
      <c s="28">
        <v>25.2</v>
      </c>
      <c s="27">
        <v>0</v>
      </c>
      <c s="27">
        <f>ROUND(G75*H75,6)</f>
      </c>
      <c r="L75" s="29">
        <v>0</v>
      </c>
      <c s="24">
        <f>ROUND(ROUND(L75,2)*ROUND(G75,3),2)</f>
      </c>
      <c s="27" t="s">
        <v>413</v>
      </c>
      <c>
        <f>(M75*21)/100</f>
      </c>
      <c t="s">
        <v>27</v>
      </c>
    </row>
    <row r="76" spans="1:5" ht="12.75" customHeight="1">
      <c r="A76" s="30" t="s">
        <v>56</v>
      </c>
      <c r="E76" s="31" t="s">
        <v>199</v>
      </c>
    </row>
    <row r="77" spans="1:5" ht="25.5" customHeight="1">
      <c r="A77" s="30" t="s">
        <v>57</v>
      </c>
      <c r="E77" s="32" t="s">
        <v>448</v>
      </c>
    </row>
    <row r="78" spans="5:5" ht="12.75" customHeight="1">
      <c r="E78" s="31" t="s">
        <v>59</v>
      </c>
    </row>
    <row r="79" spans="1:16" ht="12.75" customHeight="1">
      <c r="A79" t="s">
        <v>50</v>
      </c>
      <c s="6" t="s">
        <v>113</v>
      </c>
      <c s="6" t="s">
        <v>449</v>
      </c>
      <c t="s">
        <v>48</v>
      </c>
      <c s="26" t="s">
        <v>450</v>
      </c>
      <c s="27" t="s">
        <v>263</v>
      </c>
      <c s="28">
        <v>1.4</v>
      </c>
      <c s="27">
        <v>0</v>
      </c>
      <c s="27">
        <f>ROUND(G79*H79,6)</f>
      </c>
      <c r="L79" s="29">
        <v>0</v>
      </c>
      <c s="24">
        <f>ROUND(ROUND(L79,2)*ROUND(G79,3),2)</f>
      </c>
      <c s="27" t="s">
        <v>413</v>
      </c>
      <c>
        <f>(M79*21)/100</f>
      </c>
      <c t="s">
        <v>27</v>
      </c>
    </row>
    <row r="80" spans="1:5" ht="12.75" customHeight="1">
      <c r="A80" s="30" t="s">
        <v>56</v>
      </c>
      <c r="E80" s="31" t="s">
        <v>199</v>
      </c>
    </row>
    <row r="81" spans="1:5" ht="25.5" customHeight="1">
      <c r="A81" s="30" t="s">
        <v>57</v>
      </c>
      <c r="E81" s="32" t="s">
        <v>451</v>
      </c>
    </row>
    <row r="82" spans="5:5" ht="12.75" customHeight="1">
      <c r="E82" s="31" t="s">
        <v>59</v>
      </c>
    </row>
    <row r="83" spans="1:16" ht="12.75" customHeight="1">
      <c r="A83" t="s">
        <v>50</v>
      </c>
      <c s="6" t="s">
        <v>117</v>
      </c>
      <c s="6" t="s">
        <v>268</v>
      </c>
      <c t="s">
        <v>48</v>
      </c>
      <c s="26" t="s">
        <v>269</v>
      </c>
      <c s="27" t="s">
        <v>263</v>
      </c>
      <c s="28">
        <v>25.2</v>
      </c>
      <c s="27">
        <v>0</v>
      </c>
      <c s="27">
        <f>ROUND(G83*H83,6)</f>
      </c>
      <c r="L83" s="29">
        <v>0</v>
      </c>
      <c s="24">
        <f>ROUND(ROUND(L83,2)*ROUND(G83,3),2)</f>
      </c>
      <c s="27" t="s">
        <v>413</v>
      </c>
      <c>
        <f>(M83*21)/100</f>
      </c>
      <c t="s">
        <v>27</v>
      </c>
    </row>
    <row r="84" spans="1:5" ht="12.75" customHeight="1">
      <c r="A84" s="30" t="s">
        <v>56</v>
      </c>
      <c r="E84" s="31" t="s">
        <v>199</v>
      </c>
    </row>
    <row r="85" spans="1:5" ht="25.5" customHeight="1">
      <c r="A85" s="30" t="s">
        <v>57</v>
      </c>
      <c r="E85" s="32" t="s">
        <v>452</v>
      </c>
    </row>
    <row r="86" spans="5:5" ht="12.75" customHeight="1">
      <c r="E86" s="31" t="s">
        <v>59</v>
      </c>
    </row>
    <row r="87" spans="1:16" ht="12.75" customHeight="1">
      <c r="A87" t="s">
        <v>50</v>
      </c>
      <c s="6" t="s">
        <v>121</v>
      </c>
      <c s="6" t="s">
        <v>453</v>
      </c>
      <c t="s">
        <v>48</v>
      </c>
      <c s="26" t="s">
        <v>454</v>
      </c>
      <c s="27" t="s">
        <v>263</v>
      </c>
      <c s="28">
        <v>11.52</v>
      </c>
      <c s="27">
        <v>0</v>
      </c>
      <c s="27">
        <f>ROUND(G87*H87,6)</f>
      </c>
      <c r="L87" s="29">
        <v>0</v>
      </c>
      <c s="24">
        <f>ROUND(ROUND(L87,2)*ROUND(G87,3),2)</f>
      </c>
      <c s="27" t="s">
        <v>413</v>
      </c>
      <c>
        <f>(M87*21)/100</f>
      </c>
      <c t="s">
        <v>27</v>
      </c>
    </row>
    <row r="88" spans="1:5" ht="12.75" customHeight="1">
      <c r="A88" s="30" t="s">
        <v>56</v>
      </c>
      <c r="E88" s="31" t="s">
        <v>199</v>
      </c>
    </row>
    <row r="89" spans="1:5" ht="25.5" customHeight="1">
      <c r="A89" s="30" t="s">
        <v>57</v>
      </c>
      <c r="E89" s="32" t="s">
        <v>455</v>
      </c>
    </row>
    <row r="90" spans="5:5" ht="12.75" customHeight="1">
      <c r="E90" s="31" t="s">
        <v>59</v>
      </c>
    </row>
    <row r="91" spans="1:16" ht="12.75" customHeight="1">
      <c r="A91" t="s">
        <v>50</v>
      </c>
      <c s="6" t="s">
        <v>124</v>
      </c>
      <c s="6" t="s">
        <v>456</v>
      </c>
      <c t="s">
        <v>48</v>
      </c>
      <c s="26" t="s">
        <v>457</v>
      </c>
      <c s="27" t="s">
        <v>282</v>
      </c>
      <c s="28">
        <v>339.14</v>
      </c>
      <c s="27">
        <v>0</v>
      </c>
      <c s="27">
        <f>ROUND(G91*H91,6)</f>
      </c>
      <c r="L91" s="29">
        <v>0</v>
      </c>
      <c s="24">
        <f>ROUND(ROUND(L91,2)*ROUND(G91,3),2)</f>
      </c>
      <c s="27" t="s">
        <v>413</v>
      </c>
      <c>
        <f>(M91*21)/100</f>
      </c>
      <c t="s">
        <v>27</v>
      </c>
    </row>
    <row r="92" spans="1:5" ht="12.75" customHeight="1">
      <c r="A92" s="30" t="s">
        <v>56</v>
      </c>
      <c r="E92" s="31" t="s">
        <v>199</v>
      </c>
    </row>
    <row r="93" spans="1:5" ht="25.5" customHeight="1">
      <c r="A93" s="30" t="s">
        <v>57</v>
      </c>
      <c r="E93" s="32" t="s">
        <v>458</v>
      </c>
    </row>
    <row r="94" spans="5:5" ht="12.75" customHeight="1">
      <c r="E94" s="31" t="s">
        <v>59</v>
      </c>
    </row>
    <row r="95" spans="1:16" ht="12.75" customHeight="1">
      <c r="A95" t="s">
        <v>50</v>
      </c>
      <c s="6" t="s">
        <v>128</v>
      </c>
      <c s="6" t="s">
        <v>459</v>
      </c>
      <c t="s">
        <v>48</v>
      </c>
      <c s="26" t="s">
        <v>460</v>
      </c>
      <c s="27" t="s">
        <v>282</v>
      </c>
      <c s="28">
        <v>1093</v>
      </c>
      <c s="27">
        <v>0</v>
      </c>
      <c s="27">
        <f>ROUND(G95*H95,6)</f>
      </c>
      <c r="L95" s="29">
        <v>0</v>
      </c>
      <c s="24">
        <f>ROUND(ROUND(L95,2)*ROUND(G95,3),2)</f>
      </c>
      <c s="27" t="s">
        <v>413</v>
      </c>
      <c>
        <f>(M95*21)/100</f>
      </c>
      <c t="s">
        <v>27</v>
      </c>
    </row>
    <row r="96" spans="1:5" ht="12.75" customHeight="1">
      <c r="A96" s="30" t="s">
        <v>56</v>
      </c>
      <c r="E96" s="31" t="s">
        <v>199</v>
      </c>
    </row>
    <row r="97" spans="1:5" ht="25.5" customHeight="1">
      <c r="A97" s="30" t="s">
        <v>57</v>
      </c>
      <c r="E97" s="32" t="s">
        <v>461</v>
      </c>
    </row>
    <row r="98" spans="5:5" ht="12.75" customHeight="1">
      <c r="E98" s="31" t="s">
        <v>59</v>
      </c>
    </row>
    <row r="99" spans="1:16" ht="12.75" customHeight="1">
      <c r="A99" t="s">
        <v>50</v>
      </c>
      <c s="6" t="s">
        <v>131</v>
      </c>
      <c s="6" t="s">
        <v>462</v>
      </c>
      <c t="s">
        <v>48</v>
      </c>
      <c s="26" t="s">
        <v>463</v>
      </c>
      <c s="27" t="s">
        <v>282</v>
      </c>
      <c s="28">
        <v>70</v>
      </c>
      <c s="27">
        <v>0</v>
      </c>
      <c s="27">
        <f>ROUND(G99*H99,6)</f>
      </c>
      <c r="L99" s="29">
        <v>0</v>
      </c>
      <c s="24">
        <f>ROUND(ROUND(L99,2)*ROUND(G99,3),2)</f>
      </c>
      <c s="27" t="s">
        <v>413</v>
      </c>
      <c>
        <f>(M99*21)/100</f>
      </c>
      <c t="s">
        <v>27</v>
      </c>
    </row>
    <row r="100" spans="1:5" ht="12.75" customHeight="1">
      <c r="A100" s="30" t="s">
        <v>56</v>
      </c>
      <c r="E100" s="31" t="s">
        <v>199</v>
      </c>
    </row>
    <row r="101" spans="1:5" ht="25.5" customHeight="1">
      <c r="A101" s="30" t="s">
        <v>57</v>
      </c>
      <c r="E101" s="32" t="s">
        <v>464</v>
      </c>
    </row>
    <row r="102" spans="5:5" ht="12.75" customHeight="1">
      <c r="E102" s="31" t="s">
        <v>59</v>
      </c>
    </row>
    <row r="103" spans="1:16" ht="12.75" customHeight="1">
      <c r="A103" t="s">
        <v>50</v>
      </c>
      <c s="6" t="s">
        <v>134</v>
      </c>
      <c s="6" t="s">
        <v>465</v>
      </c>
      <c t="s">
        <v>48</v>
      </c>
      <c s="26" t="s">
        <v>466</v>
      </c>
      <c s="27" t="s">
        <v>282</v>
      </c>
      <c s="28">
        <v>625</v>
      </c>
      <c s="27">
        <v>0</v>
      </c>
      <c s="27">
        <f>ROUND(G103*H103,6)</f>
      </c>
      <c r="L103" s="29">
        <v>0</v>
      </c>
      <c s="24">
        <f>ROUND(ROUND(L103,2)*ROUND(G103,3),2)</f>
      </c>
      <c s="27" t="s">
        <v>413</v>
      </c>
      <c>
        <f>(M103*21)/100</f>
      </c>
      <c t="s">
        <v>27</v>
      </c>
    </row>
    <row r="104" spans="1:5" ht="12.75" customHeight="1">
      <c r="A104" s="30" t="s">
        <v>56</v>
      </c>
      <c r="E104" s="31" t="s">
        <v>199</v>
      </c>
    </row>
    <row r="105" spans="1:5" ht="25.5" customHeight="1">
      <c r="A105" s="30" t="s">
        <v>57</v>
      </c>
      <c r="E105" s="32" t="s">
        <v>467</v>
      </c>
    </row>
    <row r="106" spans="5:5" ht="12.75" customHeight="1">
      <c r="E106" s="31" t="s">
        <v>59</v>
      </c>
    </row>
    <row r="107" spans="1:16" ht="12.75" customHeight="1">
      <c r="A107" t="s">
        <v>50</v>
      </c>
      <c s="6" t="s">
        <v>137</v>
      </c>
      <c s="6" t="s">
        <v>468</v>
      </c>
      <c t="s">
        <v>48</v>
      </c>
      <c s="26" t="s">
        <v>469</v>
      </c>
      <c s="27" t="s">
        <v>282</v>
      </c>
      <c s="28">
        <v>1093</v>
      </c>
      <c s="27">
        <v>0</v>
      </c>
      <c s="27">
        <f>ROUND(G107*H107,6)</f>
      </c>
      <c r="L107" s="29">
        <v>0</v>
      </c>
      <c s="24">
        <f>ROUND(ROUND(L107,2)*ROUND(G107,3),2)</f>
      </c>
      <c s="27" t="s">
        <v>413</v>
      </c>
      <c>
        <f>(M107*21)/100</f>
      </c>
      <c t="s">
        <v>27</v>
      </c>
    </row>
    <row r="108" spans="1:5" ht="12.75" customHeight="1">
      <c r="A108" s="30" t="s">
        <v>56</v>
      </c>
      <c r="E108" s="31" t="s">
        <v>199</v>
      </c>
    </row>
    <row r="109" spans="1:5" ht="25.5" customHeight="1">
      <c r="A109" s="30" t="s">
        <v>57</v>
      </c>
      <c r="E109" s="32" t="s">
        <v>470</v>
      </c>
    </row>
    <row r="110" spans="5:5" ht="12.75" customHeight="1">
      <c r="E110" s="31" t="s">
        <v>59</v>
      </c>
    </row>
    <row r="111" spans="1:16" ht="12.75" customHeight="1">
      <c r="A111" t="s">
        <v>50</v>
      </c>
      <c s="6" t="s">
        <v>141</v>
      </c>
      <c s="6" t="s">
        <v>471</v>
      </c>
      <c t="s">
        <v>48</v>
      </c>
      <c s="26" t="s">
        <v>472</v>
      </c>
      <c s="27" t="s">
        <v>282</v>
      </c>
      <c s="28">
        <v>70</v>
      </c>
      <c s="27">
        <v>0</v>
      </c>
      <c s="27">
        <f>ROUND(G111*H111,6)</f>
      </c>
      <c r="L111" s="29">
        <v>0</v>
      </c>
      <c s="24">
        <f>ROUND(ROUND(L111,2)*ROUND(G111,3),2)</f>
      </c>
      <c s="27" t="s">
        <v>413</v>
      </c>
      <c>
        <f>(M111*21)/100</f>
      </c>
      <c t="s">
        <v>27</v>
      </c>
    </row>
    <row r="112" spans="1:5" ht="12.75" customHeight="1">
      <c r="A112" s="30" t="s">
        <v>56</v>
      </c>
      <c r="E112" s="31" t="s">
        <v>199</v>
      </c>
    </row>
    <row r="113" spans="1:5" ht="25.5" customHeight="1">
      <c r="A113" s="30" t="s">
        <v>57</v>
      </c>
      <c r="E113" s="32" t="s">
        <v>473</v>
      </c>
    </row>
    <row r="114" spans="5:5" ht="12.75" customHeight="1">
      <c r="E114" s="31" t="s">
        <v>59</v>
      </c>
    </row>
    <row r="115" spans="1:16" ht="12.75" customHeight="1">
      <c r="A115" t="s">
        <v>50</v>
      </c>
      <c s="6" t="s">
        <v>144</v>
      </c>
      <c s="6" t="s">
        <v>474</v>
      </c>
      <c t="s">
        <v>48</v>
      </c>
      <c s="26" t="s">
        <v>475</v>
      </c>
      <c s="27" t="s">
        <v>282</v>
      </c>
      <c s="28">
        <v>70</v>
      </c>
      <c s="27">
        <v>0</v>
      </c>
      <c s="27">
        <f>ROUND(G115*H115,6)</f>
      </c>
      <c r="L115" s="29">
        <v>0</v>
      </c>
      <c s="24">
        <f>ROUND(ROUND(L115,2)*ROUND(G115,3),2)</f>
      </c>
      <c s="27" t="s">
        <v>413</v>
      </c>
      <c>
        <f>(M115*21)/100</f>
      </c>
      <c t="s">
        <v>27</v>
      </c>
    </row>
    <row r="116" spans="1:5" ht="12.75" customHeight="1">
      <c r="A116" s="30" t="s">
        <v>56</v>
      </c>
      <c r="E116" s="31" t="s">
        <v>199</v>
      </c>
    </row>
    <row r="117" spans="1:5" ht="25.5" customHeight="1">
      <c r="A117" s="30" t="s">
        <v>57</v>
      </c>
      <c r="E117" s="32" t="s">
        <v>473</v>
      </c>
    </row>
    <row r="118" spans="5:5" ht="12.75" customHeight="1">
      <c r="E118" s="31" t="s">
        <v>59</v>
      </c>
    </row>
    <row r="119" spans="1:16" ht="12.75" customHeight="1">
      <c r="A119" t="s">
        <v>50</v>
      </c>
      <c s="6" t="s">
        <v>148</v>
      </c>
      <c s="6" t="s">
        <v>476</v>
      </c>
      <c t="s">
        <v>48</v>
      </c>
      <c s="26" t="s">
        <v>477</v>
      </c>
      <c s="27" t="s">
        <v>263</v>
      </c>
      <c s="28">
        <v>232.6</v>
      </c>
      <c s="27">
        <v>0</v>
      </c>
      <c s="27">
        <f>ROUND(G119*H119,6)</f>
      </c>
      <c r="L119" s="29">
        <v>0</v>
      </c>
      <c s="24">
        <f>ROUND(ROUND(L119,2)*ROUND(G119,3),2)</f>
      </c>
      <c s="27" t="s">
        <v>413</v>
      </c>
      <c>
        <f>(M119*21)/100</f>
      </c>
      <c t="s">
        <v>27</v>
      </c>
    </row>
    <row r="120" spans="1:5" ht="12.75" customHeight="1">
      <c r="A120" s="30" t="s">
        <v>56</v>
      </c>
      <c r="E120" s="31" t="s">
        <v>199</v>
      </c>
    </row>
    <row r="121" spans="1:5" ht="25.5" customHeight="1">
      <c r="A121" s="30" t="s">
        <v>57</v>
      </c>
      <c r="E121" s="32" t="s">
        <v>478</v>
      </c>
    </row>
    <row r="122" spans="5:5" ht="12.75" customHeight="1">
      <c r="E122" s="31" t="s">
        <v>59</v>
      </c>
    </row>
    <row r="123" spans="1:13" ht="12.75" customHeight="1">
      <c r="A123" t="s">
        <v>47</v>
      </c>
      <c r="C123" s="7" t="s">
        <v>26</v>
      </c>
      <c r="E123" s="25" t="s">
        <v>479</v>
      </c>
      <c r="J123" s="24">
        <f>0</f>
      </c>
      <c s="24">
        <f>0</f>
      </c>
      <c s="24">
        <f>0+L124+L128+L132</f>
      </c>
      <c s="24">
        <f>0+M124+M128+M132</f>
      </c>
    </row>
    <row r="124" spans="1:16" ht="12.75" customHeight="1">
      <c r="A124" t="s">
        <v>50</v>
      </c>
      <c s="6" t="s">
        <v>152</v>
      </c>
      <c s="6" t="s">
        <v>480</v>
      </c>
      <c t="s">
        <v>48</v>
      </c>
      <c s="26" t="s">
        <v>481</v>
      </c>
      <c s="27" t="s">
        <v>282</v>
      </c>
      <c s="28">
        <v>95.76</v>
      </c>
      <c s="27">
        <v>0</v>
      </c>
      <c s="27">
        <f>ROUND(G124*H124,6)</f>
      </c>
      <c r="L124" s="29">
        <v>0</v>
      </c>
      <c s="24">
        <f>ROUND(ROUND(L124,2)*ROUND(G124,3),2)</f>
      </c>
      <c s="27" t="s">
        <v>413</v>
      </c>
      <c>
        <f>(M124*21)/100</f>
      </c>
      <c t="s">
        <v>27</v>
      </c>
    </row>
    <row r="125" spans="1:5" ht="12.75" customHeight="1">
      <c r="A125" s="30" t="s">
        <v>56</v>
      </c>
      <c r="E125" s="31" t="s">
        <v>199</v>
      </c>
    </row>
    <row r="126" spans="1:5" ht="25.5" customHeight="1">
      <c r="A126" s="30" t="s">
        <v>57</v>
      </c>
      <c r="E126" s="32" t="s">
        <v>482</v>
      </c>
    </row>
    <row r="127" spans="5:5" ht="12.75" customHeight="1">
      <c r="E127" s="31" t="s">
        <v>59</v>
      </c>
    </row>
    <row r="128" spans="1:16" ht="12.75" customHeight="1">
      <c r="A128" t="s">
        <v>50</v>
      </c>
      <c s="6" t="s">
        <v>156</v>
      </c>
      <c s="6" t="s">
        <v>483</v>
      </c>
      <c t="s">
        <v>48</v>
      </c>
      <c s="26" t="s">
        <v>484</v>
      </c>
      <c s="27" t="s">
        <v>64</v>
      </c>
      <c s="28">
        <v>42</v>
      </c>
      <c s="27">
        <v>0</v>
      </c>
      <c s="27">
        <f>ROUND(G128*H128,6)</f>
      </c>
      <c r="L128" s="29">
        <v>0</v>
      </c>
      <c s="24">
        <f>ROUND(ROUND(L128,2)*ROUND(G128,3),2)</f>
      </c>
      <c s="27" t="s">
        <v>413</v>
      </c>
      <c>
        <f>(M128*21)/100</f>
      </c>
      <c t="s">
        <v>27</v>
      </c>
    </row>
    <row r="129" spans="1:5" ht="12.75" customHeight="1">
      <c r="A129" s="30" t="s">
        <v>56</v>
      </c>
      <c r="E129" s="31" t="s">
        <v>199</v>
      </c>
    </row>
    <row r="130" spans="1:5" ht="25.5" customHeight="1">
      <c r="A130" s="30" t="s">
        <v>57</v>
      </c>
      <c r="E130" s="32" t="s">
        <v>485</v>
      </c>
    </row>
    <row r="131" spans="5:5" ht="12.75" customHeight="1">
      <c r="E131" s="31" t="s">
        <v>59</v>
      </c>
    </row>
    <row r="132" spans="1:16" ht="12.75" customHeight="1">
      <c r="A132" t="s">
        <v>50</v>
      </c>
      <c s="6" t="s">
        <v>159</v>
      </c>
      <c s="6" t="s">
        <v>486</v>
      </c>
      <c t="s">
        <v>48</v>
      </c>
      <c s="26" t="s">
        <v>487</v>
      </c>
      <c s="27" t="s">
        <v>282</v>
      </c>
      <c s="28">
        <v>0.429</v>
      </c>
      <c s="27">
        <v>0</v>
      </c>
      <c s="27">
        <f>ROUND(G132*H132,6)</f>
      </c>
      <c r="L132" s="29">
        <v>0</v>
      </c>
      <c s="24">
        <f>ROUND(ROUND(L132,2)*ROUND(G132,3),2)</f>
      </c>
      <c s="27" t="s">
        <v>413</v>
      </c>
      <c>
        <f>(M132*21)/100</f>
      </c>
      <c t="s">
        <v>27</v>
      </c>
    </row>
    <row r="133" spans="1:5" ht="12.75" customHeight="1">
      <c r="A133" s="30" t="s">
        <v>56</v>
      </c>
      <c r="E133" s="31" t="s">
        <v>199</v>
      </c>
    </row>
    <row r="134" spans="1:5" ht="25.5" customHeight="1">
      <c r="A134" s="30" t="s">
        <v>57</v>
      </c>
      <c r="E134" s="32" t="s">
        <v>488</v>
      </c>
    </row>
    <row r="135" spans="5:5" ht="12.75" customHeight="1">
      <c r="E135" s="31" t="s">
        <v>59</v>
      </c>
    </row>
    <row r="136" spans="1:13" ht="12.75" customHeight="1">
      <c r="A136" t="s">
        <v>47</v>
      </c>
      <c r="C136" s="7" t="s">
        <v>68</v>
      </c>
      <c r="E136" s="25" t="s">
        <v>335</v>
      </c>
      <c r="J136" s="24">
        <f>0</f>
      </c>
      <c s="24">
        <f>0</f>
      </c>
      <c s="24">
        <f>0+L137+L141+L145+L149+L153+L157+L161+L165+L169+L173+L177+L181</f>
      </c>
      <c s="24">
        <f>0+M137+M141+M145+M149+M153+M157+M161+M165+M169+M173+M177+M181</f>
      </c>
    </row>
    <row r="137" spans="1:16" ht="12.75" customHeight="1">
      <c r="A137" t="s">
        <v>50</v>
      </c>
      <c s="6" t="s">
        <v>162</v>
      </c>
      <c s="6" t="s">
        <v>489</v>
      </c>
      <c t="s">
        <v>48</v>
      </c>
      <c s="26" t="s">
        <v>490</v>
      </c>
      <c s="27" t="s">
        <v>263</v>
      </c>
      <c s="28">
        <v>67.828</v>
      </c>
      <c s="27">
        <v>0</v>
      </c>
      <c s="27">
        <f>ROUND(G137*H137,6)</f>
      </c>
      <c r="L137" s="29">
        <v>0</v>
      </c>
      <c s="24">
        <f>ROUND(ROUND(L137,2)*ROUND(G137,3),2)</f>
      </c>
      <c s="27" t="s">
        <v>321</v>
      </c>
      <c>
        <f>(M137*21)/100</f>
      </c>
      <c t="s">
        <v>27</v>
      </c>
    </row>
    <row r="138" spans="1:5" ht="12.75" customHeight="1">
      <c r="A138" s="30" t="s">
        <v>56</v>
      </c>
      <c r="E138" s="31" t="s">
        <v>199</v>
      </c>
    </row>
    <row r="139" spans="1:5" ht="25.5" customHeight="1">
      <c r="A139" s="30" t="s">
        <v>57</v>
      </c>
      <c r="E139" s="32" t="s">
        <v>491</v>
      </c>
    </row>
    <row r="140" spans="5:5" ht="12.75" customHeight="1">
      <c r="E140" s="31" t="s">
        <v>59</v>
      </c>
    </row>
    <row r="141" spans="1:16" ht="12.75" customHeight="1">
      <c r="A141" t="s">
        <v>50</v>
      </c>
      <c s="6" t="s">
        <v>165</v>
      </c>
      <c s="6" t="s">
        <v>492</v>
      </c>
      <c t="s">
        <v>48</v>
      </c>
      <c s="26" t="s">
        <v>493</v>
      </c>
      <c s="27" t="s">
        <v>263</v>
      </c>
      <c s="28">
        <v>135.656</v>
      </c>
      <c s="27">
        <v>0</v>
      </c>
      <c s="27">
        <f>ROUND(G141*H141,6)</f>
      </c>
      <c r="L141" s="29">
        <v>0</v>
      </c>
      <c s="24">
        <f>ROUND(ROUND(L141,2)*ROUND(G141,3),2)</f>
      </c>
      <c s="27" t="s">
        <v>321</v>
      </c>
      <c>
        <f>(M141*21)/100</f>
      </c>
      <c t="s">
        <v>27</v>
      </c>
    </row>
    <row r="142" spans="1:5" ht="12.75" customHeight="1">
      <c r="A142" s="30" t="s">
        <v>56</v>
      </c>
      <c r="E142" s="31" t="s">
        <v>199</v>
      </c>
    </row>
    <row r="143" spans="1:5" ht="12.75" customHeight="1">
      <c r="A143" s="30" t="s">
        <v>57</v>
      </c>
      <c r="E143" s="32" t="s">
        <v>494</v>
      </c>
    </row>
    <row r="144" spans="5:5" ht="12.75" customHeight="1">
      <c r="E144" s="31" t="s">
        <v>59</v>
      </c>
    </row>
    <row r="145" spans="1:16" ht="12.75" customHeight="1">
      <c r="A145" t="s">
        <v>50</v>
      </c>
      <c s="6" t="s">
        <v>168</v>
      </c>
      <c s="6" t="s">
        <v>495</v>
      </c>
      <c t="s">
        <v>48</v>
      </c>
      <c s="26" t="s">
        <v>496</v>
      </c>
      <c s="27" t="s">
        <v>263</v>
      </c>
      <c s="28">
        <v>101.742</v>
      </c>
      <c s="27">
        <v>0</v>
      </c>
      <c s="27">
        <f>ROUND(G145*H145,6)</f>
      </c>
      <c r="L145" s="29">
        <v>0</v>
      </c>
      <c s="24">
        <f>ROUND(ROUND(L145,2)*ROUND(G145,3),2)</f>
      </c>
      <c s="27" t="s">
        <v>321</v>
      </c>
      <c>
        <f>(M145*21)/100</f>
      </c>
      <c t="s">
        <v>27</v>
      </c>
    </row>
    <row r="146" spans="1:5" ht="12.75" customHeight="1">
      <c r="A146" s="30" t="s">
        <v>56</v>
      </c>
      <c r="E146" s="31" t="s">
        <v>199</v>
      </c>
    </row>
    <row r="147" spans="1:5" ht="25.5" customHeight="1">
      <c r="A147" s="30" t="s">
        <v>57</v>
      </c>
      <c r="E147" s="32" t="s">
        <v>497</v>
      </c>
    </row>
    <row r="148" spans="5:5" ht="12.75" customHeight="1">
      <c r="E148" s="31" t="s">
        <v>59</v>
      </c>
    </row>
    <row r="149" spans="1:16" ht="12.75" customHeight="1">
      <c r="A149" t="s">
        <v>50</v>
      </c>
      <c s="6" t="s">
        <v>172</v>
      </c>
      <c s="6" t="s">
        <v>498</v>
      </c>
      <c t="s">
        <v>48</v>
      </c>
      <c s="26" t="s">
        <v>499</v>
      </c>
      <c s="27" t="s">
        <v>282</v>
      </c>
      <c s="28">
        <v>406.968</v>
      </c>
      <c s="27">
        <v>0</v>
      </c>
      <c s="27">
        <f>ROUND(G149*H149,6)</f>
      </c>
      <c r="L149" s="29">
        <v>0</v>
      </c>
      <c s="24">
        <f>ROUND(ROUND(L149,2)*ROUND(G149,3),2)</f>
      </c>
      <c s="27" t="s">
        <v>321</v>
      </c>
      <c>
        <f>(M149*21)/100</f>
      </c>
      <c t="s">
        <v>27</v>
      </c>
    </row>
    <row r="150" spans="1:5" ht="12.75" customHeight="1">
      <c r="A150" s="30" t="s">
        <v>56</v>
      </c>
      <c r="E150" s="31" t="s">
        <v>199</v>
      </c>
    </row>
    <row r="151" spans="1:5" ht="25.5" customHeight="1">
      <c r="A151" s="30" t="s">
        <v>57</v>
      </c>
      <c r="E151" s="32" t="s">
        <v>500</v>
      </c>
    </row>
    <row r="152" spans="5:5" ht="12.75" customHeight="1">
      <c r="E152" s="31" t="s">
        <v>59</v>
      </c>
    </row>
    <row r="153" spans="1:16" ht="12.75" customHeight="1">
      <c r="A153" t="s">
        <v>50</v>
      </c>
      <c s="6" t="s">
        <v>177</v>
      </c>
      <c s="6" t="s">
        <v>501</v>
      </c>
      <c t="s">
        <v>48</v>
      </c>
      <c s="26" t="s">
        <v>502</v>
      </c>
      <c s="27" t="s">
        <v>282</v>
      </c>
      <c s="28">
        <v>127.65</v>
      </c>
      <c s="27">
        <v>0</v>
      </c>
      <c s="27">
        <f>ROUND(G153*H153,6)</f>
      </c>
      <c r="L153" s="29">
        <v>0</v>
      </c>
      <c s="24">
        <f>ROUND(ROUND(L153,2)*ROUND(G153,3),2)</f>
      </c>
      <c s="27" t="s">
        <v>413</v>
      </c>
      <c>
        <f>(M153*21)/100</f>
      </c>
      <c t="s">
        <v>27</v>
      </c>
    </row>
    <row r="154" spans="1:5" ht="12.75" customHeight="1">
      <c r="A154" s="30" t="s">
        <v>56</v>
      </c>
      <c r="E154" s="31" t="s">
        <v>199</v>
      </c>
    </row>
    <row r="155" spans="1:5" ht="63.75" customHeight="1">
      <c r="A155" s="30" t="s">
        <v>57</v>
      </c>
      <c r="E155" s="32" t="s">
        <v>503</v>
      </c>
    </row>
    <row r="156" spans="5:5" ht="12.75" customHeight="1">
      <c r="E156" s="31" t="s">
        <v>59</v>
      </c>
    </row>
    <row r="157" spans="1:16" ht="12.75" customHeight="1">
      <c r="A157" t="s">
        <v>50</v>
      </c>
      <c s="6" t="s">
        <v>181</v>
      </c>
      <c s="6" t="s">
        <v>504</v>
      </c>
      <c t="s">
        <v>48</v>
      </c>
      <c s="26" t="s">
        <v>505</v>
      </c>
      <c s="27" t="s">
        <v>263</v>
      </c>
      <c s="28">
        <v>150.65</v>
      </c>
      <c s="27">
        <v>0</v>
      </c>
      <c s="27">
        <f>ROUND(G157*H157,6)</f>
      </c>
      <c r="L157" s="29">
        <v>0</v>
      </c>
      <c s="24">
        <f>ROUND(ROUND(L157,2)*ROUND(G157,3),2)</f>
      </c>
      <c s="27" t="s">
        <v>413</v>
      </c>
      <c>
        <f>(M157*21)/100</f>
      </c>
      <c t="s">
        <v>27</v>
      </c>
    </row>
    <row r="158" spans="1:5" ht="12.75" customHeight="1">
      <c r="A158" s="30" t="s">
        <v>56</v>
      </c>
      <c r="E158" s="31" t="s">
        <v>199</v>
      </c>
    </row>
    <row r="159" spans="1:5" ht="63.75" customHeight="1">
      <c r="A159" s="30" t="s">
        <v>57</v>
      </c>
      <c r="E159" s="32" t="s">
        <v>506</v>
      </c>
    </row>
    <row r="160" spans="5:5" ht="12.75" customHeight="1">
      <c r="E160" s="31" t="s">
        <v>59</v>
      </c>
    </row>
    <row r="161" spans="1:16" ht="12.75" customHeight="1">
      <c r="A161" t="s">
        <v>50</v>
      </c>
      <c s="6" t="s">
        <v>184</v>
      </c>
      <c s="6" t="s">
        <v>507</v>
      </c>
      <c t="s">
        <v>48</v>
      </c>
      <c s="26" t="s">
        <v>508</v>
      </c>
      <c s="27" t="s">
        <v>282</v>
      </c>
      <c s="28">
        <v>127.65</v>
      </c>
      <c s="27">
        <v>0</v>
      </c>
      <c s="27">
        <f>ROUND(G161*H161,6)</f>
      </c>
      <c r="L161" s="29">
        <v>0</v>
      </c>
      <c s="24">
        <f>ROUND(ROUND(L161,2)*ROUND(G161,3),2)</f>
      </c>
      <c s="27" t="s">
        <v>413</v>
      </c>
      <c>
        <f>(M161*21)/100</f>
      </c>
      <c t="s">
        <v>27</v>
      </c>
    </row>
    <row r="162" spans="1:5" ht="12.75" customHeight="1">
      <c r="A162" s="30" t="s">
        <v>56</v>
      </c>
      <c r="E162" s="31" t="s">
        <v>199</v>
      </c>
    </row>
    <row r="163" spans="1:5" ht="63.75" customHeight="1">
      <c r="A163" s="30" t="s">
        <v>57</v>
      </c>
      <c r="E163" s="32" t="s">
        <v>503</v>
      </c>
    </row>
    <row r="164" spans="5:5" ht="12.75" customHeight="1">
      <c r="E164" s="31" t="s">
        <v>59</v>
      </c>
    </row>
    <row r="165" spans="1:16" ht="12.75" customHeight="1">
      <c r="A165" t="s">
        <v>50</v>
      </c>
      <c s="6" t="s">
        <v>187</v>
      </c>
      <c s="6" t="s">
        <v>509</v>
      </c>
      <c t="s">
        <v>48</v>
      </c>
      <c s="26" t="s">
        <v>510</v>
      </c>
      <c s="27" t="s">
        <v>282</v>
      </c>
      <c s="28">
        <v>90</v>
      </c>
      <c s="27">
        <v>0</v>
      </c>
      <c s="27">
        <f>ROUND(G165*H165,6)</f>
      </c>
      <c r="L165" s="29">
        <v>0</v>
      </c>
      <c s="24">
        <f>ROUND(ROUND(L165,2)*ROUND(G165,3),2)</f>
      </c>
      <c s="27" t="s">
        <v>413</v>
      </c>
      <c>
        <f>(M165*21)/100</f>
      </c>
      <c t="s">
        <v>27</v>
      </c>
    </row>
    <row r="166" spans="1:5" ht="12.75" customHeight="1">
      <c r="A166" s="30" t="s">
        <v>56</v>
      </c>
      <c r="E166" s="31" t="s">
        <v>199</v>
      </c>
    </row>
    <row r="167" spans="1:5" ht="25.5" customHeight="1">
      <c r="A167" s="30" t="s">
        <v>57</v>
      </c>
      <c r="E167" s="32" t="s">
        <v>511</v>
      </c>
    </row>
    <row r="168" spans="5:5" ht="12.75" customHeight="1">
      <c r="E168" s="31" t="s">
        <v>59</v>
      </c>
    </row>
    <row r="169" spans="1:16" ht="12.75" customHeight="1">
      <c r="A169" t="s">
        <v>50</v>
      </c>
      <c s="6" t="s">
        <v>190</v>
      </c>
      <c s="6" t="s">
        <v>512</v>
      </c>
      <c t="s">
        <v>48</v>
      </c>
      <c s="26" t="s">
        <v>513</v>
      </c>
      <c s="27" t="s">
        <v>282</v>
      </c>
      <c s="28">
        <v>1355.3</v>
      </c>
      <c s="27">
        <v>0</v>
      </c>
      <c s="27">
        <f>ROUND(G169*H169,6)</f>
      </c>
      <c r="L169" s="29">
        <v>0</v>
      </c>
      <c s="24">
        <f>ROUND(ROUND(L169,2)*ROUND(G169,3),2)</f>
      </c>
      <c s="27" t="s">
        <v>413</v>
      </c>
      <c>
        <f>(M169*21)/100</f>
      </c>
      <c t="s">
        <v>27</v>
      </c>
    </row>
    <row r="170" spans="1:5" ht="12.75" customHeight="1">
      <c r="A170" s="30" t="s">
        <v>56</v>
      </c>
      <c r="E170" s="31" t="s">
        <v>199</v>
      </c>
    </row>
    <row r="171" spans="1:5" ht="25.5" customHeight="1">
      <c r="A171" s="30" t="s">
        <v>57</v>
      </c>
      <c r="E171" s="32" t="s">
        <v>514</v>
      </c>
    </row>
    <row r="172" spans="5:5" ht="12.75" customHeight="1">
      <c r="E172" s="31" t="s">
        <v>59</v>
      </c>
    </row>
    <row r="173" spans="1:16" ht="12.75" customHeight="1">
      <c r="A173" t="s">
        <v>50</v>
      </c>
      <c s="6" t="s">
        <v>193</v>
      </c>
      <c s="6" t="s">
        <v>515</v>
      </c>
      <c t="s">
        <v>48</v>
      </c>
      <c s="26" t="s">
        <v>516</v>
      </c>
      <c s="27" t="s">
        <v>282</v>
      </c>
      <c s="28">
        <v>516</v>
      </c>
      <c s="27">
        <v>0</v>
      </c>
      <c s="27">
        <f>ROUND(G173*H173,6)</f>
      </c>
      <c r="L173" s="29">
        <v>0</v>
      </c>
      <c s="24">
        <f>ROUND(ROUND(L173,2)*ROUND(G173,3),2)</f>
      </c>
      <c s="27" t="s">
        <v>413</v>
      </c>
      <c>
        <f>(M173*21)/100</f>
      </c>
      <c t="s">
        <v>27</v>
      </c>
    </row>
    <row r="174" spans="1:5" ht="12.75" customHeight="1">
      <c r="A174" s="30" t="s">
        <v>56</v>
      </c>
      <c r="E174" s="31" t="s">
        <v>199</v>
      </c>
    </row>
    <row r="175" spans="1:5" ht="25.5" customHeight="1">
      <c r="A175" s="30" t="s">
        <v>57</v>
      </c>
      <c r="E175" s="32" t="s">
        <v>517</v>
      </c>
    </row>
    <row r="176" spans="5:5" ht="12.75" customHeight="1">
      <c r="E176" s="31" t="s">
        <v>59</v>
      </c>
    </row>
    <row r="177" spans="1:16" ht="12.75" customHeight="1">
      <c r="A177" t="s">
        <v>50</v>
      </c>
      <c s="6" t="s">
        <v>196</v>
      </c>
      <c s="6" t="s">
        <v>518</v>
      </c>
      <c t="s">
        <v>48</v>
      </c>
      <c s="26" t="s">
        <v>519</v>
      </c>
      <c s="27" t="s">
        <v>282</v>
      </c>
      <c s="28">
        <v>516</v>
      </c>
      <c s="27">
        <v>0</v>
      </c>
      <c s="27">
        <f>ROUND(G177*H177,6)</f>
      </c>
      <c r="L177" s="29">
        <v>0</v>
      </c>
      <c s="24">
        <f>ROUND(ROUND(L177,2)*ROUND(G177,3),2)</f>
      </c>
      <c s="27" t="s">
        <v>413</v>
      </c>
      <c>
        <f>(M177*21)/100</f>
      </c>
      <c t="s">
        <v>27</v>
      </c>
    </row>
    <row r="178" spans="1:5" ht="12.75" customHeight="1">
      <c r="A178" s="30" t="s">
        <v>56</v>
      </c>
      <c r="E178" s="31" t="s">
        <v>199</v>
      </c>
    </row>
    <row r="179" spans="1:5" ht="25.5" customHeight="1">
      <c r="A179" s="30" t="s">
        <v>57</v>
      </c>
      <c r="E179" s="32" t="s">
        <v>517</v>
      </c>
    </row>
    <row r="180" spans="5:5" ht="12.75" customHeight="1">
      <c r="E180" s="31" t="s">
        <v>59</v>
      </c>
    </row>
    <row r="181" spans="1:16" ht="12.75" customHeight="1">
      <c r="A181" t="s">
        <v>50</v>
      </c>
      <c s="6" t="s">
        <v>201</v>
      </c>
      <c s="6" t="s">
        <v>520</v>
      </c>
      <c t="s">
        <v>48</v>
      </c>
      <c s="26" t="s">
        <v>521</v>
      </c>
      <c s="27" t="s">
        <v>282</v>
      </c>
      <c s="28">
        <v>323.3</v>
      </c>
      <c s="27">
        <v>0</v>
      </c>
      <c s="27">
        <f>ROUND(G181*H181,6)</f>
      </c>
      <c r="L181" s="29">
        <v>0</v>
      </c>
      <c s="24">
        <f>ROUND(ROUND(L181,2)*ROUND(G181,3),2)</f>
      </c>
      <c s="27" t="s">
        <v>413</v>
      </c>
      <c>
        <f>(M181*21)/100</f>
      </c>
      <c t="s">
        <v>27</v>
      </c>
    </row>
    <row r="182" spans="1:5" ht="12.75" customHeight="1">
      <c r="A182" s="30" t="s">
        <v>56</v>
      </c>
      <c r="E182" s="31" t="s">
        <v>199</v>
      </c>
    </row>
    <row r="183" spans="1:5" ht="25.5" customHeight="1">
      <c r="A183" s="30" t="s">
        <v>57</v>
      </c>
      <c r="E183" s="32" t="s">
        <v>522</v>
      </c>
    </row>
    <row r="184" spans="5:5" ht="12.75" customHeight="1">
      <c r="E184" s="31" t="s">
        <v>59</v>
      </c>
    </row>
    <row r="185" spans="1:13" ht="12.75" customHeight="1">
      <c r="A185" t="s">
        <v>47</v>
      </c>
      <c r="C185" s="7" t="s">
        <v>71</v>
      </c>
      <c r="E185" s="25" t="s">
        <v>523</v>
      </c>
      <c r="J185" s="24">
        <f>0</f>
      </c>
      <c s="24">
        <f>0</f>
      </c>
      <c s="24">
        <f>0+L186</f>
      </c>
      <c s="24">
        <f>0+M186</f>
      </c>
    </row>
    <row r="186" spans="1:16" ht="12.75" customHeight="1">
      <c r="A186" t="s">
        <v>50</v>
      </c>
      <c s="6" t="s">
        <v>204</v>
      </c>
      <c s="6" t="s">
        <v>524</v>
      </c>
      <c t="s">
        <v>48</v>
      </c>
      <c s="26" t="s">
        <v>525</v>
      </c>
      <c s="27" t="s">
        <v>282</v>
      </c>
      <c s="28">
        <v>7</v>
      </c>
      <c s="27">
        <v>0</v>
      </c>
      <c s="27">
        <f>ROUND(G186*H186,6)</f>
      </c>
      <c r="L186" s="29">
        <v>0</v>
      </c>
      <c s="24">
        <f>ROUND(ROUND(L186,2)*ROUND(G186,3),2)</f>
      </c>
      <c s="27" t="s">
        <v>413</v>
      </c>
      <c>
        <f>(M186*21)/100</f>
      </c>
      <c t="s">
        <v>27</v>
      </c>
    </row>
    <row r="187" spans="1:5" ht="12.75" customHeight="1">
      <c r="A187" s="30" t="s">
        <v>56</v>
      </c>
      <c r="E187" s="31" t="s">
        <v>199</v>
      </c>
    </row>
    <row r="188" spans="1:5" ht="25.5" customHeight="1">
      <c r="A188" s="30" t="s">
        <v>57</v>
      </c>
      <c r="E188" s="32" t="s">
        <v>526</v>
      </c>
    </row>
    <row r="189" spans="5:5" ht="12.75" customHeight="1">
      <c r="E189" s="31" t="s">
        <v>59</v>
      </c>
    </row>
    <row r="190" spans="1:13" ht="12.75" customHeight="1">
      <c r="A190" t="s">
        <v>47</v>
      </c>
      <c r="C190" s="7" t="s">
        <v>79</v>
      </c>
      <c r="E190" s="25" t="s">
        <v>527</v>
      </c>
      <c r="J190" s="24">
        <f>0</f>
      </c>
      <c s="24">
        <f>0</f>
      </c>
      <c s="24">
        <f>0+L191+L195</f>
      </c>
      <c s="24">
        <f>0+M191+M195</f>
      </c>
    </row>
    <row r="191" spans="1:16" ht="12.75" customHeight="1">
      <c r="A191" t="s">
        <v>50</v>
      </c>
      <c s="6" t="s">
        <v>207</v>
      </c>
      <c s="6" t="s">
        <v>528</v>
      </c>
      <c t="s">
        <v>48</v>
      </c>
      <c s="26" t="s">
        <v>529</v>
      </c>
      <c s="27" t="s">
        <v>54</v>
      </c>
      <c s="28">
        <v>2.5</v>
      </c>
      <c s="27">
        <v>0</v>
      </c>
      <c s="27">
        <f>ROUND(G191*H191,6)</f>
      </c>
      <c r="L191" s="29">
        <v>0</v>
      </c>
      <c s="24">
        <f>ROUND(ROUND(L191,2)*ROUND(G191,3),2)</f>
      </c>
      <c s="27" t="s">
        <v>413</v>
      </c>
      <c>
        <f>(M191*21)/100</f>
      </c>
      <c t="s">
        <v>27</v>
      </c>
    </row>
    <row r="192" spans="1:5" ht="12.75" customHeight="1">
      <c r="A192" s="30" t="s">
        <v>56</v>
      </c>
      <c r="E192" s="31" t="s">
        <v>199</v>
      </c>
    </row>
    <row r="193" spans="1:5" ht="25.5" customHeight="1">
      <c r="A193" s="30" t="s">
        <v>57</v>
      </c>
      <c r="E193" s="32" t="s">
        <v>530</v>
      </c>
    </row>
    <row r="194" spans="5:5" ht="12.75" customHeight="1">
      <c r="E194" s="31" t="s">
        <v>59</v>
      </c>
    </row>
    <row r="195" spans="1:16" ht="12.75" customHeight="1">
      <c r="A195" t="s">
        <v>50</v>
      </c>
      <c s="6" t="s">
        <v>211</v>
      </c>
      <c s="6" t="s">
        <v>531</v>
      </c>
      <c t="s">
        <v>48</v>
      </c>
      <c s="26" t="s">
        <v>532</v>
      </c>
      <c s="27" t="s">
        <v>64</v>
      </c>
      <c s="28">
        <v>2</v>
      </c>
      <c s="27">
        <v>0</v>
      </c>
      <c s="27">
        <f>ROUND(G195*H195,6)</f>
      </c>
      <c r="L195" s="29">
        <v>0</v>
      </c>
      <c s="24">
        <f>ROUND(ROUND(L195,2)*ROUND(G195,3),2)</f>
      </c>
      <c s="27" t="s">
        <v>413</v>
      </c>
      <c>
        <f>(M195*21)/100</f>
      </c>
      <c t="s">
        <v>27</v>
      </c>
    </row>
    <row r="196" spans="1:5" ht="12.75" customHeight="1">
      <c r="A196" s="30" t="s">
        <v>56</v>
      </c>
      <c r="E196" s="31" t="s">
        <v>199</v>
      </c>
    </row>
    <row r="197" spans="1:5" ht="25.5" customHeight="1">
      <c r="A197" s="30" t="s">
        <v>57</v>
      </c>
      <c r="E197" s="32" t="s">
        <v>533</v>
      </c>
    </row>
    <row r="198" spans="5:5" ht="12.75" customHeight="1">
      <c r="E198" s="31" t="s">
        <v>59</v>
      </c>
    </row>
    <row r="199" spans="1:13" ht="12.75" customHeight="1">
      <c r="A199" t="s">
        <v>47</v>
      </c>
      <c r="C199" s="7" t="s">
        <v>83</v>
      </c>
      <c r="E199" s="25" t="s">
        <v>357</v>
      </c>
      <c r="J199" s="24">
        <f>0</f>
      </c>
      <c s="24">
        <f>0</f>
      </c>
      <c s="24">
        <f>0+L200+L204+L208+L212+L216+L220+L224+L228+L232</f>
      </c>
      <c s="24">
        <f>0+M200+M204+M208+M212+M216+M220+M224+M228+M232</f>
      </c>
    </row>
    <row r="200" spans="1:16" ht="12.75" customHeight="1">
      <c r="A200" t="s">
        <v>50</v>
      </c>
      <c s="6" t="s">
        <v>215</v>
      </c>
      <c s="6" t="s">
        <v>534</v>
      </c>
      <c t="s">
        <v>48</v>
      </c>
      <c s="26" t="s">
        <v>535</v>
      </c>
      <c s="27" t="s">
        <v>64</v>
      </c>
      <c s="28">
        <v>8</v>
      </c>
      <c s="27">
        <v>0</v>
      </c>
      <c s="27">
        <f>ROUND(G200*H200,6)</f>
      </c>
      <c r="L200" s="29">
        <v>0</v>
      </c>
      <c s="24">
        <f>ROUND(ROUND(L200,2)*ROUND(G200,3),2)</f>
      </c>
      <c s="27" t="s">
        <v>536</v>
      </c>
      <c>
        <f>(M200*21)/100</f>
      </c>
      <c t="s">
        <v>27</v>
      </c>
    </row>
    <row r="201" spans="1:5" ht="12.75" customHeight="1">
      <c r="A201" s="30" t="s">
        <v>56</v>
      </c>
      <c r="E201" s="31" t="s">
        <v>199</v>
      </c>
    </row>
    <row r="202" spans="1:5" ht="25.5" customHeight="1">
      <c r="A202" s="30" t="s">
        <v>57</v>
      </c>
      <c r="E202" s="32" t="s">
        <v>537</v>
      </c>
    </row>
    <row r="203" spans="5:5" ht="12.75" customHeight="1">
      <c r="E203" s="31" t="s">
        <v>59</v>
      </c>
    </row>
    <row r="204" spans="1:16" ht="12.75" customHeight="1">
      <c r="A204" t="s">
        <v>50</v>
      </c>
      <c s="6" t="s">
        <v>218</v>
      </c>
      <c s="6" t="s">
        <v>538</v>
      </c>
      <c t="s">
        <v>48</v>
      </c>
      <c s="26" t="s">
        <v>539</v>
      </c>
      <c s="27" t="s">
        <v>64</v>
      </c>
      <c s="28">
        <v>6</v>
      </c>
      <c s="27">
        <v>0</v>
      </c>
      <c s="27">
        <f>ROUND(G204*H204,6)</f>
      </c>
      <c r="L204" s="29">
        <v>0</v>
      </c>
      <c s="24">
        <f>ROUND(ROUND(L204,2)*ROUND(G204,3),2)</f>
      </c>
      <c s="27" t="s">
        <v>413</v>
      </c>
      <c>
        <f>(M204*21)/100</f>
      </c>
      <c t="s">
        <v>27</v>
      </c>
    </row>
    <row r="205" spans="1:5" ht="12.75" customHeight="1">
      <c r="A205" s="30" t="s">
        <v>56</v>
      </c>
      <c r="E205" s="31" t="s">
        <v>199</v>
      </c>
    </row>
    <row r="206" spans="1:5" ht="12.75" customHeight="1">
      <c r="A206" s="30" t="s">
        <v>57</v>
      </c>
      <c r="E206" s="32" t="s">
        <v>540</v>
      </c>
    </row>
    <row r="207" spans="5:5" ht="12.75" customHeight="1">
      <c r="E207" s="31" t="s">
        <v>59</v>
      </c>
    </row>
    <row r="208" spans="1:16" ht="12.75" customHeight="1">
      <c r="A208" t="s">
        <v>50</v>
      </c>
      <c s="6" t="s">
        <v>221</v>
      </c>
      <c s="6" t="s">
        <v>541</v>
      </c>
      <c t="s">
        <v>48</v>
      </c>
      <c s="26" t="s">
        <v>542</v>
      </c>
      <c s="27" t="s">
        <v>64</v>
      </c>
      <c s="28">
        <v>4</v>
      </c>
      <c s="27">
        <v>0</v>
      </c>
      <c s="27">
        <f>ROUND(G208*H208,6)</f>
      </c>
      <c r="L208" s="29">
        <v>0</v>
      </c>
      <c s="24">
        <f>ROUND(ROUND(L208,2)*ROUND(G208,3),2)</f>
      </c>
      <c s="27" t="s">
        <v>413</v>
      </c>
      <c>
        <f>(M208*21)/100</f>
      </c>
      <c t="s">
        <v>27</v>
      </c>
    </row>
    <row r="209" spans="1:5" ht="12.75" customHeight="1">
      <c r="A209" s="30" t="s">
        <v>56</v>
      </c>
      <c r="E209" s="31" t="s">
        <v>199</v>
      </c>
    </row>
    <row r="210" spans="1:5" ht="12.75" customHeight="1">
      <c r="A210" s="30" t="s">
        <v>57</v>
      </c>
      <c r="E210" s="32" t="s">
        <v>543</v>
      </c>
    </row>
    <row r="211" spans="5:5" ht="12.75" customHeight="1">
      <c r="E211" s="31" t="s">
        <v>59</v>
      </c>
    </row>
    <row r="212" spans="1:16" ht="12.75" customHeight="1">
      <c r="A212" t="s">
        <v>50</v>
      </c>
      <c s="6" t="s">
        <v>224</v>
      </c>
      <c s="6" t="s">
        <v>544</v>
      </c>
      <c t="s">
        <v>48</v>
      </c>
      <c s="26" t="s">
        <v>545</v>
      </c>
      <c s="27" t="s">
        <v>282</v>
      </c>
      <c s="28">
        <v>56.25</v>
      </c>
      <c s="27">
        <v>0</v>
      </c>
      <c s="27">
        <f>ROUND(G212*H212,6)</f>
      </c>
      <c r="L212" s="29">
        <v>0</v>
      </c>
      <c s="24">
        <f>ROUND(ROUND(L212,2)*ROUND(G212,3),2)</f>
      </c>
      <c s="27" t="s">
        <v>413</v>
      </c>
      <c>
        <f>(M212*21)/100</f>
      </c>
      <c t="s">
        <v>27</v>
      </c>
    </row>
    <row r="213" spans="1:5" ht="12.75" customHeight="1">
      <c r="A213" s="30" t="s">
        <v>56</v>
      </c>
      <c r="E213" s="31" t="s">
        <v>199</v>
      </c>
    </row>
    <row r="214" spans="1:5" ht="25.5" customHeight="1">
      <c r="A214" s="30" t="s">
        <v>57</v>
      </c>
      <c r="E214" s="32" t="s">
        <v>546</v>
      </c>
    </row>
    <row r="215" spans="5:5" ht="12.75" customHeight="1">
      <c r="E215" s="31" t="s">
        <v>59</v>
      </c>
    </row>
    <row r="216" spans="1:16" ht="12.75" customHeight="1">
      <c r="A216" t="s">
        <v>50</v>
      </c>
      <c s="6" t="s">
        <v>227</v>
      </c>
      <c s="6" t="s">
        <v>547</v>
      </c>
      <c t="s">
        <v>48</v>
      </c>
      <c s="26" t="s">
        <v>548</v>
      </c>
      <c s="27" t="s">
        <v>54</v>
      </c>
      <c s="28">
        <v>7.5</v>
      </c>
      <c s="27">
        <v>0</v>
      </c>
      <c s="27">
        <f>ROUND(G216*H216,6)</f>
      </c>
      <c r="L216" s="29">
        <v>0</v>
      </c>
      <c s="24">
        <f>ROUND(ROUND(L216,2)*ROUND(G216,3),2)</f>
      </c>
      <c s="27" t="s">
        <v>321</v>
      </c>
      <c>
        <f>(M216*21)/100</f>
      </c>
      <c t="s">
        <v>27</v>
      </c>
    </row>
    <row r="217" spans="1:5" ht="12.75" customHeight="1">
      <c r="A217" s="30" t="s">
        <v>56</v>
      </c>
      <c r="E217" s="31" t="s">
        <v>199</v>
      </c>
    </row>
    <row r="218" spans="1:5" ht="12.75" customHeight="1">
      <c r="A218" s="30" t="s">
        <v>57</v>
      </c>
      <c r="E218" s="32" t="s">
        <v>549</v>
      </c>
    </row>
    <row r="219" spans="5:5" ht="12.75" customHeight="1">
      <c r="E219" s="31" t="s">
        <v>59</v>
      </c>
    </row>
    <row r="220" spans="1:16" ht="12.75" customHeight="1">
      <c r="A220" t="s">
        <v>50</v>
      </c>
      <c s="6" t="s">
        <v>230</v>
      </c>
      <c s="6" t="s">
        <v>550</v>
      </c>
      <c t="s">
        <v>48</v>
      </c>
      <c s="26" t="s">
        <v>551</v>
      </c>
      <c s="27" t="s">
        <v>54</v>
      </c>
      <c s="28">
        <v>160</v>
      </c>
      <c s="27">
        <v>0</v>
      </c>
      <c s="27">
        <f>ROUND(G220*H220,6)</f>
      </c>
      <c r="L220" s="29">
        <v>0</v>
      </c>
      <c s="24">
        <f>ROUND(ROUND(L220,2)*ROUND(G220,3),2)</f>
      </c>
      <c s="27" t="s">
        <v>321</v>
      </c>
      <c>
        <f>(M220*21)/100</f>
      </c>
      <c t="s">
        <v>27</v>
      </c>
    </row>
    <row r="221" spans="1:5" ht="12.75" customHeight="1">
      <c r="A221" s="30" t="s">
        <v>56</v>
      </c>
      <c r="E221" s="31" t="s">
        <v>199</v>
      </c>
    </row>
    <row r="222" spans="1:5" ht="12.75" customHeight="1">
      <c r="A222" s="30" t="s">
        <v>57</v>
      </c>
      <c r="E222" s="32" t="s">
        <v>552</v>
      </c>
    </row>
    <row r="223" spans="5:5" ht="12.75" customHeight="1">
      <c r="E223" s="31" t="s">
        <v>59</v>
      </c>
    </row>
    <row r="224" spans="1:16" ht="12.75" customHeight="1">
      <c r="A224" t="s">
        <v>50</v>
      </c>
      <c s="6" t="s">
        <v>234</v>
      </c>
      <c s="6" t="s">
        <v>553</v>
      </c>
      <c t="s">
        <v>48</v>
      </c>
      <c s="26" t="s">
        <v>554</v>
      </c>
      <c s="27" t="s">
        <v>54</v>
      </c>
      <c s="28">
        <v>70</v>
      </c>
      <c s="27">
        <v>0</v>
      </c>
      <c s="27">
        <f>ROUND(G224*H224,6)</f>
      </c>
      <c r="L224" s="29">
        <v>0</v>
      </c>
      <c s="24">
        <f>ROUND(ROUND(L224,2)*ROUND(G224,3),2)</f>
      </c>
      <c s="27" t="s">
        <v>321</v>
      </c>
      <c>
        <f>(M224*21)/100</f>
      </c>
      <c t="s">
        <v>27</v>
      </c>
    </row>
    <row r="225" spans="1:5" ht="12.75" customHeight="1">
      <c r="A225" s="30" t="s">
        <v>56</v>
      </c>
      <c r="E225" s="31" t="s">
        <v>199</v>
      </c>
    </row>
    <row r="226" spans="1:5" ht="12.75" customHeight="1">
      <c r="A226" s="30" t="s">
        <v>57</v>
      </c>
      <c r="E226" s="32" t="s">
        <v>555</v>
      </c>
    </row>
    <row r="227" spans="5:5" ht="12.75" customHeight="1">
      <c r="E227" s="31" t="s">
        <v>59</v>
      </c>
    </row>
    <row r="228" spans="1:16" ht="12.75" customHeight="1">
      <c r="A228" t="s">
        <v>50</v>
      </c>
      <c s="6" t="s">
        <v>237</v>
      </c>
      <c s="6" t="s">
        <v>556</v>
      </c>
      <c t="s">
        <v>48</v>
      </c>
      <c s="26" t="s">
        <v>557</v>
      </c>
      <c s="27" t="s">
        <v>54</v>
      </c>
      <c s="28">
        <v>20</v>
      </c>
      <c s="27">
        <v>0</v>
      </c>
      <c s="27">
        <f>ROUND(G228*H228,6)</f>
      </c>
      <c r="L228" s="29">
        <v>0</v>
      </c>
      <c s="24">
        <f>ROUND(ROUND(L228,2)*ROUND(G228,3),2)</f>
      </c>
      <c s="27" t="s">
        <v>413</v>
      </c>
      <c>
        <f>(M228*21)/100</f>
      </c>
      <c t="s">
        <v>27</v>
      </c>
    </row>
    <row r="229" spans="1:5" ht="12.75" customHeight="1">
      <c r="A229" s="30" t="s">
        <v>56</v>
      </c>
      <c r="E229" s="31" t="s">
        <v>199</v>
      </c>
    </row>
    <row r="230" spans="1:5" ht="25.5" customHeight="1">
      <c r="A230" s="30" t="s">
        <v>57</v>
      </c>
      <c r="E230" s="32" t="s">
        <v>558</v>
      </c>
    </row>
    <row r="231" spans="5:5" ht="12.75" customHeight="1">
      <c r="E231" s="31" t="s">
        <v>59</v>
      </c>
    </row>
    <row r="232" spans="1:16" ht="12.75" customHeight="1">
      <c r="A232" t="s">
        <v>50</v>
      </c>
      <c s="6" t="s">
        <v>240</v>
      </c>
      <c s="6" t="s">
        <v>559</v>
      </c>
      <c t="s">
        <v>48</v>
      </c>
      <c s="26" t="s">
        <v>560</v>
      </c>
      <c s="27" t="s">
        <v>263</v>
      </c>
      <c s="28">
        <v>2</v>
      </c>
      <c s="27">
        <v>0</v>
      </c>
      <c s="27">
        <f>ROUND(G232*H232,6)</f>
      </c>
      <c r="L232" s="29">
        <v>0</v>
      </c>
      <c s="24">
        <f>ROUND(ROUND(L232,2)*ROUND(G232,3),2)</f>
      </c>
      <c s="27" t="s">
        <v>413</v>
      </c>
      <c>
        <f>(M232*21)/100</f>
      </c>
      <c t="s">
        <v>27</v>
      </c>
    </row>
    <row r="233" spans="1:5" ht="12.75" customHeight="1">
      <c r="A233" s="30" t="s">
        <v>56</v>
      </c>
      <c r="E233" s="31" t="s">
        <v>199</v>
      </c>
    </row>
    <row r="234" spans="1:5" ht="25.5" customHeight="1">
      <c r="A234" s="30" t="s">
        <v>57</v>
      </c>
      <c r="E234" s="32" t="s">
        <v>561</v>
      </c>
    </row>
    <row r="235" spans="5:5" ht="12.75" customHeight="1">
      <c r="E235" s="31" t="s">
        <v>59</v>
      </c>
    </row>
  </sheetData>
  <sheetProtection password="923D" sheet="1" objects="1" scenarios="1"/>
  <mergeCells count="17">
    <mergeCell ref="C1:C2"/>
    <mergeCell ref="E1:E2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5:M5"/>
    <mergeCell ref="J6:K6"/>
    <mergeCell ref="L6:M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P2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14" width="16.7142857142857" customWidth="1"/>
    <col min="15" max="16" width="9.14285714285714" hidden="1" customWidth="1"/>
  </cols>
  <sheetData>
    <row r="1" spans="1:16" ht="25" customHeight="1">
      <c r="A1" s="12" t="s">
        <v>18</v>
      </c>
      <c s="2"/>
      <c s="2"/>
      <c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2"/>
      <c s="2"/>
      <c s="2"/>
      <c s="2"/>
      <c s="2"/>
      <c s="2"/>
      <c s="2"/>
      <c s="2"/>
      <c s="2"/>
      <c s="2"/>
      <c s="2"/>
      <c s="14"/>
      <c s="14"/>
      <c s="2"/>
      <c r="P2" t="s">
        <v>26</v>
      </c>
    </row>
    <row r="3" spans="1:16" ht="15" customHeight="1">
      <c r="A3" s="12" t="s">
        <v>19</v>
      </c>
      <c s="16" t="s">
        <v>22</v>
      </c>
      <c s="20" t="s">
        <v>2</v>
      </c>
      <c r="E3" s="16" t="s">
        <v>3</v>
      </c>
      <c r="L3" s="13" t="s">
        <v>562</v>
      </c>
      <c s="33">
        <f>Rekapitulace!C16</f>
      </c>
      <c s="15" t="s">
        <v>15</v>
      </c>
      <c t="s">
        <v>23</v>
      </c>
      <c t="s">
        <v>27</v>
      </c>
    </row>
    <row r="4" spans="1:16" ht="15" customHeight="1">
      <c r="A4" s="18" t="s">
        <v>20</v>
      </c>
      <c s="19" t="s">
        <v>28</v>
      </c>
      <c s="20" t="s">
        <v>562</v>
      </c>
      <c r="E4" s="19" t="s">
        <v>563</v>
      </c>
      <c r="O4" t="s">
        <v>24</v>
      </c>
      <c t="s">
        <v>27</v>
      </c>
    </row>
    <row r="5" spans="1:16" ht="12.75" customHeight="1">
      <c r="A5" s="17" t="s">
        <v>29</v>
      </c>
      <c s="17" t="s">
        <v>30</v>
      </c>
      <c s="17" t="s">
        <v>31</v>
      </c>
      <c s="17" t="s">
        <v>32</v>
      </c>
      <c s="17" t="s">
        <v>33</v>
      </c>
      <c s="17" t="s">
        <v>34</v>
      </c>
      <c s="17" t="s">
        <v>35</v>
      </c>
      <c s="17" t="s">
        <v>36</v>
      </c>
      <c s="17" t="s">
        <v>37</v>
      </c>
      <c s="17" t="s">
        <v>38</v>
      </c>
      <c s="17"/>
      <c s="17"/>
      <c s="17"/>
      <c s="17" t="s">
        <v>43</v>
      </c>
      <c t="s">
        <v>25</v>
      </c>
      <c t="s">
        <v>27</v>
      </c>
    </row>
    <row r="6" spans="1:14" ht="12.75" customHeight="1">
      <c r="A6" s="17"/>
      <c s="17"/>
      <c s="17"/>
      <c s="17"/>
      <c s="17"/>
      <c s="17"/>
      <c s="17"/>
      <c s="17"/>
      <c s="17"/>
      <c s="17" t="s">
        <v>39</v>
      </c>
      <c s="17"/>
      <c s="17" t="s">
        <v>40</v>
      </c>
      <c s="17"/>
      <c s="17"/>
    </row>
    <row r="7" spans="1:14" ht="12.75" customHeight="1">
      <c r="A7" s="17"/>
      <c s="17"/>
      <c s="17"/>
      <c s="17"/>
      <c s="17"/>
      <c s="17"/>
      <c s="17"/>
      <c s="17"/>
      <c s="17"/>
      <c s="17" t="s">
        <v>41</v>
      </c>
      <c s="17" t="s">
        <v>42</v>
      </c>
      <c s="17" t="s">
        <v>41</v>
      </c>
      <c s="17" t="s">
        <v>42</v>
      </c>
      <c s="17"/>
    </row>
    <row r="8" spans="1:13" ht="12.75" customHeight="1">
      <c r="A8" t="s">
        <v>44</v>
      </c>
      <c r="C8" s="21" t="s">
        <v>566</v>
      </c>
      <c r="E8" s="23" t="s">
        <v>567</v>
      </c>
      <c r="J8" s="22">
        <f>0+J9+J14</f>
      </c>
      <c s="22">
        <f>0+K9+K14</f>
      </c>
      <c s="22">
        <f>0+L9+L14</f>
      </c>
      <c s="22">
        <f>0+M9+M14</f>
      </c>
    </row>
    <row r="9" spans="1:13" ht="12.75" customHeight="1">
      <c r="A9" t="s">
        <v>47</v>
      </c>
      <c r="C9" s="7" t="s">
        <v>316</v>
      </c>
      <c r="E9" s="25" t="s">
        <v>317</v>
      </c>
      <c r="J9" s="24">
        <f>0</f>
      </c>
      <c s="24">
        <f>0</f>
      </c>
      <c s="24">
        <f>0+L10</f>
      </c>
      <c s="24">
        <f>0+M10</f>
      </c>
    </row>
    <row r="10" spans="1:16" ht="12.75" customHeight="1">
      <c r="A10" t="s">
        <v>50</v>
      </c>
      <c s="6" t="s">
        <v>48</v>
      </c>
      <c s="6" t="s">
        <v>568</v>
      </c>
      <c t="s">
        <v>48</v>
      </c>
      <c s="26" t="s">
        <v>402</v>
      </c>
      <c s="27" t="s">
        <v>320</v>
      </c>
      <c s="28">
        <v>19.2</v>
      </c>
      <c s="27">
        <v>0</v>
      </c>
      <c s="27">
        <f>ROUND(G10*H10,6)</f>
      </c>
      <c r="L10" s="29">
        <v>0</v>
      </c>
      <c s="24">
        <f>ROUND(ROUND(L10,2)*ROUND(G10,3),2)</f>
      </c>
      <c s="27" t="s">
        <v>569</v>
      </c>
      <c>
        <f>(M10*21)/100</f>
      </c>
      <c t="s">
        <v>27</v>
      </c>
    </row>
    <row r="11" spans="1:5" ht="12.75" customHeight="1">
      <c r="A11" s="30" t="s">
        <v>56</v>
      </c>
      <c r="E11" s="31" t="s">
        <v>199</v>
      </c>
    </row>
    <row r="12" spans="1:5" ht="25.5" customHeight="1">
      <c r="A12" s="30" t="s">
        <v>57</v>
      </c>
      <c r="E12" s="32" t="s">
        <v>570</v>
      </c>
    </row>
    <row r="13" spans="5:5" ht="12.75" customHeight="1">
      <c r="E13" s="31" t="s">
        <v>59</v>
      </c>
    </row>
    <row r="14" spans="1:13" ht="12.75" customHeight="1">
      <c r="A14" t="s">
        <v>47</v>
      </c>
      <c r="C14" s="7" t="s">
        <v>83</v>
      </c>
      <c r="E14" s="25" t="s">
        <v>357</v>
      </c>
      <c r="J14" s="24">
        <f>0</f>
      </c>
      <c s="24">
        <f>0</f>
      </c>
      <c s="24">
        <f>0+L15+L19+L23</f>
      </c>
      <c s="24">
        <f>0+M15+M19+M23</f>
      </c>
    </row>
    <row r="15" spans="1:16" ht="12.75" customHeight="1">
      <c r="A15" t="s">
        <v>50</v>
      </c>
      <c s="6" t="s">
        <v>27</v>
      </c>
      <c s="6" t="s">
        <v>571</v>
      </c>
      <c t="s">
        <v>48</v>
      </c>
      <c s="26" t="s">
        <v>572</v>
      </c>
      <c s="27" t="s">
        <v>282</v>
      </c>
      <c s="28">
        <v>64</v>
      </c>
      <c s="27">
        <v>0</v>
      </c>
      <c s="27">
        <f>ROUND(G15*H15,6)</f>
      </c>
      <c r="L15" s="29">
        <v>0</v>
      </c>
      <c s="24">
        <f>ROUND(ROUND(L15,2)*ROUND(G15,3),2)</f>
      </c>
      <c s="27" t="s">
        <v>569</v>
      </c>
      <c>
        <f>(M15*21)/100</f>
      </c>
      <c t="s">
        <v>27</v>
      </c>
    </row>
    <row r="16" spans="1:5" ht="12.75" customHeight="1">
      <c r="A16" s="30" t="s">
        <v>56</v>
      </c>
      <c r="E16" s="31" t="s">
        <v>199</v>
      </c>
    </row>
    <row r="17" spans="1:5" ht="25.5" customHeight="1">
      <c r="A17" s="30" t="s">
        <v>57</v>
      </c>
      <c r="E17" s="32" t="s">
        <v>573</v>
      </c>
    </row>
    <row r="18" spans="5:5" ht="12.75" customHeight="1">
      <c r="E18" s="31" t="s">
        <v>59</v>
      </c>
    </row>
    <row r="19" spans="1:16" ht="12.75" customHeight="1">
      <c r="A19" t="s">
        <v>50</v>
      </c>
      <c s="6" t="s">
        <v>26</v>
      </c>
      <c s="6" t="s">
        <v>574</v>
      </c>
      <c t="s">
        <v>48</v>
      </c>
      <c s="26" t="s">
        <v>575</v>
      </c>
      <c s="27" t="s">
        <v>282</v>
      </c>
      <c s="28">
        <v>64</v>
      </c>
      <c s="27">
        <v>0</v>
      </c>
      <c s="27">
        <f>ROUND(G19*H19,6)</f>
      </c>
      <c r="L19" s="29">
        <v>0</v>
      </c>
      <c s="24">
        <f>ROUND(ROUND(L19,2)*ROUND(G19,3),2)</f>
      </c>
      <c s="27" t="s">
        <v>569</v>
      </c>
      <c>
        <f>(M19*21)/100</f>
      </c>
      <c t="s">
        <v>27</v>
      </c>
    </row>
    <row r="20" spans="1:5" ht="12.75" customHeight="1">
      <c r="A20" s="30" t="s">
        <v>56</v>
      </c>
      <c r="E20" s="31" t="s">
        <v>199</v>
      </c>
    </row>
    <row r="21" spans="1:5" ht="25.5" customHeight="1">
      <c r="A21" s="30" t="s">
        <v>57</v>
      </c>
      <c r="E21" s="32" t="s">
        <v>576</v>
      </c>
    </row>
    <row r="22" spans="5:5" ht="12.75" customHeight="1">
      <c r="E22" s="31" t="s">
        <v>59</v>
      </c>
    </row>
    <row r="23" spans="1:16" ht="12.75" customHeight="1">
      <c r="A23" t="s">
        <v>50</v>
      </c>
      <c s="6" t="s">
        <v>65</v>
      </c>
      <c s="6" t="s">
        <v>577</v>
      </c>
      <c t="s">
        <v>48</v>
      </c>
      <c s="26" t="s">
        <v>578</v>
      </c>
      <c s="27" t="s">
        <v>382</v>
      </c>
      <c s="28">
        <v>1920</v>
      </c>
      <c s="27">
        <v>0</v>
      </c>
      <c s="27">
        <f>ROUND(G23*H23,6)</f>
      </c>
      <c r="L23" s="29">
        <v>0</v>
      </c>
      <c s="24">
        <f>ROUND(ROUND(L23,2)*ROUND(G23,3),2)</f>
      </c>
      <c s="27" t="s">
        <v>569</v>
      </c>
      <c>
        <f>(M23*21)/100</f>
      </c>
      <c t="s">
        <v>27</v>
      </c>
    </row>
    <row r="24" spans="1:5" ht="12.75" customHeight="1">
      <c r="A24" s="30" t="s">
        <v>56</v>
      </c>
      <c r="E24" s="31" t="s">
        <v>199</v>
      </c>
    </row>
    <row r="25" spans="1:5" ht="25.5" customHeight="1">
      <c r="A25" s="30" t="s">
        <v>57</v>
      </c>
      <c r="E25" s="32" t="s">
        <v>579</v>
      </c>
    </row>
    <row r="26" spans="5:5" ht="12.75" customHeight="1">
      <c r="E26" s="31" t="s">
        <v>59</v>
      </c>
    </row>
  </sheetData>
  <sheetProtection password="923D" sheet="1" objects="1" scenarios="1"/>
  <mergeCells count="17">
    <mergeCell ref="C1:C2"/>
    <mergeCell ref="E1:E2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5:M5"/>
    <mergeCell ref="J6:K6"/>
    <mergeCell ref="L6:M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P11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14" width="16.7142857142857" customWidth="1"/>
    <col min="15" max="16" width="9.14285714285714" hidden="1" customWidth="1"/>
  </cols>
  <sheetData>
    <row r="1" spans="1:16" ht="25" customHeight="1">
      <c r="A1" s="12" t="s">
        <v>18</v>
      </c>
      <c s="2"/>
      <c s="2"/>
      <c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2"/>
      <c s="2"/>
      <c s="2"/>
      <c s="2"/>
      <c s="2"/>
      <c s="2"/>
      <c s="2"/>
      <c s="2"/>
      <c s="2"/>
      <c s="2"/>
      <c s="2"/>
      <c s="14"/>
      <c s="14"/>
      <c s="2"/>
      <c r="P2" t="s">
        <v>26</v>
      </c>
    </row>
    <row r="3" spans="1:16" ht="15" customHeight="1">
      <c r="A3" s="12" t="s">
        <v>19</v>
      </c>
      <c s="16" t="s">
        <v>22</v>
      </c>
      <c s="20" t="s">
        <v>2</v>
      </c>
      <c r="E3" s="16" t="s">
        <v>3</v>
      </c>
      <c r="L3" s="13" t="s">
        <v>562</v>
      </c>
      <c s="33">
        <f>Rekapitulace!C16</f>
      </c>
      <c s="15" t="s">
        <v>15</v>
      </c>
      <c t="s">
        <v>23</v>
      </c>
      <c t="s">
        <v>27</v>
      </c>
    </row>
    <row r="4" spans="1:16" ht="15" customHeight="1">
      <c r="A4" s="18" t="s">
        <v>20</v>
      </c>
      <c s="19" t="s">
        <v>28</v>
      </c>
      <c s="20" t="s">
        <v>562</v>
      </c>
      <c r="E4" s="19" t="s">
        <v>563</v>
      </c>
      <c r="O4" t="s">
        <v>24</v>
      </c>
      <c t="s">
        <v>27</v>
      </c>
    </row>
    <row r="5" spans="1:16" ht="12.75" customHeight="1">
      <c r="A5" s="17" t="s">
        <v>29</v>
      </c>
      <c s="17" t="s">
        <v>30</v>
      </c>
      <c s="17" t="s">
        <v>31</v>
      </c>
      <c s="17" t="s">
        <v>32</v>
      </c>
      <c s="17" t="s">
        <v>33</v>
      </c>
      <c s="17" t="s">
        <v>34</v>
      </c>
      <c s="17" t="s">
        <v>35</v>
      </c>
      <c s="17" t="s">
        <v>36</v>
      </c>
      <c s="17" t="s">
        <v>37</v>
      </c>
      <c s="17" t="s">
        <v>38</v>
      </c>
      <c s="17"/>
      <c s="17"/>
      <c s="17"/>
      <c s="17" t="s">
        <v>43</v>
      </c>
      <c t="s">
        <v>25</v>
      </c>
      <c t="s">
        <v>27</v>
      </c>
    </row>
    <row r="6" spans="1:14" ht="12.75" customHeight="1">
      <c r="A6" s="17"/>
      <c s="17"/>
      <c s="17"/>
      <c s="17"/>
      <c s="17"/>
      <c s="17"/>
      <c s="17"/>
      <c s="17"/>
      <c s="17"/>
      <c s="17" t="s">
        <v>39</v>
      </c>
      <c s="17"/>
      <c s="17" t="s">
        <v>40</v>
      </c>
      <c s="17"/>
      <c s="17"/>
    </row>
    <row r="7" spans="1:14" ht="12.75" customHeight="1">
      <c r="A7" s="17"/>
      <c s="17"/>
      <c s="17"/>
      <c s="17"/>
      <c s="17"/>
      <c s="17"/>
      <c s="17"/>
      <c s="17"/>
      <c s="17"/>
      <c s="17" t="s">
        <v>41</v>
      </c>
      <c s="17" t="s">
        <v>42</v>
      </c>
      <c s="17" t="s">
        <v>41</v>
      </c>
      <c s="17" t="s">
        <v>42</v>
      </c>
      <c s="17"/>
    </row>
    <row r="8" spans="1:13" ht="12.75" customHeight="1">
      <c r="A8" t="s">
        <v>44</v>
      </c>
      <c r="C8" s="21" t="s">
        <v>582</v>
      </c>
      <c r="E8" s="23" t="s">
        <v>583</v>
      </c>
      <c r="J8" s="22">
        <f>0+J9+J26+J75+J100</f>
      </c>
      <c s="22">
        <f>0+K9+K26+K75+K100</f>
      </c>
      <c s="22">
        <f>0+L9+L26+L75+L100</f>
      </c>
      <c s="22">
        <f>0+M9+M26+M75+M100</f>
      </c>
    </row>
    <row r="9" spans="1:13" ht="12.75" customHeight="1">
      <c r="A9" t="s">
        <v>47</v>
      </c>
      <c r="C9" s="7" t="s">
        <v>316</v>
      </c>
      <c r="E9" s="25" t="s">
        <v>317</v>
      </c>
      <c r="J9" s="24">
        <f>0</f>
      </c>
      <c s="24">
        <f>0</f>
      </c>
      <c s="24">
        <f>0+L10+L14+L18+L22</f>
      </c>
      <c s="24">
        <f>0+M10+M14+M18+M22</f>
      </c>
    </row>
    <row r="10" spans="1:16" ht="12.75" customHeight="1">
      <c r="A10" t="s">
        <v>50</v>
      </c>
      <c s="6" t="s">
        <v>48</v>
      </c>
      <c s="6" t="s">
        <v>398</v>
      </c>
      <c t="s">
        <v>48</v>
      </c>
      <c s="26" t="s">
        <v>399</v>
      </c>
      <c s="27" t="s">
        <v>320</v>
      </c>
      <c s="28">
        <v>2165.58</v>
      </c>
      <c s="27">
        <v>0</v>
      </c>
      <c s="27">
        <f>ROUND(G10*H10,6)</f>
      </c>
      <c r="L10" s="29">
        <v>0</v>
      </c>
      <c s="24">
        <f>ROUND(ROUND(L10,2)*ROUND(G10,3),2)</f>
      </c>
      <c s="27" t="s">
        <v>321</v>
      </c>
      <c>
        <f>(M10*21)/100</f>
      </c>
      <c t="s">
        <v>27</v>
      </c>
    </row>
    <row r="11" spans="1:5" ht="12.75" customHeight="1">
      <c r="A11" s="30" t="s">
        <v>56</v>
      </c>
      <c r="E11" s="31" t="s">
        <v>199</v>
      </c>
    </row>
    <row r="12" spans="1:5" ht="25.5" customHeight="1">
      <c r="A12" s="30" t="s">
        <v>57</v>
      </c>
      <c r="E12" s="32" t="s">
        <v>584</v>
      </c>
    </row>
    <row r="13" spans="5:5" ht="12.75" customHeight="1">
      <c r="E13" s="31" t="s">
        <v>59</v>
      </c>
    </row>
    <row r="14" spans="1:16" ht="12.75" customHeight="1">
      <c r="A14" t="s">
        <v>50</v>
      </c>
      <c s="6" t="s">
        <v>27</v>
      </c>
      <c s="6" t="s">
        <v>401</v>
      </c>
      <c t="s">
        <v>48</v>
      </c>
      <c s="26" t="s">
        <v>402</v>
      </c>
      <c s="27" t="s">
        <v>320</v>
      </c>
      <c s="28">
        <v>23.4</v>
      </c>
      <c s="27">
        <v>0</v>
      </c>
      <c s="27">
        <f>ROUND(G14*H14,6)</f>
      </c>
      <c r="L14" s="29">
        <v>0</v>
      </c>
      <c s="24">
        <f>ROUND(ROUND(L14,2)*ROUND(G14,3),2)</f>
      </c>
      <c s="27" t="s">
        <v>321</v>
      </c>
      <c>
        <f>(M14*21)/100</f>
      </c>
      <c t="s">
        <v>27</v>
      </c>
    </row>
    <row r="15" spans="1:5" ht="12.75" customHeight="1">
      <c r="A15" s="30" t="s">
        <v>56</v>
      </c>
      <c r="E15" s="31" t="s">
        <v>199</v>
      </c>
    </row>
    <row r="16" spans="1:5" ht="25.5" customHeight="1">
      <c r="A16" s="30" t="s">
        <v>57</v>
      </c>
      <c r="E16" s="32" t="s">
        <v>585</v>
      </c>
    </row>
    <row r="17" spans="5:5" ht="12.75" customHeight="1">
      <c r="E17" s="31" t="s">
        <v>59</v>
      </c>
    </row>
    <row r="18" spans="1:16" ht="12.75" customHeight="1">
      <c r="A18" t="s">
        <v>50</v>
      </c>
      <c s="6" t="s">
        <v>26</v>
      </c>
      <c s="6" t="s">
        <v>318</v>
      </c>
      <c t="s">
        <v>48</v>
      </c>
      <c s="26" t="s">
        <v>319</v>
      </c>
      <c s="27" t="s">
        <v>320</v>
      </c>
      <c s="28">
        <v>5.432</v>
      </c>
      <c s="27">
        <v>0</v>
      </c>
      <c s="27">
        <f>ROUND(G18*H18,6)</f>
      </c>
      <c r="L18" s="29">
        <v>0</v>
      </c>
      <c s="24">
        <f>ROUND(ROUND(L18,2)*ROUND(G18,3),2)</f>
      </c>
      <c s="27" t="s">
        <v>321</v>
      </c>
      <c>
        <f>(M18*21)/100</f>
      </c>
      <c t="s">
        <v>27</v>
      </c>
    </row>
    <row r="19" spans="1:5" ht="12.75" customHeight="1">
      <c r="A19" s="30" t="s">
        <v>56</v>
      </c>
      <c r="E19" s="31" t="s">
        <v>199</v>
      </c>
    </row>
    <row r="20" spans="1:5" ht="51" customHeight="1">
      <c r="A20" s="30" t="s">
        <v>57</v>
      </c>
      <c r="E20" s="32" t="s">
        <v>404</v>
      </c>
    </row>
    <row r="21" spans="5:5" ht="12.75" customHeight="1">
      <c r="E21" s="31" t="s">
        <v>59</v>
      </c>
    </row>
    <row r="22" spans="1:16" ht="12.75" customHeight="1">
      <c r="A22" t="s">
        <v>50</v>
      </c>
      <c s="6" t="s">
        <v>65</v>
      </c>
      <c s="6" t="s">
        <v>405</v>
      </c>
      <c t="s">
        <v>48</v>
      </c>
      <c s="26" t="s">
        <v>406</v>
      </c>
      <c s="27" t="s">
        <v>320</v>
      </c>
      <c s="28">
        <v>0.05</v>
      </c>
      <c s="27">
        <v>0</v>
      </c>
      <c s="27">
        <f>ROUND(G22*H22,6)</f>
      </c>
      <c r="L22" s="29">
        <v>0</v>
      </c>
      <c s="24">
        <f>ROUND(ROUND(L22,2)*ROUND(G22,3),2)</f>
      </c>
      <c s="27" t="s">
        <v>321</v>
      </c>
      <c>
        <f>(M22*21)/100</f>
      </c>
      <c t="s">
        <v>27</v>
      </c>
    </row>
    <row r="23" spans="1:5" ht="12.75" customHeight="1">
      <c r="A23" s="30" t="s">
        <v>56</v>
      </c>
      <c r="E23" s="31" t="s">
        <v>199</v>
      </c>
    </row>
    <row r="24" spans="1:5" ht="25.5" customHeight="1">
      <c r="A24" s="30" t="s">
        <v>57</v>
      </c>
      <c r="E24" s="32" t="s">
        <v>407</v>
      </c>
    </row>
    <row r="25" spans="5:5" ht="12.75" customHeight="1">
      <c r="E25" s="31" t="s">
        <v>59</v>
      </c>
    </row>
    <row r="26" spans="1:13" ht="12.75" customHeight="1">
      <c r="A26" t="s">
        <v>47</v>
      </c>
      <c r="C26" s="7" t="s">
        <v>27</v>
      </c>
      <c r="E26" s="25" t="s">
        <v>259</v>
      </c>
      <c r="J26" s="24">
        <f>0</f>
      </c>
      <c s="24">
        <f>0</f>
      </c>
      <c s="24">
        <f>0+L27+L31+L35+L39+L43+L47+L51+L55+L59+L63+L67+L71</f>
      </c>
      <c s="24">
        <f>0+M27+M31+M35+M39+M43+M47+M51+M55+M59+M63+M67+M71</f>
      </c>
    </row>
    <row r="27" spans="1:16" ht="12.75" customHeight="1">
      <c r="A27" t="s">
        <v>50</v>
      </c>
      <c s="6" t="s">
        <v>68</v>
      </c>
      <c s="6" t="s">
        <v>411</v>
      </c>
      <c t="s">
        <v>48</v>
      </c>
      <c s="26" t="s">
        <v>412</v>
      </c>
      <c s="27" t="s">
        <v>282</v>
      </c>
      <c s="28">
        <v>600</v>
      </c>
      <c s="27">
        <v>0</v>
      </c>
      <c s="27">
        <f>ROUND(G27*H27,6)</f>
      </c>
      <c r="L27" s="29">
        <v>0</v>
      </c>
      <c s="24">
        <f>ROUND(ROUND(L27,2)*ROUND(G27,3),2)</f>
      </c>
      <c s="27" t="s">
        <v>413</v>
      </c>
      <c>
        <f>(M27*21)/100</f>
      </c>
      <c t="s">
        <v>27</v>
      </c>
    </row>
    <row r="28" spans="1:5" ht="12.75" customHeight="1">
      <c r="A28" s="30" t="s">
        <v>56</v>
      </c>
      <c r="E28" s="31" t="s">
        <v>199</v>
      </c>
    </row>
    <row r="29" spans="1:5" ht="12.75" customHeight="1">
      <c r="A29" s="30" t="s">
        <v>57</v>
      </c>
      <c r="E29" s="32" t="s">
        <v>586</v>
      </c>
    </row>
    <row r="30" spans="5:5" ht="12.75" customHeight="1">
      <c r="E30" s="31" t="s">
        <v>59</v>
      </c>
    </row>
    <row r="31" spans="1:16" ht="12.75" customHeight="1">
      <c r="A31" t="s">
        <v>50</v>
      </c>
      <c s="6" t="s">
        <v>71</v>
      </c>
      <c s="6" t="s">
        <v>415</v>
      </c>
      <c t="s">
        <v>48</v>
      </c>
      <c s="26" t="s">
        <v>416</v>
      </c>
      <c s="27" t="s">
        <v>282</v>
      </c>
      <c s="28">
        <v>100</v>
      </c>
      <c s="27">
        <v>0</v>
      </c>
      <c s="27">
        <f>ROUND(G31*H31,6)</f>
      </c>
      <c r="L31" s="29">
        <v>0</v>
      </c>
      <c s="24">
        <f>ROUND(ROUND(L31,2)*ROUND(G31,3),2)</f>
      </c>
      <c s="27" t="s">
        <v>413</v>
      </c>
      <c>
        <f>(M31*21)/100</f>
      </c>
      <c t="s">
        <v>27</v>
      </c>
    </row>
    <row r="32" spans="1:5" ht="12.75" customHeight="1">
      <c r="A32" s="30" t="s">
        <v>56</v>
      </c>
      <c r="E32" s="31" t="s">
        <v>199</v>
      </c>
    </row>
    <row r="33" spans="1:5" ht="25.5" customHeight="1">
      <c r="A33" s="30" t="s">
        <v>57</v>
      </c>
      <c r="E33" s="32" t="s">
        <v>587</v>
      </c>
    </row>
    <row r="34" spans="5:5" ht="12.75" customHeight="1">
      <c r="E34" s="31" t="s">
        <v>59</v>
      </c>
    </row>
    <row r="35" spans="1:16" ht="12.75" customHeight="1">
      <c r="A35" t="s">
        <v>50</v>
      </c>
      <c s="6" t="s">
        <v>74</v>
      </c>
      <c s="6" t="s">
        <v>430</v>
      </c>
      <c t="s">
        <v>48</v>
      </c>
      <c s="26" t="s">
        <v>431</v>
      </c>
      <c s="27" t="s">
        <v>263</v>
      </c>
      <c s="28">
        <v>211.65</v>
      </c>
      <c s="27">
        <v>0</v>
      </c>
      <c s="27">
        <f>ROUND(G35*H35,6)</f>
      </c>
      <c r="L35" s="29">
        <v>0</v>
      </c>
      <c s="24">
        <f>ROUND(ROUND(L35,2)*ROUND(G35,3),2)</f>
      </c>
      <c s="27" t="s">
        <v>413</v>
      </c>
      <c>
        <f>(M35*21)/100</f>
      </c>
      <c t="s">
        <v>27</v>
      </c>
    </row>
    <row r="36" spans="1:5" ht="12.75" customHeight="1">
      <c r="A36" s="30" t="s">
        <v>56</v>
      </c>
      <c r="E36" s="31" t="s">
        <v>199</v>
      </c>
    </row>
    <row r="37" spans="1:5" ht="12.75" customHeight="1">
      <c r="A37" s="30" t="s">
        <v>57</v>
      </c>
      <c r="E37" s="32" t="s">
        <v>588</v>
      </c>
    </row>
    <row r="38" spans="5:5" ht="12.75" customHeight="1">
      <c r="E38" s="31" t="s">
        <v>59</v>
      </c>
    </row>
    <row r="39" spans="1:16" ht="12.75" customHeight="1">
      <c r="A39" t="s">
        <v>50</v>
      </c>
      <c s="6" t="s">
        <v>79</v>
      </c>
      <c s="6" t="s">
        <v>433</v>
      </c>
      <c t="s">
        <v>48</v>
      </c>
      <c s="26" t="s">
        <v>434</v>
      </c>
      <c s="27" t="s">
        <v>435</v>
      </c>
      <c s="28">
        <v>7619.4</v>
      </c>
      <c s="27">
        <v>0</v>
      </c>
      <c s="27">
        <f>ROUND(G39*H39,6)</f>
      </c>
      <c r="L39" s="29">
        <v>0</v>
      </c>
      <c s="24">
        <f>ROUND(ROUND(L39,2)*ROUND(G39,3),2)</f>
      </c>
      <c s="27" t="s">
        <v>413</v>
      </c>
      <c>
        <f>(M39*21)/100</f>
      </c>
      <c t="s">
        <v>27</v>
      </c>
    </row>
    <row r="40" spans="1:5" ht="12.75" customHeight="1">
      <c r="A40" s="30" t="s">
        <v>56</v>
      </c>
      <c r="E40" s="31" t="s">
        <v>199</v>
      </c>
    </row>
    <row r="41" spans="1:5" ht="12.75" customHeight="1">
      <c r="A41" s="30" t="s">
        <v>57</v>
      </c>
      <c r="E41" s="32" t="s">
        <v>589</v>
      </c>
    </row>
    <row r="42" spans="5:5" ht="12.75" customHeight="1">
      <c r="E42" s="31" t="s">
        <v>59</v>
      </c>
    </row>
    <row r="43" spans="1:16" ht="12.75" customHeight="1">
      <c r="A43" t="s">
        <v>50</v>
      </c>
      <c s="6" t="s">
        <v>83</v>
      </c>
      <c s="6" t="s">
        <v>437</v>
      </c>
      <c t="s">
        <v>48</v>
      </c>
      <c s="26" t="s">
        <v>438</v>
      </c>
      <c s="27" t="s">
        <v>263</v>
      </c>
      <c s="28">
        <v>1203.1</v>
      </c>
      <c s="27">
        <v>0</v>
      </c>
      <c s="27">
        <f>ROUND(G43*H43,6)</f>
      </c>
      <c r="L43" s="29">
        <v>0</v>
      </c>
      <c s="24">
        <f>ROUND(ROUND(L43,2)*ROUND(G43,3),2)</f>
      </c>
      <c s="27" t="s">
        <v>413</v>
      </c>
      <c>
        <f>(M43*21)/100</f>
      </c>
      <c t="s">
        <v>27</v>
      </c>
    </row>
    <row r="44" spans="1:5" ht="12.75" customHeight="1">
      <c r="A44" s="30" t="s">
        <v>56</v>
      </c>
      <c r="E44" s="31" t="s">
        <v>199</v>
      </c>
    </row>
    <row r="45" spans="1:5" ht="25.5" customHeight="1">
      <c r="A45" s="30" t="s">
        <v>57</v>
      </c>
      <c r="E45" s="32" t="s">
        <v>590</v>
      </c>
    </row>
    <row r="46" spans="5:5" ht="12.75" customHeight="1">
      <c r="E46" s="31" t="s">
        <v>59</v>
      </c>
    </row>
    <row r="47" spans="1:16" ht="12.75" customHeight="1">
      <c r="A47" t="s">
        <v>50</v>
      </c>
      <c s="6" t="s">
        <v>86</v>
      </c>
      <c s="6" t="s">
        <v>456</v>
      </c>
      <c t="s">
        <v>48</v>
      </c>
      <c s="26" t="s">
        <v>457</v>
      </c>
      <c s="27" t="s">
        <v>282</v>
      </c>
      <c s="28">
        <v>604</v>
      </c>
      <c s="27">
        <v>0</v>
      </c>
      <c s="27">
        <f>ROUND(G47*H47,6)</f>
      </c>
      <c r="L47" s="29">
        <v>0</v>
      </c>
      <c s="24">
        <f>ROUND(ROUND(L47,2)*ROUND(G47,3),2)</f>
      </c>
      <c s="27" t="s">
        <v>413</v>
      </c>
      <c>
        <f>(M47*21)/100</f>
      </c>
      <c t="s">
        <v>27</v>
      </c>
    </row>
    <row r="48" spans="1:5" ht="12.75" customHeight="1">
      <c r="A48" s="30" t="s">
        <v>56</v>
      </c>
      <c r="E48" s="31" t="s">
        <v>199</v>
      </c>
    </row>
    <row r="49" spans="1:5" ht="25.5" customHeight="1">
      <c r="A49" s="30" t="s">
        <v>57</v>
      </c>
      <c r="E49" s="32" t="s">
        <v>591</v>
      </c>
    </row>
    <row r="50" spans="5:5" ht="12.75" customHeight="1">
      <c r="E50" s="31" t="s">
        <v>59</v>
      </c>
    </row>
    <row r="51" spans="1:16" ht="12.75" customHeight="1">
      <c r="A51" t="s">
        <v>50</v>
      </c>
      <c s="6" t="s">
        <v>89</v>
      </c>
      <c s="6" t="s">
        <v>459</v>
      </c>
      <c t="s">
        <v>48</v>
      </c>
      <c s="26" t="s">
        <v>460</v>
      </c>
      <c s="27" t="s">
        <v>282</v>
      </c>
      <c s="28">
        <v>1023</v>
      </c>
      <c s="27">
        <v>0</v>
      </c>
      <c s="27">
        <f>ROUND(G51*H51,6)</f>
      </c>
      <c r="L51" s="29">
        <v>0</v>
      </c>
      <c s="24">
        <f>ROUND(ROUND(L51,2)*ROUND(G51,3),2)</f>
      </c>
      <c s="27" t="s">
        <v>413</v>
      </c>
      <c>
        <f>(M51*21)/100</f>
      </c>
      <c t="s">
        <v>27</v>
      </c>
    </row>
    <row r="52" spans="1:5" ht="12.75" customHeight="1">
      <c r="A52" s="30" t="s">
        <v>56</v>
      </c>
      <c r="E52" s="31" t="s">
        <v>199</v>
      </c>
    </row>
    <row r="53" spans="1:5" ht="12.75" customHeight="1">
      <c r="A53" s="30" t="s">
        <v>57</v>
      </c>
      <c r="E53" s="32" t="s">
        <v>592</v>
      </c>
    </row>
    <row r="54" spans="5:5" ht="12.75" customHeight="1">
      <c r="E54" s="31" t="s">
        <v>59</v>
      </c>
    </row>
    <row r="55" spans="1:16" ht="12.75" customHeight="1">
      <c r="A55" t="s">
        <v>50</v>
      </c>
      <c s="6" t="s">
        <v>92</v>
      </c>
      <c s="6" t="s">
        <v>462</v>
      </c>
      <c t="s">
        <v>48</v>
      </c>
      <c s="26" t="s">
        <v>463</v>
      </c>
      <c s="27" t="s">
        <v>282</v>
      </c>
      <c s="28">
        <v>540</v>
      </c>
      <c s="27">
        <v>0</v>
      </c>
      <c s="27">
        <f>ROUND(G55*H55,6)</f>
      </c>
      <c r="L55" s="29">
        <v>0</v>
      </c>
      <c s="24">
        <f>ROUND(ROUND(L55,2)*ROUND(G55,3),2)</f>
      </c>
      <c s="27" t="s">
        <v>413</v>
      </c>
      <c>
        <f>(M55*21)/100</f>
      </c>
      <c t="s">
        <v>27</v>
      </c>
    </row>
    <row r="56" spans="1:5" ht="12.75" customHeight="1">
      <c r="A56" s="30" t="s">
        <v>56</v>
      </c>
      <c r="E56" s="31" t="s">
        <v>199</v>
      </c>
    </row>
    <row r="57" spans="1:5" ht="25.5" customHeight="1">
      <c r="A57" s="30" t="s">
        <v>57</v>
      </c>
      <c r="E57" s="32" t="s">
        <v>593</v>
      </c>
    </row>
    <row r="58" spans="5:5" ht="12.75" customHeight="1">
      <c r="E58" s="31" t="s">
        <v>59</v>
      </c>
    </row>
    <row r="59" spans="1:16" ht="12.75" customHeight="1">
      <c r="A59" t="s">
        <v>50</v>
      </c>
      <c s="6" t="s">
        <v>95</v>
      </c>
      <c s="6" t="s">
        <v>468</v>
      </c>
      <c t="s">
        <v>48</v>
      </c>
      <c s="26" t="s">
        <v>469</v>
      </c>
      <c s="27" t="s">
        <v>282</v>
      </c>
      <c s="28">
        <v>1023</v>
      </c>
      <c s="27">
        <v>0</v>
      </c>
      <c s="27">
        <f>ROUND(G59*H59,6)</f>
      </c>
      <c r="L59" s="29">
        <v>0</v>
      </c>
      <c s="24">
        <f>ROUND(ROUND(L59,2)*ROUND(G59,3),2)</f>
      </c>
      <c s="27" t="s">
        <v>413</v>
      </c>
      <c>
        <f>(M59*21)/100</f>
      </c>
      <c t="s">
        <v>27</v>
      </c>
    </row>
    <row r="60" spans="1:5" ht="12.75" customHeight="1">
      <c r="A60" s="30" t="s">
        <v>56</v>
      </c>
      <c r="E60" s="31" t="s">
        <v>199</v>
      </c>
    </row>
    <row r="61" spans="1:5" ht="25.5" customHeight="1">
      <c r="A61" s="30" t="s">
        <v>57</v>
      </c>
      <c r="E61" s="32" t="s">
        <v>594</v>
      </c>
    </row>
    <row r="62" spans="5:5" ht="12.75" customHeight="1">
      <c r="E62" s="31" t="s">
        <v>59</v>
      </c>
    </row>
    <row r="63" spans="1:16" ht="12.75" customHeight="1">
      <c r="A63" t="s">
        <v>50</v>
      </c>
      <c s="6" t="s">
        <v>98</v>
      </c>
      <c s="6" t="s">
        <v>471</v>
      </c>
      <c t="s">
        <v>48</v>
      </c>
      <c s="26" t="s">
        <v>472</v>
      </c>
      <c s="27" t="s">
        <v>282</v>
      </c>
      <c s="28">
        <v>540</v>
      </c>
      <c s="27">
        <v>0</v>
      </c>
      <c s="27">
        <f>ROUND(G63*H63,6)</f>
      </c>
      <c r="L63" s="29">
        <v>0</v>
      </c>
      <c s="24">
        <f>ROUND(ROUND(L63,2)*ROUND(G63,3),2)</f>
      </c>
      <c s="27" t="s">
        <v>413</v>
      </c>
      <c>
        <f>(M63*21)/100</f>
      </c>
      <c t="s">
        <v>27</v>
      </c>
    </row>
    <row r="64" spans="1:5" ht="12.75" customHeight="1">
      <c r="A64" s="30" t="s">
        <v>56</v>
      </c>
      <c r="E64" s="31" t="s">
        <v>199</v>
      </c>
    </row>
    <row r="65" spans="1:5" ht="12.75" customHeight="1">
      <c r="A65" s="30" t="s">
        <v>57</v>
      </c>
      <c r="E65" s="32" t="s">
        <v>595</v>
      </c>
    </row>
    <row r="66" spans="5:5" ht="12.75" customHeight="1">
      <c r="E66" s="31" t="s">
        <v>59</v>
      </c>
    </row>
    <row r="67" spans="1:16" ht="12.75" customHeight="1">
      <c r="A67" t="s">
        <v>50</v>
      </c>
      <c s="6" t="s">
        <v>101</v>
      </c>
      <c s="6" t="s">
        <v>474</v>
      </c>
      <c t="s">
        <v>48</v>
      </c>
      <c s="26" t="s">
        <v>475</v>
      </c>
      <c s="27" t="s">
        <v>282</v>
      </c>
      <c s="28">
        <v>540</v>
      </c>
      <c s="27">
        <v>0</v>
      </c>
      <c s="27">
        <f>ROUND(G67*H67,6)</f>
      </c>
      <c r="L67" s="29">
        <v>0</v>
      </c>
      <c s="24">
        <f>ROUND(ROUND(L67,2)*ROUND(G67,3),2)</f>
      </c>
      <c s="27" t="s">
        <v>413</v>
      </c>
      <c>
        <f>(M67*21)/100</f>
      </c>
      <c t="s">
        <v>27</v>
      </c>
    </row>
    <row r="68" spans="1:5" ht="12.75" customHeight="1">
      <c r="A68" s="30" t="s">
        <v>56</v>
      </c>
      <c r="E68" s="31" t="s">
        <v>199</v>
      </c>
    </row>
    <row r="69" spans="1:5" ht="12.75" customHeight="1">
      <c r="A69" s="30" t="s">
        <v>57</v>
      </c>
      <c r="E69" s="32" t="s">
        <v>595</v>
      </c>
    </row>
    <row r="70" spans="5:5" ht="12.75" customHeight="1">
      <c r="E70" s="31" t="s">
        <v>59</v>
      </c>
    </row>
    <row r="71" spans="1:16" ht="12.75" customHeight="1">
      <c r="A71" t="s">
        <v>50</v>
      </c>
      <c s="6" t="s">
        <v>105</v>
      </c>
      <c s="6" t="s">
        <v>476</v>
      </c>
      <c t="s">
        <v>48</v>
      </c>
      <c s="26" t="s">
        <v>477</v>
      </c>
      <c s="27" t="s">
        <v>263</v>
      </c>
      <c s="28">
        <v>234.45</v>
      </c>
      <c s="27">
        <v>0</v>
      </c>
      <c s="27">
        <f>ROUND(G71*H71,6)</f>
      </c>
      <c r="L71" s="29">
        <v>0</v>
      </c>
      <c s="24">
        <f>ROUND(ROUND(L71,2)*ROUND(G71,3),2)</f>
      </c>
      <c s="27" t="s">
        <v>413</v>
      </c>
      <c>
        <f>(M71*21)/100</f>
      </c>
      <c t="s">
        <v>27</v>
      </c>
    </row>
    <row r="72" spans="1:5" ht="12.75" customHeight="1">
      <c r="A72" s="30" t="s">
        <v>56</v>
      </c>
      <c r="E72" s="31" t="s">
        <v>199</v>
      </c>
    </row>
    <row r="73" spans="1:5" ht="25.5" customHeight="1">
      <c r="A73" s="30" t="s">
        <v>57</v>
      </c>
      <c r="E73" s="32" t="s">
        <v>596</v>
      </c>
    </row>
    <row r="74" spans="5:5" ht="12.75" customHeight="1">
      <c r="E74" s="31" t="s">
        <v>59</v>
      </c>
    </row>
    <row r="75" spans="1:13" ht="12.75" customHeight="1">
      <c r="A75" t="s">
        <v>47</v>
      </c>
      <c r="C75" s="7" t="s">
        <v>68</v>
      </c>
      <c r="E75" s="25" t="s">
        <v>335</v>
      </c>
      <c r="J75" s="24">
        <f>0</f>
      </c>
      <c s="24">
        <f>0</f>
      </c>
      <c s="24">
        <f>0+L76+L80+L84+L88+L92+L96</f>
      </c>
      <c s="24">
        <f>0+M76+M80+M84+M88+M92+M96</f>
      </c>
    </row>
    <row r="76" spans="1:16" ht="12.75" customHeight="1">
      <c r="A76" t="s">
        <v>50</v>
      </c>
      <c s="6" t="s">
        <v>109</v>
      </c>
      <c s="6" t="s">
        <v>489</v>
      </c>
      <c t="s">
        <v>48</v>
      </c>
      <c s="26" t="s">
        <v>490</v>
      </c>
      <c s="27" t="s">
        <v>263</v>
      </c>
      <c s="28">
        <v>95.018</v>
      </c>
      <c s="27">
        <v>0</v>
      </c>
      <c s="27">
        <f>ROUND(G76*H76,6)</f>
      </c>
      <c r="L76" s="29">
        <v>0</v>
      </c>
      <c s="24">
        <f>ROUND(ROUND(L76,2)*ROUND(G76,3),2)</f>
      </c>
      <c s="27" t="s">
        <v>321</v>
      </c>
      <c>
        <f>(M76*21)/100</f>
      </c>
      <c t="s">
        <v>27</v>
      </c>
    </row>
    <row r="77" spans="1:5" ht="12.75" customHeight="1">
      <c r="A77" s="30" t="s">
        <v>56</v>
      </c>
      <c r="E77" s="31" t="s">
        <v>199</v>
      </c>
    </row>
    <row r="78" spans="1:5" ht="12.75" customHeight="1">
      <c r="A78" s="30" t="s">
        <v>57</v>
      </c>
      <c r="E78" s="32" t="s">
        <v>597</v>
      </c>
    </row>
    <row r="79" spans="5:5" ht="12.75" customHeight="1">
      <c r="E79" s="31" t="s">
        <v>59</v>
      </c>
    </row>
    <row r="80" spans="1:16" ht="12.75" customHeight="1">
      <c r="A80" t="s">
        <v>50</v>
      </c>
      <c s="6" t="s">
        <v>113</v>
      </c>
      <c s="6" t="s">
        <v>507</v>
      </c>
      <c t="s">
        <v>48</v>
      </c>
      <c s="26" t="s">
        <v>508</v>
      </c>
      <c s="27" t="s">
        <v>282</v>
      </c>
      <c s="28">
        <v>499.09</v>
      </c>
      <c s="27">
        <v>0</v>
      </c>
      <c s="27">
        <f>ROUND(G80*H80,6)</f>
      </c>
      <c r="L80" s="29">
        <v>0</v>
      </c>
      <c s="24">
        <f>ROUND(ROUND(L80,2)*ROUND(G80,3),2)</f>
      </c>
      <c s="27" t="s">
        <v>413</v>
      </c>
      <c>
        <f>(M80*21)/100</f>
      </c>
      <c t="s">
        <v>27</v>
      </c>
    </row>
    <row r="81" spans="1:5" ht="12.75" customHeight="1">
      <c r="A81" s="30" t="s">
        <v>56</v>
      </c>
      <c r="E81" s="31" t="s">
        <v>199</v>
      </c>
    </row>
    <row r="82" spans="1:5" ht="63.75" customHeight="1">
      <c r="A82" s="30" t="s">
        <v>57</v>
      </c>
      <c r="E82" s="32" t="s">
        <v>598</v>
      </c>
    </row>
    <row r="83" spans="5:5" ht="12.75" customHeight="1">
      <c r="E83" s="31" t="s">
        <v>59</v>
      </c>
    </row>
    <row r="84" spans="1:16" ht="12.75" customHeight="1">
      <c r="A84" t="s">
        <v>50</v>
      </c>
      <c s="6" t="s">
        <v>117</v>
      </c>
      <c s="6" t="s">
        <v>509</v>
      </c>
      <c t="s">
        <v>48</v>
      </c>
      <c s="26" t="s">
        <v>510</v>
      </c>
      <c s="27" t="s">
        <v>282</v>
      </c>
      <c s="28">
        <v>90</v>
      </c>
      <c s="27">
        <v>0</v>
      </c>
      <c s="27">
        <f>ROUND(G84*H84,6)</f>
      </c>
      <c r="L84" s="29">
        <v>0</v>
      </c>
      <c s="24">
        <f>ROUND(ROUND(L84,2)*ROUND(G84,3),2)</f>
      </c>
      <c s="27" t="s">
        <v>413</v>
      </c>
      <c>
        <f>(M84*21)/100</f>
      </c>
      <c t="s">
        <v>27</v>
      </c>
    </row>
    <row r="85" spans="1:5" ht="12.75" customHeight="1">
      <c r="A85" s="30" t="s">
        <v>56</v>
      </c>
      <c r="E85" s="31" t="s">
        <v>199</v>
      </c>
    </row>
    <row r="86" spans="1:5" ht="25.5" customHeight="1">
      <c r="A86" s="30" t="s">
        <v>57</v>
      </c>
      <c r="E86" s="32" t="s">
        <v>511</v>
      </c>
    </row>
    <row r="87" spans="5:5" ht="12.75" customHeight="1">
      <c r="E87" s="31" t="s">
        <v>59</v>
      </c>
    </row>
    <row r="88" spans="1:16" ht="12.75" customHeight="1">
      <c r="A88" t="s">
        <v>50</v>
      </c>
      <c s="6" t="s">
        <v>121</v>
      </c>
      <c s="6" t="s">
        <v>512</v>
      </c>
      <c t="s">
        <v>48</v>
      </c>
      <c s="26" t="s">
        <v>513</v>
      </c>
      <c s="27" t="s">
        <v>282</v>
      </c>
      <c s="28">
        <v>863.8</v>
      </c>
      <c s="27">
        <v>0</v>
      </c>
      <c s="27">
        <f>ROUND(G88*H88,6)</f>
      </c>
      <c r="L88" s="29">
        <v>0</v>
      </c>
      <c s="24">
        <f>ROUND(ROUND(L88,2)*ROUND(G88,3),2)</f>
      </c>
      <c s="27" t="s">
        <v>413</v>
      </c>
      <c>
        <f>(M88*21)/100</f>
      </c>
      <c t="s">
        <v>27</v>
      </c>
    </row>
    <row r="89" spans="1:5" ht="12.75" customHeight="1">
      <c r="A89" s="30" t="s">
        <v>56</v>
      </c>
      <c r="E89" s="31" t="s">
        <v>199</v>
      </c>
    </row>
    <row r="90" spans="1:5" ht="25.5" customHeight="1">
      <c r="A90" s="30" t="s">
        <v>57</v>
      </c>
      <c r="E90" s="32" t="s">
        <v>599</v>
      </c>
    </row>
    <row r="91" spans="5:5" ht="12.75" customHeight="1">
      <c r="E91" s="31" t="s">
        <v>59</v>
      </c>
    </row>
    <row r="92" spans="1:16" ht="12.75" customHeight="1">
      <c r="A92" t="s">
        <v>50</v>
      </c>
      <c s="6" t="s">
        <v>124</v>
      </c>
      <c s="6" t="s">
        <v>600</v>
      </c>
      <c t="s">
        <v>48</v>
      </c>
      <c s="26" t="s">
        <v>601</v>
      </c>
      <c s="27" t="s">
        <v>282</v>
      </c>
      <c s="28">
        <v>431.9</v>
      </c>
      <c s="27">
        <v>0</v>
      </c>
      <c s="27">
        <f>ROUND(G92*H92,6)</f>
      </c>
      <c r="L92" s="29">
        <v>0</v>
      </c>
      <c s="24">
        <f>ROUND(ROUND(L92,2)*ROUND(G92,3),2)</f>
      </c>
      <c s="27" t="s">
        <v>413</v>
      </c>
      <c>
        <f>(M92*21)/100</f>
      </c>
      <c t="s">
        <v>27</v>
      </c>
    </row>
    <row r="93" spans="1:5" ht="12.75" customHeight="1">
      <c r="A93" s="30" t="s">
        <v>56</v>
      </c>
      <c r="E93" s="31" t="s">
        <v>199</v>
      </c>
    </row>
    <row r="94" spans="1:5" ht="12.75" customHeight="1">
      <c r="A94" s="30" t="s">
        <v>57</v>
      </c>
      <c r="E94" s="32" t="s">
        <v>602</v>
      </c>
    </row>
    <row r="95" spans="5:5" ht="12.75" customHeight="1">
      <c r="E95" s="31" t="s">
        <v>59</v>
      </c>
    </row>
    <row r="96" spans="1:16" ht="12.75" customHeight="1">
      <c r="A96" t="s">
        <v>50</v>
      </c>
      <c s="6" t="s">
        <v>128</v>
      </c>
      <c s="6" t="s">
        <v>603</v>
      </c>
      <c t="s">
        <v>48</v>
      </c>
      <c s="26" t="s">
        <v>604</v>
      </c>
      <c s="27" t="s">
        <v>282</v>
      </c>
      <c s="28">
        <v>431.9</v>
      </c>
      <c s="27">
        <v>0</v>
      </c>
      <c s="27">
        <f>ROUND(G96*H96,6)</f>
      </c>
      <c r="L96" s="29">
        <v>0</v>
      </c>
      <c s="24">
        <f>ROUND(ROUND(L96,2)*ROUND(G96,3),2)</f>
      </c>
      <c s="27" t="s">
        <v>413</v>
      </c>
      <c>
        <f>(M96*21)/100</f>
      </c>
      <c t="s">
        <v>27</v>
      </c>
    </row>
    <row r="97" spans="1:5" ht="12.75" customHeight="1">
      <c r="A97" s="30" t="s">
        <v>56</v>
      </c>
      <c r="E97" s="31" t="s">
        <v>199</v>
      </c>
    </row>
    <row r="98" spans="1:5" ht="25.5" customHeight="1">
      <c r="A98" s="30" t="s">
        <v>57</v>
      </c>
      <c r="E98" s="32" t="s">
        <v>605</v>
      </c>
    </row>
    <row r="99" spans="5:5" ht="12.75" customHeight="1">
      <c r="E99" s="31" t="s">
        <v>59</v>
      </c>
    </row>
    <row r="100" spans="1:13" ht="12.75" customHeight="1">
      <c r="A100" t="s">
        <v>47</v>
      </c>
      <c r="C100" s="7" t="s">
        <v>83</v>
      </c>
      <c r="E100" s="25" t="s">
        <v>357</v>
      </c>
      <c r="J100" s="24">
        <f>0</f>
      </c>
      <c s="24">
        <f>0</f>
      </c>
      <c s="24">
        <f>0+L101+L105+L109+L113</f>
      </c>
      <c s="24">
        <f>0+M101+M105+M109+M113</f>
      </c>
    </row>
    <row r="101" spans="1:16" ht="12.75" customHeight="1">
      <c r="A101" t="s">
        <v>50</v>
      </c>
      <c s="6" t="s">
        <v>131</v>
      </c>
      <c s="6" t="s">
        <v>534</v>
      </c>
      <c t="s">
        <v>48</v>
      </c>
      <c s="26" t="s">
        <v>535</v>
      </c>
      <c s="27" t="s">
        <v>64</v>
      </c>
      <c s="28">
        <v>8</v>
      </c>
      <c s="27">
        <v>0</v>
      </c>
      <c s="27">
        <f>ROUND(G101*H101,6)</f>
      </c>
      <c r="L101" s="29">
        <v>0</v>
      </c>
      <c s="24">
        <f>ROUND(ROUND(L101,2)*ROUND(G101,3),2)</f>
      </c>
      <c s="27" t="s">
        <v>536</v>
      </c>
      <c>
        <f>(M101*21)/100</f>
      </c>
      <c t="s">
        <v>27</v>
      </c>
    </row>
    <row r="102" spans="1:5" ht="12.75" customHeight="1">
      <c r="A102" s="30" t="s">
        <v>56</v>
      </c>
      <c r="E102" s="31" t="s">
        <v>199</v>
      </c>
    </row>
    <row r="103" spans="1:5" ht="25.5" customHeight="1">
      <c r="A103" s="30" t="s">
        <v>57</v>
      </c>
      <c r="E103" s="32" t="s">
        <v>537</v>
      </c>
    </row>
    <row r="104" spans="5:5" ht="12.75" customHeight="1">
      <c r="E104" s="31" t="s">
        <v>59</v>
      </c>
    </row>
    <row r="105" spans="1:16" ht="12.75" customHeight="1">
      <c r="A105" t="s">
        <v>50</v>
      </c>
      <c s="6" t="s">
        <v>134</v>
      </c>
      <c s="6" t="s">
        <v>538</v>
      </c>
      <c t="s">
        <v>48</v>
      </c>
      <c s="26" t="s">
        <v>539</v>
      </c>
      <c s="27" t="s">
        <v>64</v>
      </c>
      <c s="28">
        <v>3</v>
      </c>
      <c s="27">
        <v>0</v>
      </c>
      <c s="27">
        <f>ROUND(G105*H105,6)</f>
      </c>
      <c r="L105" s="29">
        <v>0</v>
      </c>
      <c s="24">
        <f>ROUND(ROUND(L105,2)*ROUND(G105,3),2)</f>
      </c>
      <c s="27" t="s">
        <v>413</v>
      </c>
      <c>
        <f>(M105*21)/100</f>
      </c>
      <c t="s">
        <v>27</v>
      </c>
    </row>
    <row r="106" spans="1:5" ht="12.75" customHeight="1">
      <c r="A106" s="30" t="s">
        <v>56</v>
      </c>
      <c r="E106" s="31" t="s">
        <v>199</v>
      </c>
    </row>
    <row r="107" spans="1:5" ht="12.75" customHeight="1">
      <c r="A107" s="30" t="s">
        <v>57</v>
      </c>
      <c r="E107" s="32" t="s">
        <v>540</v>
      </c>
    </row>
    <row r="108" spans="5:5" ht="12.75" customHeight="1">
      <c r="E108" s="31" t="s">
        <v>59</v>
      </c>
    </row>
    <row r="109" spans="1:16" ht="12.75" customHeight="1">
      <c r="A109" t="s">
        <v>50</v>
      </c>
      <c s="6" t="s">
        <v>137</v>
      </c>
      <c s="6" t="s">
        <v>541</v>
      </c>
      <c t="s">
        <v>48</v>
      </c>
      <c s="26" t="s">
        <v>542</v>
      </c>
      <c s="27" t="s">
        <v>64</v>
      </c>
      <c s="28">
        <v>3</v>
      </c>
      <c s="27">
        <v>0</v>
      </c>
      <c s="27">
        <f>ROUND(G109*H109,6)</f>
      </c>
      <c r="L109" s="29">
        <v>0</v>
      </c>
      <c s="24">
        <f>ROUND(ROUND(L109,2)*ROUND(G109,3),2)</f>
      </c>
      <c s="27" t="s">
        <v>413</v>
      </c>
      <c>
        <f>(M109*21)/100</f>
      </c>
      <c t="s">
        <v>27</v>
      </c>
    </row>
    <row r="110" spans="1:5" ht="12.75" customHeight="1">
      <c r="A110" s="30" t="s">
        <v>56</v>
      </c>
      <c r="E110" s="31" t="s">
        <v>199</v>
      </c>
    </row>
    <row r="111" spans="1:5" ht="12.75" customHeight="1">
      <c r="A111" s="30" t="s">
        <v>57</v>
      </c>
      <c r="E111" s="32" t="s">
        <v>543</v>
      </c>
    </row>
    <row r="112" spans="5:5" ht="12.75" customHeight="1">
      <c r="E112" s="31" t="s">
        <v>59</v>
      </c>
    </row>
    <row r="113" spans="1:16" ht="12.75" customHeight="1">
      <c r="A113" t="s">
        <v>50</v>
      </c>
      <c s="6" t="s">
        <v>141</v>
      </c>
      <c s="6" t="s">
        <v>559</v>
      </c>
      <c t="s">
        <v>48</v>
      </c>
      <c s="26" t="s">
        <v>560</v>
      </c>
      <c s="27" t="s">
        <v>263</v>
      </c>
      <c s="28">
        <v>2</v>
      </c>
      <c s="27">
        <v>0</v>
      </c>
      <c s="27">
        <f>ROUND(G113*H113,6)</f>
      </c>
      <c r="L113" s="29">
        <v>0</v>
      </c>
      <c s="24">
        <f>ROUND(ROUND(L113,2)*ROUND(G113,3),2)</f>
      </c>
      <c s="27" t="s">
        <v>413</v>
      </c>
      <c>
        <f>(M113*21)/100</f>
      </c>
      <c t="s">
        <v>27</v>
      </c>
    </row>
    <row r="114" spans="1:5" ht="12.75" customHeight="1">
      <c r="A114" s="30" t="s">
        <v>56</v>
      </c>
      <c r="E114" s="31" t="s">
        <v>199</v>
      </c>
    </row>
    <row r="115" spans="1:5" ht="25.5" customHeight="1">
      <c r="A115" s="30" t="s">
        <v>57</v>
      </c>
      <c r="E115" s="32" t="s">
        <v>561</v>
      </c>
    </row>
    <row r="116" spans="5:5" ht="12.75" customHeight="1">
      <c r="E116" s="31" t="s">
        <v>59</v>
      </c>
    </row>
  </sheetData>
  <sheetProtection password="923D" sheet="1" objects="1" scenarios="1"/>
  <mergeCells count="17">
    <mergeCell ref="C1:C2"/>
    <mergeCell ref="E1:E2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5:M5"/>
    <mergeCell ref="J6:K6"/>
    <mergeCell ref="L6:M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P12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14" width="16.7142857142857" customWidth="1"/>
    <col min="15" max="16" width="9.14285714285714" hidden="1" customWidth="1"/>
  </cols>
  <sheetData>
    <row r="1" spans="1:16" ht="25" customHeight="1">
      <c r="A1" s="12" t="s">
        <v>18</v>
      </c>
      <c s="2"/>
      <c s="2"/>
      <c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2"/>
      <c s="2"/>
      <c s="2"/>
      <c s="2"/>
      <c s="2"/>
      <c s="2"/>
      <c s="2"/>
      <c s="2"/>
      <c s="2"/>
      <c s="2"/>
      <c s="2"/>
      <c s="14"/>
      <c s="14"/>
      <c s="2"/>
      <c r="P2" t="s">
        <v>26</v>
      </c>
    </row>
    <row r="3" spans="1:16" ht="15" customHeight="1">
      <c r="A3" s="12" t="s">
        <v>19</v>
      </c>
      <c s="16" t="s">
        <v>22</v>
      </c>
      <c s="20" t="s">
        <v>2</v>
      </c>
      <c r="E3" s="16" t="s">
        <v>3</v>
      </c>
      <c r="L3" s="13" t="s">
        <v>606</v>
      </c>
      <c s="33">
        <f>Rekapitulace!C19</f>
      </c>
      <c s="15" t="s">
        <v>15</v>
      </c>
      <c t="s">
        <v>23</v>
      </c>
      <c t="s">
        <v>27</v>
      </c>
    </row>
    <row r="4" spans="1:16" ht="15" customHeight="1">
      <c r="A4" s="18" t="s">
        <v>20</v>
      </c>
      <c s="19" t="s">
        <v>28</v>
      </c>
      <c s="20" t="s">
        <v>606</v>
      </c>
      <c r="E4" s="19" t="s">
        <v>607</v>
      </c>
      <c r="O4" t="s">
        <v>24</v>
      </c>
      <c t="s">
        <v>27</v>
      </c>
    </row>
    <row r="5" spans="1:16" ht="12.75" customHeight="1">
      <c r="A5" s="17" t="s">
        <v>29</v>
      </c>
      <c s="17" t="s">
        <v>30</v>
      </c>
      <c s="17" t="s">
        <v>31</v>
      </c>
      <c s="17" t="s">
        <v>32</v>
      </c>
      <c s="17" t="s">
        <v>33</v>
      </c>
      <c s="17" t="s">
        <v>34</v>
      </c>
      <c s="17" t="s">
        <v>35</v>
      </c>
      <c s="17" t="s">
        <v>36</v>
      </c>
      <c s="17" t="s">
        <v>37</v>
      </c>
      <c s="17" t="s">
        <v>38</v>
      </c>
      <c s="17"/>
      <c s="17"/>
      <c s="17"/>
      <c s="17" t="s">
        <v>43</v>
      </c>
      <c t="s">
        <v>25</v>
      </c>
      <c t="s">
        <v>27</v>
      </c>
    </row>
    <row r="6" spans="1:14" ht="12.75" customHeight="1">
      <c r="A6" s="17"/>
      <c s="17"/>
      <c s="17"/>
      <c s="17"/>
      <c s="17"/>
      <c s="17"/>
      <c s="17"/>
      <c s="17"/>
      <c s="17"/>
      <c s="17" t="s">
        <v>39</v>
      </c>
      <c s="17"/>
      <c s="17" t="s">
        <v>40</v>
      </c>
      <c s="17"/>
      <c s="17"/>
    </row>
    <row r="7" spans="1:14" ht="12.75" customHeight="1">
      <c r="A7" s="17"/>
      <c s="17"/>
      <c s="17"/>
      <c s="17"/>
      <c s="17"/>
      <c s="17"/>
      <c s="17"/>
      <c s="17"/>
      <c s="17"/>
      <c s="17" t="s">
        <v>41</v>
      </c>
      <c s="17" t="s">
        <v>42</v>
      </c>
      <c s="17" t="s">
        <v>41</v>
      </c>
      <c s="17" t="s">
        <v>42</v>
      </c>
      <c s="17"/>
    </row>
    <row r="8" spans="1:13" ht="12.75" customHeight="1">
      <c r="A8" t="s">
        <v>44</v>
      </c>
      <c r="C8" s="21" t="s">
        <v>610</v>
      </c>
      <c r="E8" s="23" t="s">
        <v>611</v>
      </c>
      <c r="J8" s="22">
        <f>0+J9+J46+J99</f>
      </c>
      <c s="22">
        <f>0+K9+K46+K99</f>
      </c>
      <c s="22">
        <f>0+L9+L46+L99</f>
      </c>
      <c s="22">
        <f>0+M9+M46+M99</f>
      </c>
    </row>
    <row r="9" spans="1:13" ht="12.75" customHeight="1">
      <c r="A9" t="s">
        <v>47</v>
      </c>
      <c r="C9" s="7" t="s">
        <v>48</v>
      </c>
      <c r="E9" s="25" t="s">
        <v>612</v>
      </c>
      <c r="J9" s="24">
        <f>0</f>
      </c>
      <c s="24">
        <f>0</f>
      </c>
      <c s="24">
        <f>0+L10+L14+L18+L22+L26+L30+L34+L38+L42</f>
      </c>
      <c s="24">
        <f>0+M10+M14+M18+M22+M26+M30+M34+M38+M42</f>
      </c>
    </row>
    <row r="10" spans="1:16" ht="12.75" customHeight="1">
      <c r="A10" t="s">
        <v>50</v>
      </c>
      <c s="6" t="s">
        <v>48</v>
      </c>
      <c s="6" t="s">
        <v>613</v>
      </c>
      <c t="s">
        <v>52</v>
      </c>
      <c s="26" t="s">
        <v>614</v>
      </c>
      <c s="27" t="s">
        <v>155</v>
      </c>
      <c s="28">
        <v>5</v>
      </c>
      <c s="27">
        <v>0</v>
      </c>
      <c s="27">
        <f>ROUND(G10*H10,6)</f>
      </c>
      <c r="L10" s="29">
        <v>0</v>
      </c>
      <c s="24">
        <f>ROUND(ROUND(L10,2)*ROUND(G10,3),2)</f>
      </c>
      <c s="27" t="s">
        <v>55</v>
      </c>
      <c>
        <f>(M10*21)/100</f>
      </c>
      <c t="s">
        <v>27</v>
      </c>
    </row>
    <row r="11" spans="1:5" ht="12.75" customHeight="1">
      <c r="A11" s="30" t="s">
        <v>56</v>
      </c>
      <c r="E11" s="31" t="s">
        <v>9</v>
      </c>
    </row>
    <row r="12" spans="1:5" ht="12.75" customHeight="1">
      <c r="A12" s="30" t="s">
        <v>57</v>
      </c>
      <c r="E12" s="32" t="s">
        <v>58</v>
      </c>
    </row>
    <row r="13" spans="5:5" ht="12.75" customHeight="1">
      <c r="E13" s="31" t="s">
        <v>59</v>
      </c>
    </row>
    <row r="14" spans="1:16" ht="12.75" customHeight="1">
      <c r="A14" t="s">
        <v>50</v>
      </c>
      <c s="6" t="s">
        <v>27</v>
      </c>
      <c s="6" t="s">
        <v>615</v>
      </c>
      <c t="s">
        <v>52</v>
      </c>
      <c s="26" t="s">
        <v>616</v>
      </c>
      <c s="27" t="s">
        <v>64</v>
      </c>
      <c s="28">
        <v>1</v>
      </c>
      <c s="27">
        <v>0</v>
      </c>
      <c s="27">
        <f>ROUND(G14*H14,6)</f>
      </c>
      <c r="L14" s="29">
        <v>0</v>
      </c>
      <c s="24">
        <f>ROUND(ROUND(L14,2)*ROUND(G14,3),2)</f>
      </c>
      <c s="27" t="s">
        <v>55</v>
      </c>
      <c>
        <f>(M14*21)/100</f>
      </c>
      <c t="s">
        <v>27</v>
      </c>
    </row>
    <row r="15" spans="1:5" ht="12.75" customHeight="1">
      <c r="A15" s="30" t="s">
        <v>56</v>
      </c>
      <c r="E15" s="31" t="s">
        <v>9</v>
      </c>
    </row>
    <row r="16" spans="1:5" ht="12.75" customHeight="1">
      <c r="A16" s="30" t="s">
        <v>57</v>
      </c>
      <c r="E16" s="32" t="s">
        <v>58</v>
      </c>
    </row>
    <row r="17" spans="5:5" ht="12.75" customHeight="1">
      <c r="E17" s="31" t="s">
        <v>59</v>
      </c>
    </row>
    <row r="18" spans="1:16" ht="12.75" customHeight="1">
      <c r="A18" t="s">
        <v>50</v>
      </c>
      <c s="6" t="s">
        <v>26</v>
      </c>
      <c s="6" t="s">
        <v>617</v>
      </c>
      <c t="s">
        <v>52</v>
      </c>
      <c s="26" t="s">
        <v>618</v>
      </c>
      <c s="27" t="s">
        <v>64</v>
      </c>
      <c s="28">
        <v>1</v>
      </c>
      <c s="27">
        <v>0</v>
      </c>
      <c s="27">
        <f>ROUND(G18*H18,6)</f>
      </c>
      <c r="L18" s="29">
        <v>0</v>
      </c>
      <c s="24">
        <f>ROUND(ROUND(L18,2)*ROUND(G18,3),2)</f>
      </c>
      <c s="27" t="s">
        <v>55</v>
      </c>
      <c>
        <f>(M18*21)/100</f>
      </c>
      <c t="s">
        <v>27</v>
      </c>
    </row>
    <row r="19" spans="1:5" ht="12.75" customHeight="1">
      <c r="A19" s="30" t="s">
        <v>56</v>
      </c>
      <c r="E19" s="31" t="s">
        <v>9</v>
      </c>
    </row>
    <row r="20" spans="1:5" ht="12.75" customHeight="1">
      <c r="A20" s="30" t="s">
        <v>57</v>
      </c>
      <c r="E20" s="32" t="s">
        <v>58</v>
      </c>
    </row>
    <row r="21" spans="5:5" ht="12.75" customHeight="1">
      <c r="E21" s="31" t="s">
        <v>59</v>
      </c>
    </row>
    <row r="22" spans="1:16" ht="12.75" customHeight="1">
      <c r="A22" t="s">
        <v>50</v>
      </c>
      <c s="6" t="s">
        <v>65</v>
      </c>
      <c s="6" t="s">
        <v>619</v>
      </c>
      <c t="s">
        <v>52</v>
      </c>
      <c s="26" t="s">
        <v>620</v>
      </c>
      <c s="27" t="s">
        <v>64</v>
      </c>
      <c s="28">
        <v>1</v>
      </c>
      <c s="27">
        <v>0</v>
      </c>
      <c s="27">
        <f>ROUND(G22*H22,6)</f>
      </c>
      <c r="L22" s="29">
        <v>0</v>
      </c>
      <c s="24">
        <f>ROUND(ROUND(L22,2)*ROUND(G22,3),2)</f>
      </c>
      <c s="27" t="s">
        <v>55</v>
      </c>
      <c>
        <f>(M22*21)/100</f>
      </c>
      <c t="s">
        <v>27</v>
      </c>
    </row>
    <row r="23" spans="1:5" ht="12.75" customHeight="1">
      <c r="A23" s="30" t="s">
        <v>56</v>
      </c>
      <c r="E23" s="31" t="s">
        <v>9</v>
      </c>
    </row>
    <row r="24" spans="1:5" ht="12.75" customHeight="1">
      <c r="A24" s="30" t="s">
        <v>57</v>
      </c>
      <c r="E24" s="32" t="s">
        <v>58</v>
      </c>
    </row>
    <row r="25" spans="5:5" ht="12.75" customHeight="1">
      <c r="E25" s="31" t="s">
        <v>59</v>
      </c>
    </row>
    <row r="26" spans="1:16" ht="12.75" customHeight="1">
      <c r="A26" t="s">
        <v>50</v>
      </c>
      <c s="6" t="s">
        <v>68</v>
      </c>
      <c s="6" t="s">
        <v>247</v>
      </c>
      <c t="s">
        <v>52</v>
      </c>
      <c s="26" t="s">
        <v>248</v>
      </c>
      <c s="27" t="s">
        <v>64</v>
      </c>
      <c s="28">
        <v>1</v>
      </c>
      <c s="27">
        <v>0</v>
      </c>
      <c s="27">
        <f>ROUND(G26*H26,6)</f>
      </c>
      <c r="L26" s="29">
        <v>0</v>
      </c>
      <c s="24">
        <f>ROUND(ROUND(L26,2)*ROUND(G26,3),2)</f>
      </c>
      <c s="27" t="s">
        <v>55</v>
      </c>
      <c>
        <f>(M26*21)/100</f>
      </c>
      <c t="s">
        <v>27</v>
      </c>
    </row>
    <row r="27" spans="1:5" ht="12.75" customHeight="1">
      <c r="A27" s="30" t="s">
        <v>56</v>
      </c>
      <c r="E27" s="31" t="s">
        <v>9</v>
      </c>
    </row>
    <row r="28" spans="1:5" ht="12.75" customHeight="1">
      <c r="A28" s="30" t="s">
        <v>57</v>
      </c>
      <c r="E28" s="32" t="s">
        <v>58</v>
      </c>
    </row>
    <row r="29" spans="5:5" ht="12.75" customHeight="1">
      <c r="E29" s="31" t="s">
        <v>59</v>
      </c>
    </row>
    <row r="30" spans="1:16" ht="12.75" customHeight="1">
      <c r="A30" t="s">
        <v>50</v>
      </c>
      <c s="6" t="s">
        <v>71</v>
      </c>
      <c s="6" t="s">
        <v>621</v>
      </c>
      <c t="s">
        <v>52</v>
      </c>
      <c s="26" t="s">
        <v>622</v>
      </c>
      <c s="27" t="s">
        <v>64</v>
      </c>
      <c s="28">
        <v>1</v>
      </c>
      <c s="27">
        <v>0</v>
      </c>
      <c s="27">
        <f>ROUND(G30*H30,6)</f>
      </c>
      <c r="L30" s="29">
        <v>0</v>
      </c>
      <c s="24">
        <f>ROUND(ROUND(L30,2)*ROUND(G30,3),2)</f>
      </c>
      <c s="27" t="s">
        <v>55</v>
      </c>
      <c>
        <f>(M30*21)/100</f>
      </c>
      <c t="s">
        <v>27</v>
      </c>
    </row>
    <row r="31" spans="1:5" ht="12.75" customHeight="1">
      <c r="A31" s="30" t="s">
        <v>56</v>
      </c>
      <c r="E31" s="31" t="s">
        <v>9</v>
      </c>
    </row>
    <row r="32" spans="1:5" ht="12.75" customHeight="1">
      <c r="A32" s="30" t="s">
        <v>57</v>
      </c>
      <c r="E32" s="32" t="s">
        <v>58</v>
      </c>
    </row>
    <row r="33" spans="5:5" ht="12.75" customHeight="1">
      <c r="E33" s="31" t="s">
        <v>59</v>
      </c>
    </row>
    <row r="34" spans="1:16" ht="12.75" customHeight="1">
      <c r="A34" t="s">
        <v>50</v>
      </c>
      <c s="6" t="s">
        <v>74</v>
      </c>
      <c s="6" t="s">
        <v>623</v>
      </c>
      <c t="s">
        <v>52</v>
      </c>
      <c s="26" t="s">
        <v>624</v>
      </c>
      <c s="27" t="s">
        <v>64</v>
      </c>
      <c s="28">
        <v>1</v>
      </c>
      <c s="27">
        <v>0</v>
      </c>
      <c s="27">
        <f>ROUND(G34*H34,6)</f>
      </c>
      <c r="L34" s="29">
        <v>0</v>
      </c>
      <c s="24">
        <f>ROUND(ROUND(L34,2)*ROUND(G34,3),2)</f>
      </c>
      <c s="27" t="s">
        <v>55</v>
      </c>
      <c>
        <f>(M34*21)/100</f>
      </c>
      <c t="s">
        <v>27</v>
      </c>
    </row>
    <row r="35" spans="1:5" ht="12.75" customHeight="1">
      <c r="A35" s="30" t="s">
        <v>56</v>
      </c>
      <c r="E35" s="31" t="s">
        <v>9</v>
      </c>
    </row>
    <row r="36" spans="1:5" ht="12.75" customHeight="1">
      <c r="A36" s="30" t="s">
        <v>57</v>
      </c>
      <c r="E36" s="32" t="s">
        <v>58</v>
      </c>
    </row>
    <row r="37" spans="5:5" ht="12.75" customHeight="1">
      <c r="E37" s="31" t="s">
        <v>59</v>
      </c>
    </row>
    <row r="38" spans="1:16" ht="12.75" customHeight="1">
      <c r="A38" t="s">
        <v>50</v>
      </c>
      <c s="6" t="s">
        <v>79</v>
      </c>
      <c s="6" t="s">
        <v>625</v>
      </c>
      <c t="s">
        <v>52</v>
      </c>
      <c s="26" t="s">
        <v>626</v>
      </c>
      <c s="27" t="s">
        <v>64</v>
      </c>
      <c s="28">
        <v>1</v>
      </c>
      <c s="27">
        <v>0</v>
      </c>
      <c s="27">
        <f>ROUND(G38*H38,6)</f>
      </c>
      <c r="L38" s="29">
        <v>0</v>
      </c>
      <c s="24">
        <f>ROUND(ROUND(L38,2)*ROUND(G38,3),2)</f>
      </c>
      <c s="27" t="s">
        <v>55</v>
      </c>
      <c>
        <f>(M38*21)/100</f>
      </c>
      <c t="s">
        <v>27</v>
      </c>
    </row>
    <row r="39" spans="1:5" ht="12.75" customHeight="1">
      <c r="A39" s="30" t="s">
        <v>56</v>
      </c>
      <c r="E39" s="31" t="s">
        <v>9</v>
      </c>
    </row>
    <row r="40" spans="1:5" ht="12.75" customHeight="1">
      <c r="A40" s="30" t="s">
        <v>57</v>
      </c>
      <c r="E40" s="32" t="s">
        <v>58</v>
      </c>
    </row>
    <row r="41" spans="5:5" ht="12.75" customHeight="1">
      <c r="E41" s="31" t="s">
        <v>59</v>
      </c>
    </row>
    <row r="42" spans="1:16" ht="12.75" customHeight="1">
      <c r="A42" t="s">
        <v>50</v>
      </c>
      <c s="6" t="s">
        <v>83</v>
      </c>
      <c s="6" t="s">
        <v>627</v>
      </c>
      <c t="s">
        <v>52</v>
      </c>
      <c s="26" t="s">
        <v>628</v>
      </c>
      <c s="27" t="s">
        <v>282</v>
      </c>
      <c s="28">
        <v>0.04</v>
      </c>
      <c s="27">
        <v>0</v>
      </c>
      <c s="27">
        <f>ROUND(G42*H42,6)</f>
      </c>
      <c r="L42" s="29">
        <v>0</v>
      </c>
      <c s="24">
        <f>ROUND(ROUND(L42,2)*ROUND(G42,3),2)</f>
      </c>
      <c s="27" t="s">
        <v>536</v>
      </c>
      <c>
        <f>(M42*21)/100</f>
      </c>
      <c t="s">
        <v>27</v>
      </c>
    </row>
    <row r="43" spans="1:5" ht="12.75" customHeight="1">
      <c r="A43" s="30" t="s">
        <v>56</v>
      </c>
      <c r="E43" s="31" t="s">
        <v>9</v>
      </c>
    </row>
    <row r="44" spans="1:5" ht="12.75" customHeight="1">
      <c r="A44" s="30" t="s">
        <v>57</v>
      </c>
      <c r="E44" s="32" t="s">
        <v>58</v>
      </c>
    </row>
    <row r="45" spans="5:5" ht="12.75" customHeight="1">
      <c r="E45" s="31" t="s">
        <v>629</v>
      </c>
    </row>
    <row r="46" spans="1:13" ht="12.75" customHeight="1">
      <c r="A46" t="s">
        <v>47</v>
      </c>
      <c r="C46" s="7" t="s">
        <v>27</v>
      </c>
      <c r="E46" s="25" t="s">
        <v>630</v>
      </c>
      <c r="J46" s="24">
        <f>0</f>
      </c>
      <c s="24">
        <f>0</f>
      </c>
      <c s="24">
        <f>0+L47+L51+L55+L59+L63+L67+L71+L75+L79+L83+L87+L91+L95</f>
      </c>
      <c s="24">
        <f>0+M47+M51+M55+M59+M63+M67+M71+M75+M79+M83+M87+M91+M95</f>
      </c>
    </row>
    <row r="47" spans="1:16" ht="12.75" customHeight="1">
      <c r="A47" t="s">
        <v>50</v>
      </c>
      <c s="6" t="s">
        <v>86</v>
      </c>
      <c s="6" t="s">
        <v>631</v>
      </c>
      <c t="s">
        <v>52</v>
      </c>
      <c s="26" t="s">
        <v>632</v>
      </c>
      <c s="27" t="s">
        <v>64</v>
      </c>
      <c s="28">
        <v>1</v>
      </c>
      <c s="27">
        <v>0</v>
      </c>
      <c s="27">
        <f>ROUND(G47*H47,6)</f>
      </c>
      <c r="L47" s="29">
        <v>0</v>
      </c>
      <c s="24">
        <f>ROUND(ROUND(L47,2)*ROUND(G47,3),2)</f>
      </c>
      <c s="27" t="s">
        <v>55</v>
      </c>
      <c>
        <f>(M47*21)/100</f>
      </c>
      <c t="s">
        <v>27</v>
      </c>
    </row>
    <row r="48" spans="1:5" ht="12.75" customHeight="1">
      <c r="A48" s="30" t="s">
        <v>56</v>
      </c>
      <c r="E48" s="31" t="s">
        <v>9</v>
      </c>
    </row>
    <row r="49" spans="1:5" ht="12.75" customHeight="1">
      <c r="A49" s="30" t="s">
        <v>57</v>
      </c>
      <c r="E49" s="32" t="s">
        <v>58</v>
      </c>
    </row>
    <row r="50" spans="5:5" ht="12.75" customHeight="1">
      <c r="E50" s="31" t="s">
        <v>59</v>
      </c>
    </row>
    <row r="51" spans="1:16" ht="12.75" customHeight="1">
      <c r="A51" t="s">
        <v>50</v>
      </c>
      <c s="6" t="s">
        <v>89</v>
      </c>
      <c s="6" t="s">
        <v>633</v>
      </c>
      <c t="s">
        <v>52</v>
      </c>
      <c s="26" t="s">
        <v>634</v>
      </c>
      <c s="27" t="s">
        <v>64</v>
      </c>
      <c s="28">
        <v>1</v>
      </c>
      <c s="27">
        <v>0</v>
      </c>
      <c s="27">
        <f>ROUND(G51*H51,6)</f>
      </c>
      <c r="L51" s="29">
        <v>0</v>
      </c>
      <c s="24">
        <f>ROUND(ROUND(L51,2)*ROUND(G51,3),2)</f>
      </c>
      <c s="27" t="s">
        <v>55</v>
      </c>
      <c>
        <f>(M51*21)/100</f>
      </c>
      <c t="s">
        <v>27</v>
      </c>
    </row>
    <row r="52" spans="1:5" ht="12.75" customHeight="1">
      <c r="A52" s="30" t="s">
        <v>56</v>
      </c>
      <c r="E52" s="31" t="s">
        <v>9</v>
      </c>
    </row>
    <row r="53" spans="1:5" ht="12.75" customHeight="1">
      <c r="A53" s="30" t="s">
        <v>57</v>
      </c>
      <c r="E53" s="32" t="s">
        <v>58</v>
      </c>
    </row>
    <row r="54" spans="5:5" ht="12.75" customHeight="1">
      <c r="E54" s="31" t="s">
        <v>59</v>
      </c>
    </row>
    <row r="55" spans="1:16" ht="12.75" customHeight="1">
      <c r="A55" t="s">
        <v>50</v>
      </c>
      <c s="6" t="s">
        <v>92</v>
      </c>
      <c s="6" t="s">
        <v>617</v>
      </c>
      <c t="s">
        <v>52</v>
      </c>
      <c s="26" t="s">
        <v>618</v>
      </c>
      <c s="27" t="s">
        <v>64</v>
      </c>
      <c s="28">
        <v>1</v>
      </c>
      <c s="27">
        <v>0</v>
      </c>
      <c s="27">
        <f>ROUND(G55*H55,6)</f>
      </c>
      <c r="L55" s="29">
        <v>0</v>
      </c>
      <c s="24">
        <f>ROUND(ROUND(L55,2)*ROUND(G55,3),2)</f>
      </c>
      <c s="27" t="s">
        <v>55</v>
      </c>
      <c>
        <f>(M55*21)/100</f>
      </c>
      <c t="s">
        <v>27</v>
      </c>
    </row>
    <row r="56" spans="1:5" ht="12.75" customHeight="1">
      <c r="A56" s="30" t="s">
        <v>56</v>
      </c>
      <c r="E56" s="31" t="s">
        <v>9</v>
      </c>
    </row>
    <row r="57" spans="1:5" ht="12.75" customHeight="1">
      <c r="A57" s="30" t="s">
        <v>57</v>
      </c>
      <c r="E57" s="32" t="s">
        <v>58</v>
      </c>
    </row>
    <row r="58" spans="5:5" ht="12.75" customHeight="1">
      <c r="E58" s="31" t="s">
        <v>59</v>
      </c>
    </row>
    <row r="59" spans="1:16" ht="12.75" customHeight="1">
      <c r="A59" t="s">
        <v>50</v>
      </c>
      <c s="6" t="s">
        <v>95</v>
      </c>
      <c s="6" t="s">
        <v>635</v>
      </c>
      <c t="s">
        <v>52</v>
      </c>
      <c s="26" t="s">
        <v>636</v>
      </c>
      <c s="27" t="s">
        <v>64</v>
      </c>
      <c s="28">
        <v>1</v>
      </c>
      <c s="27">
        <v>0</v>
      </c>
      <c s="27">
        <f>ROUND(G59*H59,6)</f>
      </c>
      <c r="L59" s="29">
        <v>0</v>
      </c>
      <c s="24">
        <f>ROUND(ROUND(L59,2)*ROUND(G59,3),2)</f>
      </c>
      <c s="27" t="s">
        <v>55</v>
      </c>
      <c>
        <f>(M59*21)/100</f>
      </c>
      <c t="s">
        <v>27</v>
      </c>
    </row>
    <row r="60" spans="1:5" ht="12.75" customHeight="1">
      <c r="A60" s="30" t="s">
        <v>56</v>
      </c>
      <c r="E60" s="31" t="s">
        <v>9</v>
      </c>
    </row>
    <row r="61" spans="1:5" ht="12.75" customHeight="1">
      <c r="A61" s="30" t="s">
        <v>57</v>
      </c>
      <c r="E61" s="32" t="s">
        <v>58</v>
      </c>
    </row>
    <row r="62" spans="5:5" ht="12.75" customHeight="1">
      <c r="E62" s="31" t="s">
        <v>59</v>
      </c>
    </row>
    <row r="63" spans="1:16" ht="12.75" customHeight="1">
      <c r="A63" t="s">
        <v>50</v>
      </c>
      <c s="6" t="s">
        <v>98</v>
      </c>
      <c s="6" t="s">
        <v>637</v>
      </c>
      <c t="s">
        <v>52</v>
      </c>
      <c s="26" t="s">
        <v>638</v>
      </c>
      <c s="27" t="s">
        <v>64</v>
      </c>
      <c s="28">
        <v>1</v>
      </c>
      <c s="27">
        <v>0</v>
      </c>
      <c s="27">
        <f>ROUND(G63*H63,6)</f>
      </c>
      <c r="L63" s="29">
        <v>0</v>
      </c>
      <c s="24">
        <f>ROUND(ROUND(L63,2)*ROUND(G63,3),2)</f>
      </c>
      <c s="27" t="s">
        <v>55</v>
      </c>
      <c>
        <f>(M63*21)/100</f>
      </c>
      <c t="s">
        <v>27</v>
      </c>
    </row>
    <row r="64" spans="1:5" ht="12.75" customHeight="1">
      <c r="A64" s="30" t="s">
        <v>56</v>
      </c>
      <c r="E64" s="31" t="s">
        <v>9</v>
      </c>
    </row>
    <row r="65" spans="1:5" ht="12.75" customHeight="1">
      <c r="A65" s="30" t="s">
        <v>57</v>
      </c>
      <c r="E65" s="32" t="s">
        <v>58</v>
      </c>
    </row>
    <row r="66" spans="5:5" ht="12.75" customHeight="1">
      <c r="E66" s="31" t="s">
        <v>59</v>
      </c>
    </row>
    <row r="67" spans="1:16" ht="12.75" customHeight="1">
      <c r="A67" t="s">
        <v>50</v>
      </c>
      <c s="6" t="s">
        <v>101</v>
      </c>
      <c s="6" t="s">
        <v>639</v>
      </c>
      <c t="s">
        <v>52</v>
      </c>
      <c s="26" t="s">
        <v>640</v>
      </c>
      <c s="27" t="s">
        <v>64</v>
      </c>
      <c s="28">
        <v>1</v>
      </c>
      <c s="27">
        <v>0</v>
      </c>
      <c s="27">
        <f>ROUND(G67*H67,6)</f>
      </c>
      <c r="L67" s="29">
        <v>0</v>
      </c>
      <c s="24">
        <f>ROUND(ROUND(L67,2)*ROUND(G67,3),2)</f>
      </c>
      <c s="27" t="s">
        <v>55</v>
      </c>
      <c>
        <f>(M67*21)/100</f>
      </c>
      <c t="s">
        <v>27</v>
      </c>
    </row>
    <row r="68" spans="1:5" ht="12.75" customHeight="1">
      <c r="A68" s="30" t="s">
        <v>56</v>
      </c>
      <c r="E68" s="31" t="s">
        <v>9</v>
      </c>
    </row>
    <row r="69" spans="1:5" ht="12.75" customHeight="1">
      <c r="A69" s="30" t="s">
        <v>57</v>
      </c>
      <c r="E69" s="32" t="s">
        <v>58</v>
      </c>
    </row>
    <row r="70" spans="5:5" ht="12.75" customHeight="1">
      <c r="E70" s="31" t="s">
        <v>59</v>
      </c>
    </row>
    <row r="71" spans="1:16" ht="12.75" customHeight="1">
      <c r="A71" t="s">
        <v>50</v>
      </c>
      <c s="6" t="s">
        <v>105</v>
      </c>
      <c s="6" t="s">
        <v>641</v>
      </c>
      <c t="s">
        <v>52</v>
      </c>
      <c s="26" t="s">
        <v>642</v>
      </c>
      <c s="27" t="s">
        <v>64</v>
      </c>
      <c s="28">
        <v>1</v>
      </c>
      <c s="27">
        <v>0</v>
      </c>
      <c s="27">
        <f>ROUND(G71*H71,6)</f>
      </c>
      <c r="L71" s="29">
        <v>0</v>
      </c>
      <c s="24">
        <f>ROUND(ROUND(L71,2)*ROUND(G71,3),2)</f>
      </c>
      <c s="27" t="s">
        <v>55</v>
      </c>
      <c>
        <f>(M71*21)/100</f>
      </c>
      <c t="s">
        <v>27</v>
      </c>
    </row>
    <row r="72" spans="1:5" ht="12.75" customHeight="1">
      <c r="A72" s="30" t="s">
        <v>56</v>
      </c>
      <c r="E72" s="31" t="s">
        <v>9</v>
      </c>
    </row>
    <row r="73" spans="1:5" ht="12.75" customHeight="1">
      <c r="A73" s="30" t="s">
        <v>57</v>
      </c>
      <c r="E73" s="32" t="s">
        <v>58</v>
      </c>
    </row>
    <row r="74" spans="5:5" ht="12.75" customHeight="1">
      <c r="E74" s="31" t="s">
        <v>59</v>
      </c>
    </row>
    <row r="75" spans="1:16" ht="12.75" customHeight="1">
      <c r="A75" t="s">
        <v>50</v>
      </c>
      <c s="6" t="s">
        <v>109</v>
      </c>
      <c s="6" t="s">
        <v>627</v>
      </c>
      <c t="s">
        <v>52</v>
      </c>
      <c s="26" t="s">
        <v>628</v>
      </c>
      <c s="27" t="s">
        <v>282</v>
      </c>
      <c s="28">
        <v>0.02</v>
      </c>
      <c s="27">
        <v>0</v>
      </c>
      <c s="27">
        <f>ROUND(G75*H75,6)</f>
      </c>
      <c r="L75" s="29">
        <v>0</v>
      </c>
      <c s="24">
        <f>ROUND(ROUND(L75,2)*ROUND(G75,3),2)</f>
      </c>
      <c s="27" t="s">
        <v>536</v>
      </c>
      <c>
        <f>(M75*21)/100</f>
      </c>
      <c t="s">
        <v>27</v>
      </c>
    </row>
    <row r="76" spans="1:5" ht="12.75" customHeight="1">
      <c r="A76" s="30" t="s">
        <v>56</v>
      </c>
      <c r="E76" s="31" t="s">
        <v>9</v>
      </c>
    </row>
    <row r="77" spans="1:5" ht="12.75" customHeight="1">
      <c r="A77" s="30" t="s">
        <v>57</v>
      </c>
      <c r="E77" s="32" t="s">
        <v>58</v>
      </c>
    </row>
    <row r="78" spans="5:5" ht="12.75" customHeight="1">
      <c r="E78" s="31" t="s">
        <v>629</v>
      </c>
    </row>
    <row r="79" spans="1:16" ht="12.75" customHeight="1">
      <c r="A79" t="s">
        <v>50</v>
      </c>
      <c s="6" t="s">
        <v>113</v>
      </c>
      <c s="6" t="s">
        <v>643</v>
      </c>
      <c t="s">
        <v>52</v>
      </c>
      <c s="26" t="s">
        <v>644</v>
      </c>
      <c s="27" t="s">
        <v>64</v>
      </c>
      <c s="28">
        <v>1</v>
      </c>
      <c s="27">
        <v>0</v>
      </c>
      <c s="27">
        <f>ROUND(G79*H79,6)</f>
      </c>
      <c r="L79" s="29">
        <v>0</v>
      </c>
      <c s="24">
        <f>ROUND(ROUND(L79,2)*ROUND(G79,3),2)</f>
      </c>
      <c s="27" t="s">
        <v>55</v>
      </c>
      <c>
        <f>(M79*21)/100</f>
      </c>
      <c t="s">
        <v>27</v>
      </c>
    </row>
    <row r="80" spans="1:5" ht="12.75" customHeight="1">
      <c r="A80" s="30" t="s">
        <v>56</v>
      </c>
      <c r="E80" s="31" t="s">
        <v>9</v>
      </c>
    </row>
    <row r="81" spans="1:5" ht="12.75" customHeight="1">
      <c r="A81" s="30" t="s">
        <v>57</v>
      </c>
      <c r="E81" s="32" t="s">
        <v>58</v>
      </c>
    </row>
    <row r="82" spans="5:5" ht="12.75" customHeight="1">
      <c r="E82" s="31" t="s">
        <v>59</v>
      </c>
    </row>
    <row r="83" spans="1:16" ht="12.75" customHeight="1">
      <c r="A83" t="s">
        <v>50</v>
      </c>
      <c s="6" t="s">
        <v>117</v>
      </c>
      <c s="6" t="s">
        <v>247</v>
      </c>
      <c t="s">
        <v>52</v>
      </c>
      <c s="26" t="s">
        <v>248</v>
      </c>
      <c s="27" t="s">
        <v>64</v>
      </c>
      <c s="28">
        <v>1</v>
      </c>
      <c s="27">
        <v>0</v>
      </c>
      <c s="27">
        <f>ROUND(G83*H83,6)</f>
      </c>
      <c r="L83" s="29">
        <v>0</v>
      </c>
      <c s="24">
        <f>ROUND(ROUND(L83,2)*ROUND(G83,3),2)</f>
      </c>
      <c s="27" t="s">
        <v>55</v>
      </c>
      <c>
        <f>(M83*21)/100</f>
      </c>
      <c t="s">
        <v>27</v>
      </c>
    </row>
    <row r="84" spans="1:5" ht="12.75" customHeight="1">
      <c r="A84" s="30" t="s">
        <v>56</v>
      </c>
      <c r="E84" s="31" t="s">
        <v>9</v>
      </c>
    </row>
    <row r="85" spans="1:5" ht="12.75" customHeight="1">
      <c r="A85" s="30" t="s">
        <v>57</v>
      </c>
      <c r="E85" s="32" t="s">
        <v>58</v>
      </c>
    </row>
    <row r="86" spans="5:5" ht="12.75" customHeight="1">
      <c r="E86" s="31" t="s">
        <v>59</v>
      </c>
    </row>
    <row r="87" spans="1:16" ht="12.75" customHeight="1">
      <c r="A87" t="s">
        <v>50</v>
      </c>
      <c s="6" t="s">
        <v>121</v>
      </c>
      <c s="6" t="s">
        <v>621</v>
      </c>
      <c t="s">
        <v>52</v>
      </c>
      <c s="26" t="s">
        <v>622</v>
      </c>
      <c s="27" t="s">
        <v>64</v>
      </c>
      <c s="28">
        <v>1</v>
      </c>
      <c s="27">
        <v>0</v>
      </c>
      <c s="27">
        <f>ROUND(G87*H87,6)</f>
      </c>
      <c r="L87" s="29">
        <v>0</v>
      </c>
      <c s="24">
        <f>ROUND(ROUND(L87,2)*ROUND(G87,3),2)</f>
      </c>
      <c s="27" t="s">
        <v>55</v>
      </c>
      <c>
        <f>(M87*21)/100</f>
      </c>
      <c t="s">
        <v>27</v>
      </c>
    </row>
    <row r="88" spans="1:5" ht="12.75" customHeight="1">
      <c r="A88" s="30" t="s">
        <v>56</v>
      </c>
      <c r="E88" s="31" t="s">
        <v>9</v>
      </c>
    </row>
    <row r="89" spans="1:5" ht="12.75" customHeight="1">
      <c r="A89" s="30" t="s">
        <v>57</v>
      </c>
      <c r="E89" s="32" t="s">
        <v>58</v>
      </c>
    </row>
    <row r="90" spans="5:5" ht="12.75" customHeight="1">
      <c r="E90" s="31" t="s">
        <v>59</v>
      </c>
    </row>
    <row r="91" spans="1:16" ht="12.75" customHeight="1">
      <c r="A91" t="s">
        <v>50</v>
      </c>
      <c s="6" t="s">
        <v>124</v>
      </c>
      <c s="6" t="s">
        <v>623</v>
      </c>
      <c t="s">
        <v>52</v>
      </c>
      <c s="26" t="s">
        <v>624</v>
      </c>
      <c s="27" t="s">
        <v>64</v>
      </c>
      <c s="28">
        <v>1</v>
      </c>
      <c s="27">
        <v>0</v>
      </c>
      <c s="27">
        <f>ROUND(G91*H91,6)</f>
      </c>
      <c r="L91" s="29">
        <v>0</v>
      </c>
      <c s="24">
        <f>ROUND(ROUND(L91,2)*ROUND(G91,3),2)</f>
      </c>
      <c s="27" t="s">
        <v>55</v>
      </c>
      <c>
        <f>(M91*21)/100</f>
      </c>
      <c t="s">
        <v>27</v>
      </c>
    </row>
    <row r="92" spans="1:5" ht="12.75" customHeight="1">
      <c r="A92" s="30" t="s">
        <v>56</v>
      </c>
      <c r="E92" s="31" t="s">
        <v>9</v>
      </c>
    </row>
    <row r="93" spans="1:5" ht="12.75" customHeight="1">
      <c r="A93" s="30" t="s">
        <v>57</v>
      </c>
      <c r="E93" s="32" t="s">
        <v>58</v>
      </c>
    </row>
    <row r="94" spans="5:5" ht="12.75" customHeight="1">
      <c r="E94" s="31" t="s">
        <v>59</v>
      </c>
    </row>
    <row r="95" spans="1:16" ht="12.75" customHeight="1">
      <c r="A95" t="s">
        <v>50</v>
      </c>
      <c s="6" t="s">
        <v>128</v>
      </c>
      <c s="6" t="s">
        <v>625</v>
      </c>
      <c t="s">
        <v>52</v>
      </c>
      <c s="26" t="s">
        <v>626</v>
      </c>
      <c s="27" t="s">
        <v>64</v>
      </c>
      <c s="28">
        <v>1</v>
      </c>
      <c s="27">
        <v>0</v>
      </c>
      <c s="27">
        <f>ROUND(G95*H95,6)</f>
      </c>
      <c r="L95" s="29">
        <v>0</v>
      </c>
      <c s="24">
        <f>ROUND(ROUND(L95,2)*ROUND(G95,3),2)</f>
      </c>
      <c s="27" t="s">
        <v>55</v>
      </c>
      <c>
        <f>(M95*21)/100</f>
      </c>
      <c t="s">
        <v>27</v>
      </c>
    </row>
    <row r="96" spans="1:5" ht="12.75" customHeight="1">
      <c r="A96" s="30" t="s">
        <v>56</v>
      </c>
      <c r="E96" s="31" t="s">
        <v>9</v>
      </c>
    </row>
    <row r="97" spans="1:5" ht="12.75" customHeight="1">
      <c r="A97" s="30" t="s">
        <v>57</v>
      </c>
      <c r="E97" s="32" t="s">
        <v>58</v>
      </c>
    </row>
    <row r="98" spans="5:5" ht="12.75" customHeight="1">
      <c r="E98" s="31" t="s">
        <v>59</v>
      </c>
    </row>
    <row r="99" spans="1:13" ht="12.75" customHeight="1">
      <c r="A99" t="s">
        <v>47</v>
      </c>
      <c r="C99" s="7" t="s">
        <v>26</v>
      </c>
      <c r="E99" s="25" t="s">
        <v>645</v>
      </c>
      <c r="J99" s="24">
        <f>0</f>
      </c>
      <c s="24">
        <f>0</f>
      </c>
      <c s="24">
        <f>0+L100+L104+L108+L112+L116+L120</f>
      </c>
      <c s="24">
        <f>0+M100+M104+M108+M112+M116+M120</f>
      </c>
    </row>
    <row r="100" spans="1:16" ht="12.75" customHeight="1">
      <c r="A100" t="s">
        <v>50</v>
      </c>
      <c s="6" t="s">
        <v>131</v>
      </c>
      <c s="6" t="s">
        <v>261</v>
      </c>
      <c t="s">
        <v>52</v>
      </c>
      <c s="26" t="s">
        <v>262</v>
      </c>
      <c s="27" t="s">
        <v>263</v>
      </c>
      <c s="28">
        <v>23</v>
      </c>
      <c s="27">
        <v>0</v>
      </c>
      <c s="27">
        <f>ROUND(G100*H100,6)</f>
      </c>
      <c r="L100" s="29">
        <v>0</v>
      </c>
      <c s="24">
        <f>ROUND(ROUND(L100,2)*ROUND(G100,3),2)</f>
      </c>
      <c s="27" t="s">
        <v>55</v>
      </c>
      <c>
        <f>(M100*21)/100</f>
      </c>
      <c t="s">
        <v>27</v>
      </c>
    </row>
    <row r="101" spans="1:5" ht="12.75" customHeight="1">
      <c r="A101" s="30" t="s">
        <v>56</v>
      </c>
      <c r="E101" s="31" t="s">
        <v>9</v>
      </c>
    </row>
    <row r="102" spans="1:5" ht="12.75" customHeight="1">
      <c r="A102" s="30" t="s">
        <v>57</v>
      </c>
      <c r="E102" s="32" t="s">
        <v>58</v>
      </c>
    </row>
    <row r="103" spans="5:5" ht="12.75" customHeight="1">
      <c r="E103" s="31" t="s">
        <v>59</v>
      </c>
    </row>
    <row r="104" spans="1:16" ht="12.75" customHeight="1">
      <c r="A104" t="s">
        <v>50</v>
      </c>
      <c s="6" t="s">
        <v>134</v>
      </c>
      <c s="6" t="s">
        <v>268</v>
      </c>
      <c t="s">
        <v>52</v>
      </c>
      <c s="26" t="s">
        <v>269</v>
      </c>
      <c s="27" t="s">
        <v>263</v>
      </c>
      <c s="28">
        <v>23</v>
      </c>
      <c s="27">
        <v>0</v>
      </c>
      <c s="27">
        <f>ROUND(G104*H104,6)</f>
      </c>
      <c r="L104" s="29">
        <v>0</v>
      </c>
      <c s="24">
        <f>ROUND(ROUND(L104,2)*ROUND(G104,3),2)</f>
      </c>
      <c s="27" t="s">
        <v>55</v>
      </c>
      <c>
        <f>(M104*21)/100</f>
      </c>
      <c t="s">
        <v>27</v>
      </c>
    </row>
    <row r="105" spans="1:5" ht="12.75" customHeight="1">
      <c r="A105" s="30" t="s">
        <v>56</v>
      </c>
      <c r="E105" s="31" t="s">
        <v>9</v>
      </c>
    </row>
    <row r="106" spans="1:5" ht="12.75" customHeight="1">
      <c r="A106" s="30" t="s">
        <v>57</v>
      </c>
      <c r="E106" s="32" t="s">
        <v>58</v>
      </c>
    </row>
    <row r="107" spans="5:5" ht="12.75" customHeight="1">
      <c r="E107" s="31" t="s">
        <v>59</v>
      </c>
    </row>
    <row r="108" spans="1:16" ht="12.75" customHeight="1">
      <c r="A108" t="s">
        <v>50</v>
      </c>
      <c s="6" t="s">
        <v>137</v>
      </c>
      <c s="6" t="s">
        <v>646</v>
      </c>
      <c t="s">
        <v>52</v>
      </c>
      <c s="26" t="s">
        <v>647</v>
      </c>
      <c s="27" t="s">
        <v>54</v>
      </c>
      <c s="28">
        <v>60</v>
      </c>
      <c s="27">
        <v>0</v>
      </c>
      <c s="27">
        <f>ROUND(G108*H108,6)</f>
      </c>
      <c r="L108" s="29">
        <v>0</v>
      </c>
      <c s="24">
        <f>ROUND(ROUND(L108,2)*ROUND(G108,3),2)</f>
      </c>
      <c s="27" t="s">
        <v>55</v>
      </c>
      <c>
        <f>(M108*21)/100</f>
      </c>
      <c t="s">
        <v>27</v>
      </c>
    </row>
    <row r="109" spans="1:5" ht="12.75" customHeight="1">
      <c r="A109" s="30" t="s">
        <v>56</v>
      </c>
      <c r="E109" s="31" t="s">
        <v>9</v>
      </c>
    </row>
    <row r="110" spans="1:5" ht="12.75" customHeight="1">
      <c r="A110" s="30" t="s">
        <v>57</v>
      </c>
      <c r="E110" s="32" t="s">
        <v>58</v>
      </c>
    </row>
    <row r="111" spans="5:5" ht="12.75" customHeight="1">
      <c r="E111" s="31" t="s">
        <v>59</v>
      </c>
    </row>
    <row r="112" spans="1:16" ht="12.75" customHeight="1">
      <c r="A112" t="s">
        <v>50</v>
      </c>
      <c s="6" t="s">
        <v>141</v>
      </c>
      <c s="6" t="s">
        <v>191</v>
      </c>
      <c t="s">
        <v>52</v>
      </c>
      <c s="26" t="s">
        <v>192</v>
      </c>
      <c s="27" t="s">
        <v>54</v>
      </c>
      <c s="28">
        <v>140</v>
      </c>
      <c s="27">
        <v>0</v>
      </c>
      <c s="27">
        <f>ROUND(G112*H112,6)</f>
      </c>
      <c r="L112" s="29">
        <v>0</v>
      </c>
      <c s="24">
        <f>ROUND(ROUND(L112,2)*ROUND(G112,3),2)</f>
      </c>
      <c s="27" t="s">
        <v>55</v>
      </c>
      <c>
        <f>(M112*21)/100</f>
      </c>
      <c t="s">
        <v>27</v>
      </c>
    </row>
    <row r="113" spans="1:5" ht="12.75" customHeight="1">
      <c r="A113" s="30" t="s">
        <v>56</v>
      </c>
      <c r="E113" s="31" t="s">
        <v>9</v>
      </c>
    </row>
    <row r="114" spans="1:5" ht="12.75" customHeight="1">
      <c r="A114" s="30" t="s">
        <v>57</v>
      </c>
      <c r="E114" s="32" t="s">
        <v>58</v>
      </c>
    </row>
    <row r="115" spans="5:5" ht="12.75" customHeight="1">
      <c r="E115" s="31" t="s">
        <v>59</v>
      </c>
    </row>
    <row r="116" spans="1:16" ht="12.75" customHeight="1">
      <c r="A116" t="s">
        <v>50</v>
      </c>
      <c s="6" t="s">
        <v>144</v>
      </c>
      <c s="6" t="s">
        <v>648</v>
      </c>
      <c t="s">
        <v>52</v>
      </c>
      <c s="26" t="s">
        <v>649</v>
      </c>
      <c s="27" t="s">
        <v>54</v>
      </c>
      <c s="28">
        <v>120</v>
      </c>
      <c s="27">
        <v>0</v>
      </c>
      <c s="27">
        <f>ROUND(G116*H116,6)</f>
      </c>
      <c r="L116" s="29">
        <v>0</v>
      </c>
      <c s="24">
        <f>ROUND(ROUND(L116,2)*ROUND(G116,3),2)</f>
      </c>
      <c s="27" t="s">
        <v>55</v>
      </c>
      <c>
        <f>(M116*21)/100</f>
      </c>
      <c t="s">
        <v>27</v>
      </c>
    </row>
    <row r="117" spans="1:5" ht="12.75" customHeight="1">
      <c r="A117" s="30" t="s">
        <v>56</v>
      </c>
      <c r="E117" s="31" t="s">
        <v>9</v>
      </c>
    </row>
    <row r="118" spans="1:5" ht="12.75" customHeight="1">
      <c r="A118" s="30" t="s">
        <v>57</v>
      </c>
      <c r="E118" s="32" t="s">
        <v>58</v>
      </c>
    </row>
    <row r="119" spans="5:5" ht="12.75" customHeight="1">
      <c r="E119" s="31" t="s">
        <v>59</v>
      </c>
    </row>
    <row r="120" spans="1:16" ht="12.75" customHeight="1">
      <c r="A120" t="s">
        <v>50</v>
      </c>
      <c s="6" t="s">
        <v>148</v>
      </c>
      <c s="6" t="s">
        <v>194</v>
      </c>
      <c t="s">
        <v>52</v>
      </c>
      <c s="26" t="s">
        <v>195</v>
      </c>
      <c s="27" t="s">
        <v>64</v>
      </c>
      <c s="28">
        <v>4</v>
      </c>
      <c s="27">
        <v>0</v>
      </c>
      <c s="27">
        <f>ROUND(G120*H120,6)</f>
      </c>
      <c r="L120" s="29">
        <v>0</v>
      </c>
      <c s="24">
        <f>ROUND(ROUND(L120,2)*ROUND(G120,3),2)</f>
      </c>
      <c s="27" t="s">
        <v>55</v>
      </c>
      <c>
        <f>(M120*21)/100</f>
      </c>
      <c t="s">
        <v>27</v>
      </c>
    </row>
    <row r="121" spans="1:5" ht="12.75" customHeight="1">
      <c r="A121" s="30" t="s">
        <v>56</v>
      </c>
      <c r="E121" s="31" t="s">
        <v>9</v>
      </c>
    </row>
    <row r="122" spans="1:5" ht="12.75" customHeight="1">
      <c r="A122" s="30" t="s">
        <v>57</v>
      </c>
      <c r="E122" s="32" t="s">
        <v>58</v>
      </c>
    </row>
    <row r="123" spans="5:5" ht="12.75" customHeight="1">
      <c r="E123" s="31" t="s">
        <v>59</v>
      </c>
    </row>
  </sheetData>
  <sheetProtection password="923D" sheet="1" objects="1" scenarios="1"/>
  <mergeCells count="17">
    <mergeCell ref="C1:C2"/>
    <mergeCell ref="E1:E2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5:M5"/>
    <mergeCell ref="J6:K6"/>
    <mergeCell ref="L6:M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P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14" width="16.7142857142857" customWidth="1"/>
    <col min="15" max="16" width="9.14285714285714" hidden="1" customWidth="1"/>
  </cols>
  <sheetData>
    <row r="1" spans="1:16" ht="25" customHeight="1">
      <c r="A1" s="12" t="s">
        <v>18</v>
      </c>
      <c s="2"/>
      <c s="2"/>
      <c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2"/>
      <c s="2"/>
      <c s="2"/>
      <c s="2"/>
      <c s="2"/>
      <c s="2"/>
      <c s="2"/>
      <c s="2"/>
      <c s="2"/>
      <c s="2"/>
      <c s="2"/>
      <c s="14"/>
      <c s="14"/>
      <c s="2"/>
      <c r="P2" t="s">
        <v>26</v>
      </c>
    </row>
    <row r="3" spans="1:16" ht="15" customHeight="1">
      <c r="A3" s="12" t="s">
        <v>19</v>
      </c>
      <c s="16" t="s">
        <v>22</v>
      </c>
      <c s="20" t="s">
        <v>2</v>
      </c>
      <c r="E3" s="16" t="s">
        <v>3</v>
      </c>
      <c r="L3" s="13" t="s">
        <v>650</v>
      </c>
      <c s="33">
        <f>Rekapitulace!C21</f>
      </c>
      <c s="15" t="s">
        <v>15</v>
      </c>
      <c t="s">
        <v>23</v>
      </c>
      <c t="s">
        <v>27</v>
      </c>
    </row>
    <row r="4" spans="1:16" ht="15" customHeight="1">
      <c r="A4" s="18" t="s">
        <v>20</v>
      </c>
      <c s="19" t="s">
        <v>28</v>
      </c>
      <c s="20" t="s">
        <v>650</v>
      </c>
      <c r="E4" s="19" t="s">
        <v>651</v>
      </c>
      <c r="O4" t="s">
        <v>24</v>
      </c>
      <c t="s">
        <v>27</v>
      </c>
    </row>
    <row r="5" spans="1:16" ht="12.75" customHeight="1">
      <c r="A5" s="17" t="s">
        <v>29</v>
      </c>
      <c s="17" t="s">
        <v>30</v>
      </c>
      <c s="17" t="s">
        <v>31</v>
      </c>
      <c s="17" t="s">
        <v>32</v>
      </c>
      <c s="17" t="s">
        <v>33</v>
      </c>
      <c s="17" t="s">
        <v>34</v>
      </c>
      <c s="17" t="s">
        <v>35</v>
      </c>
      <c s="17" t="s">
        <v>36</v>
      </c>
      <c s="17" t="s">
        <v>37</v>
      </c>
      <c s="17" t="s">
        <v>38</v>
      </c>
      <c s="17"/>
      <c s="17"/>
      <c s="17"/>
      <c s="17" t="s">
        <v>43</v>
      </c>
      <c t="s">
        <v>25</v>
      </c>
      <c t="s">
        <v>27</v>
      </c>
    </row>
    <row r="6" spans="1:14" ht="12.75" customHeight="1">
      <c r="A6" s="17"/>
      <c s="17"/>
      <c s="17"/>
      <c s="17"/>
      <c s="17"/>
      <c s="17"/>
      <c s="17"/>
      <c s="17"/>
      <c s="17"/>
      <c s="17" t="s">
        <v>39</v>
      </c>
      <c s="17"/>
      <c s="17" t="s">
        <v>40</v>
      </c>
      <c s="17"/>
      <c s="17"/>
    </row>
    <row r="7" spans="1:14" ht="12.75" customHeight="1">
      <c r="A7" s="17"/>
      <c s="17"/>
      <c s="17"/>
      <c s="17"/>
      <c s="17"/>
      <c s="17"/>
      <c s="17"/>
      <c s="17"/>
      <c s="17"/>
      <c s="17" t="s">
        <v>41</v>
      </c>
      <c s="17" t="s">
        <v>42</v>
      </c>
      <c s="17" t="s">
        <v>41</v>
      </c>
      <c s="17" t="s">
        <v>42</v>
      </c>
      <c s="17"/>
    </row>
    <row r="8" spans="1:13" ht="12.75" customHeight="1">
      <c r="A8" t="s">
        <v>44</v>
      </c>
      <c r="C8" s="21" t="s">
        <v>654</v>
      </c>
      <c r="E8" s="23" t="s">
        <v>651</v>
      </c>
      <c r="J8" s="22">
        <f>0+J9+J26</f>
      </c>
      <c s="22">
        <f>0+K9+K26</f>
      </c>
      <c s="22">
        <f>0+L9+L26</f>
      </c>
      <c s="22">
        <f>0+M9+M26</f>
      </c>
    </row>
    <row r="9" spans="1:13" ht="12.75" customHeight="1">
      <c r="A9" t="s">
        <v>47</v>
      </c>
      <c r="C9" s="7" t="s">
        <v>48</v>
      </c>
      <c r="E9" s="25" t="s">
        <v>655</v>
      </c>
      <c r="J9" s="24">
        <f>0</f>
      </c>
      <c s="24">
        <f>0</f>
      </c>
      <c s="24">
        <f>0+L10+L14+L18+L22</f>
      </c>
      <c s="24">
        <f>0+M10+M14+M18+M22</f>
      </c>
    </row>
    <row r="10" spans="1:16" ht="12.75" customHeight="1">
      <c r="A10" t="s">
        <v>50</v>
      </c>
      <c s="6" t="s">
        <v>48</v>
      </c>
      <c s="6" t="s">
        <v>656</v>
      </c>
      <c t="s">
        <v>52</v>
      </c>
      <c s="26" t="s">
        <v>657</v>
      </c>
      <c s="27" t="s">
        <v>295</v>
      </c>
      <c s="28">
        <v>1</v>
      </c>
      <c s="27">
        <v>0</v>
      </c>
      <c s="27">
        <f>ROUND(G10*H10,6)</f>
      </c>
      <c r="L10" s="29">
        <v>0</v>
      </c>
      <c s="24">
        <f>ROUND(ROUND(L10,2)*ROUND(G10,3),2)</f>
      </c>
      <c s="27" t="s">
        <v>536</v>
      </c>
      <c>
        <f>(M10*21)/100</f>
      </c>
      <c t="s">
        <v>27</v>
      </c>
    </row>
    <row r="11" spans="1:5" ht="12.75" customHeight="1">
      <c r="A11" s="30" t="s">
        <v>56</v>
      </c>
      <c r="E11" s="31" t="s">
        <v>658</v>
      </c>
    </row>
    <row r="12" spans="1:5" ht="12.75" customHeight="1">
      <c r="A12" s="30" t="s">
        <v>57</v>
      </c>
      <c r="E12" s="32" t="s">
        <v>659</v>
      </c>
    </row>
    <row r="13" spans="5:5" ht="12.75" customHeight="1">
      <c r="E13" s="31" t="s">
        <v>660</v>
      </c>
    </row>
    <row r="14" spans="1:16" ht="12.75" customHeight="1">
      <c r="A14" t="s">
        <v>50</v>
      </c>
      <c s="6" t="s">
        <v>27</v>
      </c>
      <c s="6" t="s">
        <v>661</v>
      </c>
      <c t="s">
        <v>52</v>
      </c>
      <c s="26" t="s">
        <v>662</v>
      </c>
      <c s="27" t="s">
        <v>295</v>
      </c>
      <c s="28">
        <v>1</v>
      </c>
      <c s="27">
        <v>0</v>
      </c>
      <c s="27">
        <f>ROUND(G14*H14,6)</f>
      </c>
      <c r="L14" s="29">
        <v>0</v>
      </c>
      <c s="24">
        <f>ROUND(ROUND(L14,2)*ROUND(G14,3),2)</f>
      </c>
      <c s="27" t="s">
        <v>536</v>
      </c>
      <c>
        <f>(M14*21)/100</f>
      </c>
      <c t="s">
        <v>27</v>
      </c>
    </row>
    <row r="15" spans="1:5" ht="12.75" customHeight="1">
      <c r="A15" s="30" t="s">
        <v>56</v>
      </c>
      <c r="E15" s="31" t="s">
        <v>663</v>
      </c>
    </row>
    <row r="16" spans="1:5" ht="12.75" customHeight="1">
      <c r="A16" s="30" t="s">
        <v>57</v>
      </c>
      <c r="E16" s="32" t="s">
        <v>659</v>
      </c>
    </row>
    <row r="17" spans="5:5" ht="12.75" customHeight="1">
      <c r="E17" s="31" t="s">
        <v>664</v>
      </c>
    </row>
    <row r="18" spans="1:16" ht="12.75" customHeight="1">
      <c r="A18" t="s">
        <v>50</v>
      </c>
      <c s="6" t="s">
        <v>26</v>
      </c>
      <c s="6" t="s">
        <v>665</v>
      </c>
      <c t="s">
        <v>52</v>
      </c>
      <c s="26" t="s">
        <v>666</v>
      </c>
      <c s="27" t="s">
        <v>295</v>
      </c>
      <c s="28">
        <v>1</v>
      </c>
      <c s="27">
        <v>0</v>
      </c>
      <c s="27">
        <f>ROUND(G18*H18,6)</f>
      </c>
      <c r="L18" s="29">
        <v>0</v>
      </c>
      <c s="24">
        <f>ROUND(ROUND(L18,2)*ROUND(G18,3),2)</f>
      </c>
      <c s="27" t="s">
        <v>536</v>
      </c>
      <c>
        <f>(M18*21)/100</f>
      </c>
      <c t="s">
        <v>27</v>
      </c>
    </row>
    <row r="19" spans="1:5" ht="12.75" customHeight="1">
      <c r="A19" s="30" t="s">
        <v>56</v>
      </c>
      <c r="E19" s="31" t="s">
        <v>667</v>
      </c>
    </row>
    <row r="20" spans="1:5" ht="12.75" customHeight="1">
      <c r="A20" s="30" t="s">
        <v>57</v>
      </c>
      <c r="E20" s="32" t="s">
        <v>659</v>
      </c>
    </row>
    <row r="21" spans="5:5" ht="12.75" customHeight="1">
      <c r="E21" s="31" t="s">
        <v>668</v>
      </c>
    </row>
    <row r="22" spans="1:16" ht="12.75" customHeight="1">
      <c r="A22" t="s">
        <v>50</v>
      </c>
      <c s="6" t="s">
        <v>65</v>
      </c>
      <c s="6" t="s">
        <v>669</v>
      </c>
      <c t="s">
        <v>52</v>
      </c>
      <c s="26" t="s">
        <v>670</v>
      </c>
      <c s="27" t="s">
        <v>295</v>
      </c>
      <c s="28">
        <v>1</v>
      </c>
      <c s="27">
        <v>0</v>
      </c>
      <c s="27">
        <f>ROUND(G22*H22,6)</f>
      </c>
      <c r="L22" s="29">
        <v>0</v>
      </c>
      <c s="24">
        <f>ROUND(ROUND(L22,2)*ROUND(G22,3),2)</f>
      </c>
      <c s="27" t="s">
        <v>536</v>
      </c>
      <c>
        <f>(M22*21)/100</f>
      </c>
      <c t="s">
        <v>27</v>
      </c>
    </row>
    <row r="23" spans="1:5" ht="12.75" customHeight="1">
      <c r="A23" s="30" t="s">
        <v>56</v>
      </c>
      <c r="E23" s="31" t="s">
        <v>671</v>
      </c>
    </row>
    <row r="24" spans="1:5" ht="12.75" customHeight="1">
      <c r="A24" s="30" t="s">
        <v>57</v>
      </c>
      <c r="E24" s="32" t="s">
        <v>659</v>
      </c>
    </row>
    <row r="25" spans="5:5" ht="12.75" customHeight="1">
      <c r="E25" s="31" t="s">
        <v>672</v>
      </c>
    </row>
    <row r="26" spans="1:13" ht="12.75" customHeight="1">
      <c r="A26" t="s">
        <v>47</v>
      </c>
      <c r="C26" s="7" t="s">
        <v>27</v>
      </c>
      <c r="E26" s="25" t="s">
        <v>673</v>
      </c>
      <c r="J26" s="24">
        <f>0</f>
      </c>
      <c s="24">
        <f>0</f>
      </c>
      <c s="24">
        <f>0+L27+L31</f>
      </c>
      <c s="24">
        <f>0+M27+M31</f>
      </c>
    </row>
    <row r="27" spans="1:16" ht="12.75" customHeight="1">
      <c r="A27" t="s">
        <v>50</v>
      </c>
      <c s="6" t="s">
        <v>68</v>
      </c>
      <c s="6" t="s">
        <v>674</v>
      </c>
      <c t="s">
        <v>52</v>
      </c>
      <c s="26" t="s">
        <v>675</v>
      </c>
      <c s="27" t="s">
        <v>295</v>
      </c>
      <c s="28">
        <v>1</v>
      </c>
      <c s="27">
        <v>0</v>
      </c>
      <c s="27">
        <f>ROUND(G27*H27,6)</f>
      </c>
      <c r="L27" s="29">
        <v>0</v>
      </c>
      <c s="24">
        <f>ROUND(ROUND(L27,2)*ROUND(G27,3),2)</f>
      </c>
      <c s="27" t="s">
        <v>536</v>
      </c>
      <c>
        <f>(M27*21)/100</f>
      </c>
      <c t="s">
        <v>27</v>
      </c>
    </row>
    <row r="28" spans="1:5" ht="12.75" customHeight="1">
      <c r="A28" s="30" t="s">
        <v>56</v>
      </c>
      <c r="E28" s="31" t="s">
        <v>676</v>
      </c>
    </row>
    <row r="29" spans="1:5" ht="12.75" customHeight="1">
      <c r="A29" s="30" t="s">
        <v>57</v>
      </c>
      <c r="E29" s="32" t="s">
        <v>659</v>
      </c>
    </row>
    <row r="30" spans="5:5" ht="25.5" customHeight="1">
      <c r="E30" s="31" t="s">
        <v>677</v>
      </c>
    </row>
    <row r="31" spans="1:16" ht="12.75" customHeight="1">
      <c r="A31" t="s">
        <v>50</v>
      </c>
      <c s="6" t="s">
        <v>71</v>
      </c>
      <c s="6" t="s">
        <v>678</v>
      </c>
      <c t="s">
        <v>52</v>
      </c>
      <c s="26" t="s">
        <v>679</v>
      </c>
      <c s="27" t="s">
        <v>295</v>
      </c>
      <c s="28">
        <v>1</v>
      </c>
      <c s="27">
        <v>0</v>
      </c>
      <c s="27">
        <f>ROUND(G31*H31,6)</f>
      </c>
      <c r="L31" s="29">
        <v>0</v>
      </c>
      <c s="24">
        <f>ROUND(ROUND(L31,2)*ROUND(G31,3),2)</f>
      </c>
      <c s="27" t="s">
        <v>536</v>
      </c>
      <c>
        <f>(M31*21)/100</f>
      </c>
      <c t="s">
        <v>27</v>
      </c>
    </row>
    <row r="32" spans="1:5" ht="12.75" customHeight="1">
      <c r="A32" s="30" t="s">
        <v>56</v>
      </c>
      <c r="E32" s="31" t="s">
        <v>680</v>
      </c>
    </row>
    <row r="33" spans="1:5" ht="12.75" customHeight="1">
      <c r="A33" s="30" t="s">
        <v>57</v>
      </c>
      <c r="E33" s="32" t="s">
        <v>659</v>
      </c>
    </row>
    <row r="34" spans="5:5" ht="25.5" customHeight="1">
      <c r="E34" s="31" t="s">
        <v>681</v>
      </c>
    </row>
  </sheetData>
  <sheetProtection password="923D" sheet="1" objects="1" scenarios="1"/>
  <mergeCells count="17">
    <mergeCell ref="C1:C2"/>
    <mergeCell ref="E1:E2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5:M5"/>
    <mergeCell ref="J6:K6"/>
    <mergeCell ref="L6:M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