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510" windowWidth="12690" windowHeight="12195"/>
  </bookViews>
  <sheets>
    <sheet name="Rekapitulace stavby" sheetId="1" r:id="rId1"/>
    <sheet name="Cast 01 - Úpravy svrsek -..." sheetId="2" r:id="rId2"/>
    <sheet name="Cast 02 - Oprava propustk..." sheetId="3" r:id="rId3"/>
  </sheets>
  <definedNames>
    <definedName name="_xlnm._FilterDatabase" localSheetId="1" hidden="1">'Cast 01 - Úpravy svrsek -...'!$C$119:$K$202</definedName>
    <definedName name="_xlnm._FilterDatabase" localSheetId="2" hidden="1">'Cast 02 - Oprava propustk...'!$C$128:$K$331</definedName>
    <definedName name="_xlnm.Print_Titles" localSheetId="1">'Cast 01 - Úpravy svrsek -...'!$119:$119</definedName>
    <definedName name="_xlnm.Print_Titles" localSheetId="2">'Cast 02 - Oprava propustk...'!$128:$128</definedName>
    <definedName name="_xlnm.Print_Titles" localSheetId="0">'Rekapitulace stavby'!$92:$92</definedName>
    <definedName name="_xlnm.Print_Area" localSheetId="1">'Cast 01 - Úpravy svrsek -...'!$C$4:$J$76,'Cast 01 - Úpravy svrsek -...'!$C$82:$J$101,'Cast 01 - Úpravy svrsek -...'!$C$107:$K$202</definedName>
    <definedName name="_xlnm.Print_Area" localSheetId="2">'Cast 02 - Oprava propustk...'!$C$4:$J$76,'Cast 02 - Oprava propustk...'!$C$82:$J$110,'Cast 02 - Oprava propustk...'!$C$116:$K$331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330" i="3"/>
  <c r="BH330" i="3"/>
  <c r="BG330" i="3"/>
  <c r="BF330" i="3"/>
  <c r="T330" i="3"/>
  <c r="R330" i="3"/>
  <c r="P330" i="3"/>
  <c r="BK330" i="3"/>
  <c r="J330" i="3"/>
  <c r="BE330" i="3"/>
  <c r="BI327" i="3"/>
  <c r="BH327" i="3"/>
  <c r="BG327" i="3"/>
  <c r="BF327" i="3"/>
  <c r="T327" i="3"/>
  <c r="R327" i="3"/>
  <c r="P327" i="3"/>
  <c r="BK327" i="3"/>
  <c r="J327" i="3"/>
  <c r="BE327" i="3"/>
  <c r="BI325" i="3"/>
  <c r="BH325" i="3"/>
  <c r="BG325" i="3"/>
  <c r="BF325" i="3"/>
  <c r="T325" i="3"/>
  <c r="R325" i="3"/>
  <c r="P325" i="3"/>
  <c r="BK325" i="3"/>
  <c r="J325" i="3"/>
  <c r="BE325" i="3"/>
  <c r="BI322" i="3"/>
  <c r="BH322" i="3"/>
  <c r="BG322" i="3"/>
  <c r="BF322" i="3"/>
  <c r="T322" i="3"/>
  <c r="R322" i="3"/>
  <c r="P322" i="3"/>
  <c r="BK322" i="3"/>
  <c r="J322" i="3"/>
  <c r="BE322" i="3"/>
  <c r="BI319" i="3"/>
  <c r="BH319" i="3"/>
  <c r="BG319" i="3"/>
  <c r="BF319" i="3"/>
  <c r="T319" i="3"/>
  <c r="T318" i="3"/>
  <c r="R319" i="3"/>
  <c r="R318" i="3"/>
  <c r="P319" i="3"/>
  <c r="P318" i="3"/>
  <c r="BK319" i="3"/>
  <c r="BK318" i="3"/>
  <c r="J318" i="3" s="1"/>
  <c r="J109" i="3" s="1"/>
  <c r="J319" i="3"/>
  <c r="BE319" i="3" s="1"/>
  <c r="BI316" i="3"/>
  <c r="BH316" i="3"/>
  <c r="BG316" i="3"/>
  <c r="BF316" i="3"/>
  <c r="T316" i="3"/>
  <c r="T315" i="3"/>
  <c r="R316" i="3"/>
  <c r="R315" i="3"/>
  <c r="P316" i="3"/>
  <c r="P315" i="3"/>
  <c r="BK316" i="3"/>
  <c r="BK315" i="3"/>
  <c r="J315" i="3" s="1"/>
  <c r="J108" i="3" s="1"/>
  <c r="J316" i="3"/>
  <c r="BE316" i="3" s="1"/>
  <c r="BI313" i="3"/>
  <c r="BH313" i="3"/>
  <c r="BG313" i="3"/>
  <c r="BF313" i="3"/>
  <c r="T313" i="3"/>
  <c r="R313" i="3"/>
  <c r="P313" i="3"/>
  <c r="BK313" i="3"/>
  <c r="BK309" i="3" s="1"/>
  <c r="J309" i="3" s="1"/>
  <c r="J107" i="3" s="1"/>
  <c r="J313" i="3"/>
  <c r="BE313" i="3"/>
  <c r="BI310" i="3"/>
  <c r="BH310" i="3"/>
  <c r="BG310" i="3"/>
  <c r="BF310" i="3"/>
  <c r="T310" i="3"/>
  <c r="T309" i="3"/>
  <c r="R310" i="3"/>
  <c r="R309" i="3"/>
  <c r="P310" i="3"/>
  <c r="P309" i="3"/>
  <c r="BK310" i="3"/>
  <c r="J310" i="3"/>
  <c r="BE310" i="3" s="1"/>
  <c r="BI306" i="3"/>
  <c r="BH306" i="3"/>
  <c r="BG306" i="3"/>
  <c r="BF306" i="3"/>
  <c r="T306" i="3"/>
  <c r="R306" i="3"/>
  <c r="P306" i="3"/>
  <c r="BK306" i="3"/>
  <c r="J306" i="3"/>
  <c r="BE306" i="3"/>
  <c r="BI303" i="3"/>
  <c r="BH303" i="3"/>
  <c r="BG303" i="3"/>
  <c r="BF303" i="3"/>
  <c r="T303" i="3"/>
  <c r="R303" i="3"/>
  <c r="P303" i="3"/>
  <c r="BK303" i="3"/>
  <c r="J303" i="3"/>
  <c r="BE303" i="3"/>
  <c r="BI301" i="3"/>
  <c r="BH301" i="3"/>
  <c r="BG301" i="3"/>
  <c r="BF301" i="3"/>
  <c r="T301" i="3"/>
  <c r="R301" i="3"/>
  <c r="P301" i="3"/>
  <c r="BK301" i="3"/>
  <c r="J301" i="3"/>
  <c r="BE301" i="3"/>
  <c r="BI298" i="3"/>
  <c r="BH298" i="3"/>
  <c r="BG298" i="3"/>
  <c r="BF298" i="3"/>
  <c r="T298" i="3"/>
  <c r="T297" i="3"/>
  <c r="T296" i="3" s="1"/>
  <c r="R298" i="3"/>
  <c r="R297" i="3" s="1"/>
  <c r="R296" i="3" s="1"/>
  <c r="P298" i="3"/>
  <c r="P297" i="3"/>
  <c r="P296" i="3" s="1"/>
  <c r="BK298" i="3"/>
  <c r="BK297" i="3" s="1"/>
  <c r="J298" i="3"/>
  <c r="BE298" i="3"/>
  <c r="BI294" i="3"/>
  <c r="BH294" i="3"/>
  <c r="BG294" i="3"/>
  <c r="BF294" i="3"/>
  <c r="T294" i="3"/>
  <c r="T293" i="3"/>
  <c r="R294" i="3"/>
  <c r="R293" i="3"/>
  <c r="P294" i="3"/>
  <c r="P293" i="3"/>
  <c r="BK294" i="3"/>
  <c r="BK293" i="3"/>
  <c r="J293" i="3" s="1"/>
  <c r="J104" i="3" s="1"/>
  <c r="J294" i="3"/>
  <c r="BE294" i="3" s="1"/>
  <c r="BI290" i="3"/>
  <c r="BH290" i="3"/>
  <c r="BG290" i="3"/>
  <c r="BF290" i="3"/>
  <c r="T290" i="3"/>
  <c r="R290" i="3"/>
  <c r="P290" i="3"/>
  <c r="BK290" i="3"/>
  <c r="J290" i="3"/>
  <c r="BE290" i="3"/>
  <c r="BI287" i="3"/>
  <c r="BH287" i="3"/>
  <c r="BG287" i="3"/>
  <c r="BF287" i="3"/>
  <c r="T287" i="3"/>
  <c r="R287" i="3"/>
  <c r="P287" i="3"/>
  <c r="BK287" i="3"/>
  <c r="J287" i="3"/>
  <c r="BE287" i="3"/>
  <c r="BI284" i="3"/>
  <c r="BH284" i="3"/>
  <c r="BG284" i="3"/>
  <c r="BF284" i="3"/>
  <c r="T284" i="3"/>
  <c r="R284" i="3"/>
  <c r="R276" i="3" s="1"/>
  <c r="P284" i="3"/>
  <c r="BK284" i="3"/>
  <c r="J284" i="3"/>
  <c r="BE284" i="3"/>
  <c r="BI280" i="3"/>
  <c r="BH280" i="3"/>
  <c r="BG280" i="3"/>
  <c r="BF280" i="3"/>
  <c r="T280" i="3"/>
  <c r="R280" i="3"/>
  <c r="P280" i="3"/>
  <c r="BK280" i="3"/>
  <c r="BK276" i="3" s="1"/>
  <c r="J276" i="3" s="1"/>
  <c r="J103" i="3" s="1"/>
  <c r="J280" i="3"/>
  <c r="BE280" i="3"/>
  <c r="BI277" i="3"/>
  <c r="BH277" i="3"/>
  <c r="BG277" i="3"/>
  <c r="BF277" i="3"/>
  <c r="T277" i="3"/>
  <c r="T276" i="3"/>
  <c r="R277" i="3"/>
  <c r="P277" i="3"/>
  <c r="P276" i="3"/>
  <c r="BK277" i="3"/>
  <c r="J277" i="3"/>
  <c r="BE277" i="3" s="1"/>
  <c r="BI274" i="3"/>
  <c r="BH274" i="3"/>
  <c r="BG274" i="3"/>
  <c r="BF274" i="3"/>
  <c r="T274" i="3"/>
  <c r="R274" i="3"/>
  <c r="P274" i="3"/>
  <c r="BK274" i="3"/>
  <c r="J274" i="3"/>
  <c r="BE274" i="3"/>
  <c r="BI271" i="3"/>
  <c r="BH271" i="3"/>
  <c r="BG271" i="3"/>
  <c r="BF271" i="3"/>
  <c r="T271" i="3"/>
  <c r="R271" i="3"/>
  <c r="P271" i="3"/>
  <c r="BK271" i="3"/>
  <c r="J271" i="3"/>
  <c r="BE271" i="3"/>
  <c r="BI269" i="3"/>
  <c r="BH269" i="3"/>
  <c r="BG269" i="3"/>
  <c r="BF269" i="3"/>
  <c r="T269" i="3"/>
  <c r="R269" i="3"/>
  <c r="R260" i="3" s="1"/>
  <c r="P269" i="3"/>
  <c r="BK269" i="3"/>
  <c r="J269" i="3"/>
  <c r="BE269" i="3"/>
  <c r="BI265" i="3"/>
  <c r="BH265" i="3"/>
  <c r="BG265" i="3"/>
  <c r="BF265" i="3"/>
  <c r="T265" i="3"/>
  <c r="R265" i="3"/>
  <c r="P265" i="3"/>
  <c r="BK265" i="3"/>
  <c r="BK260" i="3" s="1"/>
  <c r="J260" i="3" s="1"/>
  <c r="J102" i="3" s="1"/>
  <c r="J265" i="3"/>
  <c r="BE265" i="3"/>
  <c r="BI261" i="3"/>
  <c r="BH261" i="3"/>
  <c r="BG261" i="3"/>
  <c r="BF261" i="3"/>
  <c r="T261" i="3"/>
  <c r="T260" i="3"/>
  <c r="R261" i="3"/>
  <c r="P261" i="3"/>
  <c r="P260" i="3"/>
  <c r="BK261" i="3"/>
  <c r="J261" i="3"/>
  <c r="BE261" i="3" s="1"/>
  <c r="BI258" i="3"/>
  <c r="BH258" i="3"/>
  <c r="BG258" i="3"/>
  <c r="BF258" i="3"/>
  <c r="T258" i="3"/>
  <c r="T257" i="3"/>
  <c r="R258" i="3"/>
  <c r="R257" i="3"/>
  <c r="P258" i="3"/>
  <c r="P257" i="3"/>
  <c r="BK258" i="3"/>
  <c r="BK257" i="3"/>
  <c r="J257" i="3" s="1"/>
  <c r="J101" i="3" s="1"/>
  <c r="J258" i="3"/>
  <c r="BE258" i="3" s="1"/>
  <c r="BI254" i="3"/>
  <c r="BH254" i="3"/>
  <c r="BG254" i="3"/>
  <c r="BF254" i="3"/>
  <c r="T254" i="3"/>
  <c r="R254" i="3"/>
  <c r="P254" i="3"/>
  <c r="BK254" i="3"/>
  <c r="J254" i="3"/>
  <c r="BE254" i="3"/>
  <c r="BI251" i="3"/>
  <c r="BH251" i="3"/>
  <c r="BG251" i="3"/>
  <c r="BF251" i="3"/>
  <c r="T251" i="3"/>
  <c r="R251" i="3"/>
  <c r="P251" i="3"/>
  <c r="BK251" i="3"/>
  <c r="J251" i="3"/>
  <c r="BE251" i="3"/>
  <c r="BI248" i="3"/>
  <c r="BH248" i="3"/>
  <c r="BG248" i="3"/>
  <c r="BF248" i="3"/>
  <c r="T248" i="3"/>
  <c r="R248" i="3"/>
  <c r="P248" i="3"/>
  <c r="BK248" i="3"/>
  <c r="J248" i="3"/>
  <c r="BE248" i="3"/>
  <c r="BI245" i="3"/>
  <c r="BH245" i="3"/>
  <c r="BG245" i="3"/>
  <c r="BF245" i="3"/>
  <c r="T245" i="3"/>
  <c r="R245" i="3"/>
  <c r="P245" i="3"/>
  <c r="BK245" i="3"/>
  <c r="J245" i="3"/>
  <c r="BE245" i="3"/>
  <c r="BI242" i="3"/>
  <c r="BH242" i="3"/>
  <c r="BG242" i="3"/>
  <c r="BF242" i="3"/>
  <c r="T242" i="3"/>
  <c r="R242" i="3"/>
  <c r="R233" i="3" s="1"/>
  <c r="P242" i="3"/>
  <c r="BK242" i="3"/>
  <c r="J242" i="3"/>
  <c r="BE242" i="3"/>
  <c r="BI239" i="3"/>
  <c r="BH239" i="3"/>
  <c r="BG239" i="3"/>
  <c r="BF239" i="3"/>
  <c r="T239" i="3"/>
  <c r="R239" i="3"/>
  <c r="P239" i="3"/>
  <c r="BK239" i="3"/>
  <c r="BK233" i="3" s="1"/>
  <c r="J233" i="3" s="1"/>
  <c r="J100" i="3" s="1"/>
  <c r="J239" i="3"/>
  <c r="BE239" i="3"/>
  <c r="BI234" i="3"/>
  <c r="BH234" i="3"/>
  <c r="BG234" i="3"/>
  <c r="BF234" i="3"/>
  <c r="T234" i="3"/>
  <c r="T233" i="3"/>
  <c r="R234" i="3"/>
  <c r="P234" i="3"/>
  <c r="P233" i="3"/>
  <c r="BK234" i="3"/>
  <c r="J234" i="3"/>
  <c r="BE234" i="3" s="1"/>
  <c r="BI230" i="3"/>
  <c r="BH230" i="3"/>
  <c r="BG230" i="3"/>
  <c r="BF230" i="3"/>
  <c r="T230" i="3"/>
  <c r="R230" i="3"/>
  <c r="P230" i="3"/>
  <c r="BK230" i="3"/>
  <c r="J230" i="3"/>
  <c r="BE230" i="3"/>
  <c r="BI227" i="3"/>
  <c r="BH227" i="3"/>
  <c r="BG227" i="3"/>
  <c r="BF227" i="3"/>
  <c r="T227" i="3"/>
  <c r="R227" i="3"/>
  <c r="P227" i="3"/>
  <c r="BK227" i="3"/>
  <c r="J227" i="3"/>
  <c r="BE227" i="3"/>
  <c r="BI224" i="3"/>
  <c r="BH224" i="3"/>
  <c r="BG224" i="3"/>
  <c r="BF224" i="3"/>
  <c r="T224" i="3"/>
  <c r="R224" i="3"/>
  <c r="P224" i="3"/>
  <c r="BK224" i="3"/>
  <c r="J224" i="3"/>
  <c r="BE224" i="3"/>
  <c r="BI221" i="3"/>
  <c r="BH221" i="3"/>
  <c r="BG221" i="3"/>
  <c r="BF221" i="3"/>
  <c r="T221" i="3"/>
  <c r="T220" i="3"/>
  <c r="R221" i="3"/>
  <c r="R220" i="3"/>
  <c r="P221" i="3"/>
  <c r="P220" i="3"/>
  <c r="BK221" i="3"/>
  <c r="BK220" i="3"/>
  <c r="J220" i="3" s="1"/>
  <c r="J99" i="3" s="1"/>
  <c r="J221" i="3"/>
  <c r="BE221" i="3" s="1"/>
  <c r="BI218" i="3"/>
  <c r="BH218" i="3"/>
  <c r="BG218" i="3"/>
  <c r="BF218" i="3"/>
  <c r="T218" i="3"/>
  <c r="R218" i="3"/>
  <c r="P218" i="3"/>
  <c r="BK218" i="3"/>
  <c r="J218" i="3"/>
  <c r="BE218" i="3"/>
  <c r="BI213" i="3"/>
  <c r="BH213" i="3"/>
  <c r="BG213" i="3"/>
  <c r="BF213" i="3"/>
  <c r="T213" i="3"/>
  <c r="R213" i="3"/>
  <c r="P213" i="3"/>
  <c r="BK213" i="3"/>
  <c r="J213" i="3"/>
  <c r="BE213" i="3"/>
  <c r="BI210" i="3"/>
  <c r="BH210" i="3"/>
  <c r="BG210" i="3"/>
  <c r="BF210" i="3"/>
  <c r="T210" i="3"/>
  <c r="R210" i="3"/>
  <c r="P210" i="3"/>
  <c r="BK210" i="3"/>
  <c r="J210" i="3"/>
  <c r="BE210" i="3"/>
  <c r="BI207" i="3"/>
  <c r="BH207" i="3"/>
  <c r="BG207" i="3"/>
  <c r="BF207" i="3"/>
  <c r="T207" i="3"/>
  <c r="R207" i="3"/>
  <c r="P207" i="3"/>
  <c r="BK207" i="3"/>
  <c r="J207" i="3"/>
  <c r="BE207" i="3"/>
  <c r="BI204" i="3"/>
  <c r="BH204" i="3"/>
  <c r="BG204" i="3"/>
  <c r="BF204" i="3"/>
  <c r="T204" i="3"/>
  <c r="R204" i="3"/>
  <c r="P204" i="3"/>
  <c r="BK204" i="3"/>
  <c r="J204" i="3"/>
  <c r="BE204" i="3"/>
  <c r="BI200" i="3"/>
  <c r="BH200" i="3"/>
  <c r="BG200" i="3"/>
  <c r="BF200" i="3"/>
  <c r="T200" i="3"/>
  <c r="R200" i="3"/>
  <c r="P200" i="3"/>
  <c r="BK200" i="3"/>
  <c r="J200" i="3"/>
  <c r="BE200" i="3"/>
  <c r="BI196" i="3"/>
  <c r="BH196" i="3"/>
  <c r="BG196" i="3"/>
  <c r="BF196" i="3"/>
  <c r="T196" i="3"/>
  <c r="R196" i="3"/>
  <c r="P196" i="3"/>
  <c r="BK196" i="3"/>
  <c r="J196" i="3"/>
  <c r="BE196" i="3"/>
  <c r="BI192" i="3"/>
  <c r="BH192" i="3"/>
  <c r="BG192" i="3"/>
  <c r="BF192" i="3"/>
  <c r="T192" i="3"/>
  <c r="R192" i="3"/>
  <c r="P192" i="3"/>
  <c r="BK192" i="3"/>
  <c r="J192" i="3"/>
  <c r="BE192" i="3"/>
  <c r="BI189" i="3"/>
  <c r="BH189" i="3"/>
  <c r="BG189" i="3"/>
  <c r="BF189" i="3"/>
  <c r="T189" i="3"/>
  <c r="R189" i="3"/>
  <c r="P189" i="3"/>
  <c r="BK189" i="3"/>
  <c r="J189" i="3"/>
  <c r="BE189" i="3"/>
  <c r="BI186" i="3"/>
  <c r="BH186" i="3"/>
  <c r="BG186" i="3"/>
  <c r="BF186" i="3"/>
  <c r="T186" i="3"/>
  <c r="R186" i="3"/>
  <c r="P186" i="3"/>
  <c r="BK186" i="3"/>
  <c r="J186" i="3"/>
  <c r="BE186" i="3"/>
  <c r="BI183" i="3"/>
  <c r="BH183" i="3"/>
  <c r="BG183" i="3"/>
  <c r="BF183" i="3"/>
  <c r="T183" i="3"/>
  <c r="R183" i="3"/>
  <c r="P183" i="3"/>
  <c r="BK183" i="3"/>
  <c r="J183" i="3"/>
  <c r="BE183" i="3"/>
  <c r="BI180" i="3"/>
  <c r="BH180" i="3"/>
  <c r="BG180" i="3"/>
  <c r="BF180" i="3"/>
  <c r="T180" i="3"/>
  <c r="R180" i="3"/>
  <c r="P180" i="3"/>
  <c r="BK180" i="3"/>
  <c r="J180" i="3"/>
  <c r="BE180" i="3"/>
  <c r="BI177" i="3"/>
  <c r="BH177" i="3"/>
  <c r="BG177" i="3"/>
  <c r="BF177" i="3"/>
  <c r="T177" i="3"/>
  <c r="R177" i="3"/>
  <c r="P177" i="3"/>
  <c r="BK177" i="3"/>
  <c r="J177" i="3"/>
  <c r="BE177" i="3"/>
  <c r="BI174" i="3"/>
  <c r="BH174" i="3"/>
  <c r="BG174" i="3"/>
  <c r="BF174" i="3"/>
  <c r="T174" i="3"/>
  <c r="R174" i="3"/>
  <c r="P174" i="3"/>
  <c r="BK174" i="3"/>
  <c r="J174" i="3"/>
  <c r="BE174" i="3"/>
  <c r="BI167" i="3"/>
  <c r="BH167" i="3"/>
  <c r="BG167" i="3"/>
  <c r="BF167" i="3"/>
  <c r="T167" i="3"/>
  <c r="R167" i="3"/>
  <c r="P167" i="3"/>
  <c r="BK167" i="3"/>
  <c r="J167" i="3"/>
  <c r="BE167" i="3"/>
  <c r="BI164" i="3"/>
  <c r="BH164" i="3"/>
  <c r="BG164" i="3"/>
  <c r="BF164" i="3"/>
  <c r="T164" i="3"/>
  <c r="R164" i="3"/>
  <c r="P164" i="3"/>
  <c r="BK164" i="3"/>
  <c r="J164" i="3"/>
  <c r="BE164" i="3"/>
  <c r="BI161" i="3"/>
  <c r="BH161" i="3"/>
  <c r="BG161" i="3"/>
  <c r="BF161" i="3"/>
  <c r="T161" i="3"/>
  <c r="R161" i="3"/>
  <c r="P161" i="3"/>
  <c r="BK161" i="3"/>
  <c r="J161" i="3"/>
  <c r="BE161" i="3"/>
  <c r="BI158" i="3"/>
  <c r="BH158" i="3"/>
  <c r="BG158" i="3"/>
  <c r="BF158" i="3"/>
  <c r="T158" i="3"/>
  <c r="R158" i="3"/>
  <c r="P158" i="3"/>
  <c r="BK158" i="3"/>
  <c r="J158" i="3"/>
  <c r="BE158" i="3"/>
  <c r="BI155" i="3"/>
  <c r="BH155" i="3"/>
  <c r="BG155" i="3"/>
  <c r="BF155" i="3"/>
  <c r="T155" i="3"/>
  <c r="R155" i="3"/>
  <c r="P155" i="3"/>
  <c r="BK155" i="3"/>
  <c r="J155" i="3"/>
  <c r="BE155" i="3"/>
  <c r="BI152" i="3"/>
  <c r="BH152" i="3"/>
  <c r="BG152" i="3"/>
  <c r="BF152" i="3"/>
  <c r="T152" i="3"/>
  <c r="R152" i="3"/>
  <c r="P152" i="3"/>
  <c r="BK152" i="3"/>
  <c r="J152" i="3"/>
  <c r="BE152" i="3"/>
  <c r="BI149" i="3"/>
  <c r="BH149" i="3"/>
  <c r="BG149" i="3"/>
  <c r="BF149" i="3"/>
  <c r="T149" i="3"/>
  <c r="R149" i="3"/>
  <c r="P149" i="3"/>
  <c r="BK149" i="3"/>
  <c r="J149" i="3"/>
  <c r="BE149" i="3"/>
  <c r="BI146" i="3"/>
  <c r="BH146" i="3"/>
  <c r="BG146" i="3"/>
  <c r="BF146" i="3"/>
  <c r="T146" i="3"/>
  <c r="R146" i="3"/>
  <c r="P146" i="3"/>
  <c r="BK146" i="3"/>
  <c r="J146" i="3"/>
  <c r="BE146" i="3"/>
  <c r="BI143" i="3"/>
  <c r="BH143" i="3"/>
  <c r="BG143" i="3"/>
  <c r="BF143" i="3"/>
  <c r="T143" i="3"/>
  <c r="R143" i="3"/>
  <c r="P143" i="3"/>
  <c r="BK143" i="3"/>
  <c r="J143" i="3"/>
  <c r="BE143" i="3"/>
  <c r="BI138" i="3"/>
  <c r="BH138" i="3"/>
  <c r="BG138" i="3"/>
  <c r="BF138" i="3"/>
  <c r="T138" i="3"/>
  <c r="R138" i="3"/>
  <c r="R131" i="3" s="1"/>
  <c r="P138" i="3"/>
  <c r="BK138" i="3"/>
  <c r="J138" i="3"/>
  <c r="BE138" i="3"/>
  <c r="BI135" i="3"/>
  <c r="BH135" i="3"/>
  <c r="BG135" i="3"/>
  <c r="BF135" i="3"/>
  <c r="T135" i="3"/>
  <c r="R135" i="3"/>
  <c r="P135" i="3"/>
  <c r="BK135" i="3"/>
  <c r="J135" i="3"/>
  <c r="BE135" i="3"/>
  <c r="BI132" i="3"/>
  <c r="F37" i="3"/>
  <c r="BD96" i="1" s="1"/>
  <c r="BH132" i="3"/>
  <c r="F36" i="3" s="1"/>
  <c r="BC96" i="1" s="1"/>
  <c r="BG132" i="3"/>
  <c r="F35" i="3"/>
  <c r="BB96" i="1" s="1"/>
  <c r="BF132" i="3"/>
  <c r="J34" i="3" s="1"/>
  <c r="AW96" i="1" s="1"/>
  <c r="T132" i="3"/>
  <c r="T131" i="3"/>
  <c r="T130" i="3" s="1"/>
  <c r="T129" i="3" s="1"/>
  <c r="R132" i="3"/>
  <c r="P132" i="3"/>
  <c r="P131" i="3"/>
  <c r="P130" i="3" s="1"/>
  <c r="P129" i="3" s="1"/>
  <c r="AU96" i="1" s="1"/>
  <c r="BK132" i="3"/>
  <c r="BK131" i="3" s="1"/>
  <c r="J132" i="3"/>
  <c r="BE132" i="3" s="1"/>
  <c r="J126" i="3"/>
  <c r="J125" i="3"/>
  <c r="F125" i="3"/>
  <c r="F123" i="3"/>
  <c r="E121" i="3"/>
  <c r="J92" i="3"/>
  <c r="J91" i="3"/>
  <c r="F91" i="3"/>
  <c r="F89" i="3"/>
  <c r="E87" i="3"/>
  <c r="J18" i="3"/>
  <c r="E18" i="3"/>
  <c r="F126" i="3" s="1"/>
  <c r="J17" i="3"/>
  <c r="J12" i="3"/>
  <c r="J123" i="3" s="1"/>
  <c r="E7" i="3"/>
  <c r="E85" i="3" s="1"/>
  <c r="E119" i="3"/>
  <c r="J37" i="2"/>
  <c r="J36" i="2"/>
  <c r="AY95" i="1"/>
  <c r="J35" i="2"/>
  <c r="AX95" i="1"/>
  <c r="BI200" i="2"/>
  <c r="BH200" i="2"/>
  <c r="BG200" i="2"/>
  <c r="BF200" i="2"/>
  <c r="T200" i="2"/>
  <c r="T199" i="2"/>
  <c r="R200" i="2"/>
  <c r="R199" i="2"/>
  <c r="P200" i="2"/>
  <c r="P199" i="2"/>
  <c r="BK200" i="2"/>
  <c r="BK199" i="2"/>
  <c r="J199" i="2" s="1"/>
  <c r="J100" i="2" s="1"/>
  <c r="J200" i="2"/>
  <c r="BE200" i="2" s="1"/>
  <c r="BI197" i="2"/>
  <c r="BH197" i="2"/>
  <c r="BG197" i="2"/>
  <c r="BF197" i="2"/>
  <c r="T197" i="2"/>
  <c r="R197" i="2"/>
  <c r="P197" i="2"/>
  <c r="BK197" i="2"/>
  <c r="J197" i="2"/>
  <c r="BE197" i="2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/>
  <c r="BI190" i="2"/>
  <c r="BH190" i="2"/>
  <c r="BG190" i="2"/>
  <c r="BF190" i="2"/>
  <c r="T190" i="2"/>
  <c r="T189" i="2"/>
  <c r="R190" i="2"/>
  <c r="R189" i="2"/>
  <c r="P190" i="2"/>
  <c r="P189" i="2"/>
  <c r="BK190" i="2"/>
  <c r="BK189" i="2"/>
  <c r="J189" i="2" s="1"/>
  <c r="J99" i="2" s="1"/>
  <c r="J190" i="2"/>
  <c r="BE190" i="2" s="1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78" i="2"/>
  <c r="BH178" i="2"/>
  <c r="BG178" i="2"/>
  <c r="BF178" i="2"/>
  <c r="T178" i="2"/>
  <c r="R178" i="2"/>
  <c r="P178" i="2"/>
  <c r="BK178" i="2"/>
  <c r="J178" i="2"/>
  <c r="BE178" i="2"/>
  <c r="BI175" i="2"/>
  <c r="BH175" i="2"/>
  <c r="BG175" i="2"/>
  <c r="BF175" i="2"/>
  <c r="T175" i="2"/>
  <c r="R175" i="2"/>
  <c r="P175" i="2"/>
  <c r="BK175" i="2"/>
  <c r="J175" i="2"/>
  <c r="BE175" i="2"/>
  <c r="BI172" i="2"/>
  <c r="BH172" i="2"/>
  <c r="BG172" i="2"/>
  <c r="BF172" i="2"/>
  <c r="T172" i="2"/>
  <c r="R172" i="2"/>
  <c r="P172" i="2"/>
  <c r="BK172" i="2"/>
  <c r="J172" i="2"/>
  <c r="BE172" i="2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/>
  <c r="BI163" i="2"/>
  <c r="BH163" i="2"/>
  <c r="BG163" i="2"/>
  <c r="BF163" i="2"/>
  <c r="T163" i="2"/>
  <c r="R163" i="2"/>
  <c r="P163" i="2"/>
  <c r="BK163" i="2"/>
  <c r="J163" i="2"/>
  <c r="BE163" i="2"/>
  <c r="BI160" i="2"/>
  <c r="BH160" i="2"/>
  <c r="BG160" i="2"/>
  <c r="BF160" i="2"/>
  <c r="T160" i="2"/>
  <c r="R160" i="2"/>
  <c r="P160" i="2"/>
  <c r="BK160" i="2"/>
  <c r="J160" i="2"/>
  <c r="BE160" i="2"/>
  <c r="BI157" i="2"/>
  <c r="BH157" i="2"/>
  <c r="BG157" i="2"/>
  <c r="BF157" i="2"/>
  <c r="T157" i="2"/>
  <c r="R157" i="2"/>
  <c r="P157" i="2"/>
  <c r="BK157" i="2"/>
  <c r="J157" i="2"/>
  <c r="BE157" i="2"/>
  <c r="BI154" i="2"/>
  <c r="BH154" i="2"/>
  <c r="BG154" i="2"/>
  <c r="BF154" i="2"/>
  <c r="T154" i="2"/>
  <c r="R154" i="2"/>
  <c r="P154" i="2"/>
  <c r="BK154" i="2"/>
  <c r="J154" i="2"/>
  <c r="BE154" i="2"/>
  <c r="BI151" i="2"/>
  <c r="BH151" i="2"/>
  <c r="BG151" i="2"/>
  <c r="BF151" i="2"/>
  <c r="T151" i="2"/>
  <c r="R151" i="2"/>
  <c r="P151" i="2"/>
  <c r="BK151" i="2"/>
  <c r="J151" i="2"/>
  <c r="BE151" i="2"/>
  <c r="BI148" i="2"/>
  <c r="BH148" i="2"/>
  <c r="BG148" i="2"/>
  <c r="BF148" i="2"/>
  <c r="T148" i="2"/>
  <c r="R148" i="2"/>
  <c r="P148" i="2"/>
  <c r="BK148" i="2"/>
  <c r="J148" i="2"/>
  <c r="BE148" i="2"/>
  <c r="BI145" i="2"/>
  <c r="BH145" i="2"/>
  <c r="BG145" i="2"/>
  <c r="BF145" i="2"/>
  <c r="T145" i="2"/>
  <c r="R145" i="2"/>
  <c r="P145" i="2"/>
  <c r="BK145" i="2"/>
  <c r="J145" i="2"/>
  <c r="BE145" i="2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R122" i="2" s="1"/>
  <c r="R121" i="2" s="1"/>
  <c r="R120" i="2" s="1"/>
  <c r="P129" i="2"/>
  <c r="BK129" i="2"/>
  <c r="J129" i="2"/>
  <c r="BE129" i="2"/>
  <c r="BI126" i="2"/>
  <c r="BH126" i="2"/>
  <c r="BG126" i="2"/>
  <c r="BF126" i="2"/>
  <c r="T126" i="2"/>
  <c r="R126" i="2"/>
  <c r="P126" i="2"/>
  <c r="BK126" i="2"/>
  <c r="J126" i="2"/>
  <c r="BE126" i="2"/>
  <c r="BI123" i="2"/>
  <c r="F37" i="2"/>
  <c r="BD95" i="1" s="1"/>
  <c r="BD94" i="1" s="1"/>
  <c r="W33" i="1" s="1"/>
  <c r="BH123" i="2"/>
  <c r="F36" i="2" s="1"/>
  <c r="BC95" i="1" s="1"/>
  <c r="BC94" i="1" s="1"/>
  <c r="BG123" i="2"/>
  <c r="F35" i="2"/>
  <c r="BB95" i="1" s="1"/>
  <c r="BB94" i="1" s="1"/>
  <c r="BF123" i="2"/>
  <c r="J34" i="2" s="1"/>
  <c r="AW95" i="1" s="1"/>
  <c r="T123" i="2"/>
  <c r="T122" i="2"/>
  <c r="T121" i="2" s="1"/>
  <c r="T120" i="2" s="1"/>
  <c r="R123" i="2"/>
  <c r="P123" i="2"/>
  <c r="P122" i="2"/>
  <c r="P121" i="2" s="1"/>
  <c r="P120" i="2" s="1"/>
  <c r="AU95" i="1" s="1"/>
  <c r="AU94" i="1" s="1"/>
  <c r="BK123" i="2"/>
  <c r="BK122" i="2" s="1"/>
  <c r="J123" i="2"/>
  <c r="BE123" i="2" s="1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 s="1"/>
  <c r="J17" i="2"/>
  <c r="J12" i="2"/>
  <c r="J114" i="2" s="1"/>
  <c r="E7" i="2"/>
  <c r="E110" i="2"/>
  <c r="E85" i="2"/>
  <c r="AS94" i="1"/>
  <c r="L90" i="1"/>
  <c r="AM90" i="1"/>
  <c r="AM89" i="1"/>
  <c r="L89" i="1"/>
  <c r="AM87" i="1"/>
  <c r="L87" i="1"/>
  <c r="L85" i="1"/>
  <c r="L84" i="1"/>
  <c r="F33" i="2" l="1"/>
  <c r="AZ95" i="1" s="1"/>
  <c r="J33" i="2"/>
  <c r="AV95" i="1" s="1"/>
  <c r="AT95" i="1" s="1"/>
  <c r="AX94" i="1"/>
  <c r="W31" i="1"/>
  <c r="F33" i="3"/>
  <c r="AZ96" i="1" s="1"/>
  <c r="J33" i="3"/>
  <c r="AV96" i="1" s="1"/>
  <c r="AT96" i="1" s="1"/>
  <c r="BK121" i="2"/>
  <c r="J122" i="2"/>
  <c r="J98" i="2" s="1"/>
  <c r="J131" i="3"/>
  <c r="J98" i="3" s="1"/>
  <c r="BK130" i="3"/>
  <c r="W32" i="1"/>
  <c r="AY94" i="1"/>
  <c r="R130" i="3"/>
  <c r="R129" i="3" s="1"/>
  <c r="J297" i="3"/>
  <c r="J106" i="3" s="1"/>
  <c r="BK296" i="3"/>
  <c r="J296" i="3" s="1"/>
  <c r="J105" i="3" s="1"/>
  <c r="F34" i="2"/>
  <c r="BA95" i="1" s="1"/>
  <c r="F34" i="3"/>
  <c r="BA96" i="1" s="1"/>
  <c r="J89" i="2"/>
  <c r="F92" i="2"/>
  <c r="J89" i="3"/>
  <c r="F92" i="3"/>
  <c r="AZ94" i="1" l="1"/>
  <c r="BA94" i="1"/>
  <c r="J121" i="2"/>
  <c r="J97" i="2" s="1"/>
  <c r="BK120" i="2"/>
  <c r="J120" i="2" s="1"/>
  <c r="J130" i="3"/>
  <c r="J97" i="3" s="1"/>
  <c r="BK129" i="3"/>
  <c r="J129" i="3" s="1"/>
  <c r="AV94" i="1" l="1"/>
  <c r="W29" i="1"/>
  <c r="J96" i="2"/>
  <c r="J30" i="2"/>
  <c r="J96" i="3"/>
  <c r="J30" i="3"/>
  <c r="W30" i="1"/>
  <c r="AW94" i="1"/>
  <c r="AK30" i="1" s="1"/>
  <c r="AK29" i="1" l="1"/>
  <c r="AT94" i="1"/>
  <c r="J39" i="2"/>
  <c r="AG95" i="1"/>
  <c r="J39" i="3"/>
  <c r="AG96" i="1"/>
  <c r="AN96" i="1" s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<sst xmlns="http://schemas.openxmlformats.org/spreadsheetml/2006/main" count="2878" uniqueCount="557">
  <si>
    <t>Export Komplet</t>
  </si>
  <si>
    <t/>
  </si>
  <si>
    <t>2.0</t>
  </si>
  <si>
    <t>False</t>
  </si>
  <si>
    <t>{53d1b349-5806-4f24-a844-5a08ea634dd4}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</si>
  <si>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</si>
  <si>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</si>
  <si>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</si>
  <si>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</si>
  <si>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</si>
  <si>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</si>
  <si>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</si>
  <si>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</si>
  <si>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</si>
  <si>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SMT_Ol_15329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</si>
  <si>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</si>
  <si>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</si>
  <si>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propustku v km 15,329 trati Hranice na Moravě - Vsetín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</si>
  <si>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</si>
  <si>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</si>
  <si>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</si>
  <si>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</si>
  <si>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</si>
  <si>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</si>
  <si>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</si>
  <si>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</si>
  <si>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</si>
  <si>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</si>
  <si>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</si>
  <si>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</si>
  <si>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</si>
  <si>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</si>
  <si>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</si>
  <si>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</si>
  <si>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</si>
  <si>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</si>
  <si>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</si>
  <si>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</si>
  <si>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</si>
  <si>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</si>
  <si>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</si>
  <si>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</si>
  <si>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</si>
  <si>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</si>
  <si>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</si>
  <si>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</si>
  <si>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</si>
  <si>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</si>
  <si>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</si>
  <si>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</si>
  <si>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</si>
  <si>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</si>
  <si>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</si>
  <si>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</si>
  <si>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</si>
  <si>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</si>
  <si>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</si>
  <si>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</si>
  <si>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</si>
  <si>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</si>
  <si>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</si>
  <si>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</si>
  <si>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</si>
  <si>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</si>
  <si>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</si>
  <si>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</si>
  <si>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</si>
  <si>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</si>
  <si>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</si>
  <si>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</si>
  <si>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</si>
  <si>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</si>
  <si>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</si>
  <si>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</si>
  <si>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</si>
  <si>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</si>
  <si>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</si>
  <si>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Cast 01</t>
  </si>
  <si>
    <t>Úpravy svrsek - UOZI</t>
  </si>
  <si>
    <t>STA</t>
  </si>
  <si>
    <t>1</t>
  </si>
  <si>
    <t>{59d9a20a-2552-46ae-9094-62ee4d983503}</t>
  </si>
  <si>
    <t>2</t>
  </si>
  <si>
    <t>Cast 02</t>
  </si>
  <si>
    <t>Oprava propustku - URS</t>
  </si>
  <si>
    <t>{8eec671e-fb99-449b-9759-db925205410c}</t>
  </si>
  <si>
    <t>KRYCÍ LIST SOUPISU PRACÍ</t>
  </si>
  <si>
    <t>Objekt:</t>
  </si>
  <si>
    <t>Cast 01 - Úpravy svrsek - UOZI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</si>
  <si>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</si>
  <si>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</si>
  <si>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</si>
  <si>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</si>
  <si>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</si>
  <si>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</si>
  <si>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</si>
  <si>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</si>
  <si>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</si>
  <si>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</si>
  <si>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</si>
  <si>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</si>
  <si>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</si>
  <si>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</si>
  <si>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</si>
  <si>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</si>
  <si>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</si>
  <si>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</si>
  <si>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</si>
  <si>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</si>
  <si>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</si>
  <si>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</si>
  <si>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</si>
  <si>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</si>
  <si>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</si>
  <si>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</si>
  <si>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</si>
  <si>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24</t>
  </si>
  <si>
    <t>K</t>
  </si>
  <si>
    <t>5905025010</t>
  </si>
  <si>
    <t>Doplnění stezky štěrkodrtí ojediněle ručně</t>
  </si>
  <si>
    <t>m3</t>
  </si>
  <si>
    <t>4</t>
  </si>
  <si>
    <t>-1570478273</t>
  </si>
  <si>
    <t>PP</t>
  </si>
  <si>
    <t>VV</t>
  </si>
  <si>
    <t>12,*1,8*0,3</t>
  </si>
  <si>
    <t>20</t>
  </si>
  <si>
    <t>5905055010</t>
  </si>
  <si>
    <t>Odstranění stávajícího kolejového lože odtěžením v koleji</t>
  </si>
  <si>
    <t>2076744967</t>
  </si>
  <si>
    <t>4*4,8*12*0,55</t>
  </si>
  <si>
    <t>5905060010</t>
  </si>
  <si>
    <t>Zřízení nového kolejového lože v koleji</t>
  </si>
  <si>
    <t>-448073576</t>
  </si>
  <si>
    <t>25</t>
  </si>
  <si>
    <t>M</t>
  </si>
  <si>
    <t>5955101000</t>
  </si>
  <si>
    <t>Kamenivo drcené štěrk frakce 31,5/63 třídy BI</t>
  </si>
  <si>
    <t>t</t>
  </si>
  <si>
    <t>8</t>
  </si>
  <si>
    <t>-2141580346</t>
  </si>
  <si>
    <t>22</t>
  </si>
  <si>
    <t>5905065010</t>
  </si>
  <si>
    <t>Samostatná úprava vrstvy kolejového lože pod ložnou plochou pražců v koleji</t>
  </si>
  <si>
    <t>m2</t>
  </si>
  <si>
    <t>-1356012348</t>
  </si>
  <si>
    <t>12*4,8*4</t>
  </si>
  <si>
    <t>11</t>
  </si>
  <si>
    <t>5906130330</t>
  </si>
  <si>
    <t>Montáž kolejového roštu v ose koleje pražce betonové vystrojené tv. UIC60 rozdělení "d"</t>
  </si>
  <si>
    <t>km</t>
  </si>
  <si>
    <t>-512584654</t>
  </si>
  <si>
    <t>2*0,012</t>
  </si>
  <si>
    <t>12</t>
  </si>
  <si>
    <t>5906130390</t>
  </si>
  <si>
    <t>Montáž kolejového roštu v ose koleje pražce betonové vystrojené tv. S49 rozdělení "d"</t>
  </si>
  <si>
    <t>-527262054</t>
  </si>
  <si>
    <t>9</t>
  </si>
  <si>
    <t>5906140140</t>
  </si>
  <si>
    <t>Demontáž kolejového roštu koleje v ose koleje pražce betonové tv. UIC60 rozdělení "d"</t>
  </si>
  <si>
    <t>877747653</t>
  </si>
  <si>
    <t>10</t>
  </si>
  <si>
    <t>5906140200</t>
  </si>
  <si>
    <t>Demontáž kolejového roštu koleje v ose koleje pražce betonové tv. S49 rozdělení "d"</t>
  </si>
  <si>
    <t>-1133300757</t>
  </si>
  <si>
    <t>5907050010</t>
  </si>
  <si>
    <t>Dělení kolejnic řezáním nebo rozbroušením tv. UIC60 nebo R65</t>
  </si>
  <si>
    <t>kus</t>
  </si>
  <si>
    <t>1109426360</t>
  </si>
  <si>
    <t>2*2*2</t>
  </si>
  <si>
    <t>6</t>
  </si>
  <si>
    <t>5907050020</t>
  </si>
  <si>
    <t>Dělení kolejnic řezáním nebo rozbroušením tv. S49</t>
  </si>
  <si>
    <t>351852423</t>
  </si>
  <si>
    <t>5907055030</t>
  </si>
  <si>
    <t>Vrtání kolejnic otvor o průměru přes 23 mm</t>
  </si>
  <si>
    <t>-1774504609</t>
  </si>
  <si>
    <t>4*2*2*4</t>
  </si>
  <si>
    <t>13</t>
  </si>
  <si>
    <t>5908010010</t>
  </si>
  <si>
    <t>Zřízení kolejnicového styku bez rozřezu tv. UIC60</t>
  </si>
  <si>
    <t>styk</t>
  </si>
  <si>
    <t>-2103182035</t>
  </si>
  <si>
    <t>14</t>
  </si>
  <si>
    <t>5908010030</t>
  </si>
  <si>
    <t>Zřízení kolejnicového styku bez rozřezu tv. S49</t>
  </si>
  <si>
    <t>1742157942</t>
  </si>
  <si>
    <t>28</t>
  </si>
  <si>
    <t>5909032020</t>
  </si>
  <si>
    <t>Přesná úprava GPK koleje směrové a výškové uspořádání pražce betonové</t>
  </si>
  <si>
    <t>718764511</t>
  </si>
  <si>
    <t>P</t>
  </si>
  <si>
    <t>Poznámka k položce:_x000D_
Kilometr koleje=km</t>
  </si>
  <si>
    <t>23</t>
  </si>
  <si>
    <t>5909045010</t>
  </si>
  <si>
    <t>Hutnění kolejového lože koleje nově zřízeného nebo čistého</t>
  </si>
  <si>
    <t>1301881095</t>
  </si>
  <si>
    <t>4*0,012</t>
  </si>
  <si>
    <t>18</t>
  </si>
  <si>
    <t>5910020120</t>
  </si>
  <si>
    <t>Svařování kolejnic termitem plný předehřev standardní spára svar jednotlivý tv. R65</t>
  </si>
  <si>
    <t>svar</t>
  </si>
  <si>
    <t>633332625</t>
  </si>
  <si>
    <t>16</t>
  </si>
  <si>
    <t>5910020130</t>
  </si>
  <si>
    <t>Svařování kolejnic termitem plný předehřev standardní spára svar jednotlivý tv. S49</t>
  </si>
  <si>
    <t>-763358009</t>
  </si>
  <si>
    <t>19</t>
  </si>
  <si>
    <t>5910035010</t>
  </si>
  <si>
    <t>Dosažení dovolené upínací teploty v BK prodloužením kolejnicového pásu v koleji tv. UIC60</t>
  </si>
  <si>
    <t>119591459</t>
  </si>
  <si>
    <t>2*2</t>
  </si>
  <si>
    <t>17</t>
  </si>
  <si>
    <t>5910035030</t>
  </si>
  <si>
    <t>Dosažení dovolené upínací teploty v BK prodloužením kolejnicového pásu v koleji tv. S49</t>
  </si>
  <si>
    <t>-355299270</t>
  </si>
  <si>
    <t>5913067010</t>
  </si>
  <si>
    <t>Výměna betonové přejezdové konstrukce část vnější a vnitřní bez závěrných zídek</t>
  </si>
  <si>
    <t>m</t>
  </si>
  <si>
    <t>1448182536</t>
  </si>
  <si>
    <t>7</t>
  </si>
  <si>
    <t>5914120040</t>
  </si>
  <si>
    <t>Demontáž nástupiště úrovňového Tischer oboustranného včetně podložek</t>
  </si>
  <si>
    <t>938082764</t>
  </si>
  <si>
    <t>5914130040</t>
  </si>
  <si>
    <t>Montáž nástupiště úrovňového Tischer oboustranné</t>
  </si>
  <si>
    <t>-80992620</t>
  </si>
  <si>
    <t>32</t>
  </si>
  <si>
    <t>59141300401</t>
  </si>
  <si>
    <t>Vodorovný přesun nástupiště do 100 m</t>
  </si>
  <si>
    <t>-1853576089</t>
  </si>
  <si>
    <t>OST</t>
  </si>
  <si>
    <t>Ostatní</t>
  </si>
  <si>
    <t>26</t>
  </si>
  <si>
    <t>9902100700</t>
  </si>
  <si>
    <t>Doprava dodávek zhotovitele, dodávek objednatele nebo výzisku mechanizací přes 3,5 t sypanin  do 100 km</t>
  </si>
  <si>
    <t>512</t>
  </si>
  <si>
    <t>-1784799707</t>
  </si>
  <si>
    <t>Poznámka k položce:_x000D_
Měrnou jednotkou je t přepravovaného materiálu.</t>
  </si>
  <si>
    <t>29</t>
  </si>
  <si>
    <t>9902900100</t>
  </si>
  <si>
    <t>Naložení  sypanin, drobného kusového materiálu, suti</t>
  </si>
  <si>
    <t>371876003</t>
  </si>
  <si>
    <t>27</t>
  </si>
  <si>
    <t>9903200100</t>
  </si>
  <si>
    <t>Přeprava mechanizace na místo prováděných prací o hmotnosti přes 12 t přes 50 do 100 km</t>
  </si>
  <si>
    <t>-665593466</t>
  </si>
  <si>
    <t>30</t>
  </si>
  <si>
    <t>9909000700</t>
  </si>
  <si>
    <t>Poplatek za recyklaci kameniva</t>
  </si>
  <si>
    <t>-1700570754</t>
  </si>
  <si>
    <t>VRN</t>
  </si>
  <si>
    <t>Vedlejší rozpočtové náklady</t>
  </si>
  <si>
    <t>31</t>
  </si>
  <si>
    <t>022121001</t>
  </si>
  <si>
    <t>Geodetické práce Diagnostika technické infrastruktury Vytýčení trasy inženýrských sítí</t>
  </si>
  <si>
    <t>soubor</t>
  </si>
  <si>
    <t>2012657286</t>
  </si>
  <si>
    <t>Poznámka k položce:_x000D_
Základna pro výpočet - dotyčné práce</t>
  </si>
  <si>
    <t>Cast 02 - Oprava propustku - URS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</si>
  <si>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</si>
  <si>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</si>
  <si>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</si>
  <si>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</si>
  <si>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</si>
  <si>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</si>
  <si>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</si>
  <si>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</si>
  <si>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</si>
  <si>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</si>
  <si>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Zemní práce</t>
  </si>
  <si>
    <t>56</t>
  </si>
  <si>
    <t>115101201</t>
  </si>
  <si>
    <t>Čerpání vody na dopravní výšku do 10 m průměrný přítok do 500 l/min</t>
  </si>
  <si>
    <t>hod</t>
  </si>
  <si>
    <t>-5706440</t>
  </si>
  <si>
    <t>5*10</t>
  </si>
  <si>
    <t>119001421</t>
  </si>
  <si>
    <t>Dočasné zajištění kabelů a kabelových tratí ze 3 volně ložených kabelů</t>
  </si>
  <si>
    <t>-1873694814</t>
  </si>
  <si>
    <t>4*12</t>
  </si>
  <si>
    <t>120901121</t>
  </si>
  <si>
    <t>Bourání zdiva z betonu prostého neprokládaného v odkopávkách nebo prokopávkách ručně</t>
  </si>
  <si>
    <t>-1764137176</t>
  </si>
  <si>
    <t>2,2*0,3*11</t>
  </si>
  <si>
    <t>0,4*0,25*11</t>
  </si>
  <si>
    <t>Součet</t>
  </si>
  <si>
    <t>120901123</t>
  </si>
  <si>
    <t>Bourání zdiva z ŽB nebo předpjatého betonu v odkopávkách nebo prokopávkách ručně</t>
  </si>
  <si>
    <t>-1916317430</t>
  </si>
  <si>
    <t>1,4*0,25*8,4+0,25*11*1,4</t>
  </si>
  <si>
    <t>120951113</t>
  </si>
  <si>
    <t>Bourání zdiva kamenného v odkopávkách nebo prokopávkách na MC strojně</t>
  </si>
  <si>
    <t>2109869203</t>
  </si>
  <si>
    <t>0,8*0,7*11*2</t>
  </si>
  <si>
    <t>131101201</t>
  </si>
  <si>
    <t>Hloubení jam zapažených v hornině tř. 1 a 2 objemu do 100 m3</t>
  </si>
  <si>
    <t>699350355</t>
  </si>
  <si>
    <t>2*2,48*24,4</t>
  </si>
  <si>
    <t>132102601</t>
  </si>
  <si>
    <t>Hloubení rýh š do 600 mm vedle kolejí ručně do 2 m3 v horninách tř. 1 a 2</t>
  </si>
  <si>
    <t>1847345360</t>
  </si>
  <si>
    <t>12*0,9*0,5*4</t>
  </si>
  <si>
    <t>57</t>
  </si>
  <si>
    <t>151101201</t>
  </si>
  <si>
    <t>Zřízení příložného pažení stěn výkopu hl do 4 m</t>
  </si>
  <si>
    <t>1870668783</t>
  </si>
  <si>
    <t>8*2</t>
  </si>
  <si>
    <t>58</t>
  </si>
  <si>
    <t>151101211</t>
  </si>
  <si>
    <t>Odstranění příložného pažení stěn hl do 4 m</t>
  </si>
  <si>
    <t>-1058961077</t>
  </si>
  <si>
    <t>2*8</t>
  </si>
  <si>
    <t>59</t>
  </si>
  <si>
    <t>151101301</t>
  </si>
  <si>
    <t>Zřízení rozepření stěn při pažení příložném hl do 4 m</t>
  </si>
  <si>
    <t>-2144600403</t>
  </si>
  <si>
    <t>2*8*3</t>
  </si>
  <si>
    <t>3</t>
  </si>
  <si>
    <t>151711111</t>
  </si>
  <si>
    <t>Osazení zápor ocelových dl do 8 m</t>
  </si>
  <si>
    <t>1703732048</t>
  </si>
  <si>
    <t>2*5+2*2</t>
  </si>
  <si>
    <t>15171_M1</t>
  </si>
  <si>
    <t>Ocelový materiál pro pažení dle výpisu</t>
  </si>
  <si>
    <t>T</t>
  </si>
  <si>
    <t>2054955445</t>
  </si>
  <si>
    <t>(2*5+2*2)*42,6*2*0,001</t>
  </si>
  <si>
    <t>29,4*7*2*0,001</t>
  </si>
  <si>
    <t>2*2*3,0*37,2*0,001</t>
  </si>
  <si>
    <t>2*1,5*70*0,001</t>
  </si>
  <si>
    <t>151711131</t>
  </si>
  <si>
    <t>Vytažení zápor ocelových dl do 8 m</t>
  </si>
  <si>
    <t>-2094621821</t>
  </si>
  <si>
    <t>151712111</t>
  </si>
  <si>
    <t>Převázka ocelová zdvojená pro kotvení záporového pažení</t>
  </si>
  <si>
    <t>-377361410</t>
  </si>
  <si>
    <t>2*7</t>
  </si>
  <si>
    <t>151712121</t>
  </si>
  <si>
    <t>Odstranění ocelové převázky zdvojené pro kotvení záporového pažení</t>
  </si>
  <si>
    <t>-1913232068</t>
  </si>
  <si>
    <t>151713111</t>
  </si>
  <si>
    <t>Zřízení vrchního kotvení zápor při délce zápory do 8 m</t>
  </si>
  <si>
    <t>-2141633473</t>
  </si>
  <si>
    <t>151713112</t>
  </si>
  <si>
    <t>Odstranění vrchního kotvení zápor při délce zápory do 8 m</t>
  </si>
  <si>
    <t>1296056307</t>
  </si>
  <si>
    <t>151721211</t>
  </si>
  <si>
    <t>Zřízení pažení kolejového lože do ocelových zápor hl výkopu do 4 m s jeho následným odstraněním</t>
  </si>
  <si>
    <t>-96485718</t>
  </si>
  <si>
    <t>(2*12,5-2,7-1,1)</t>
  </si>
  <si>
    <t>162201102</t>
  </si>
  <si>
    <t>Vodorovné přemístění do 50 m výkopku/sypaniny z horniny tř. 1 až 4</t>
  </si>
  <si>
    <t>-579082370</t>
  </si>
  <si>
    <t>Pro obsyp trub</t>
  </si>
  <si>
    <t>76,122</t>
  </si>
  <si>
    <t>162701105</t>
  </si>
  <si>
    <t>Vodorovné přemístění do 10000 m výkopku/sypaniny z horniny tř. 1 až 4</t>
  </si>
  <si>
    <t>-1382275066</t>
  </si>
  <si>
    <t>Přebyt zemina na skládku</t>
  </si>
  <si>
    <t>121,024-76,122</t>
  </si>
  <si>
    <t>162701109</t>
  </si>
  <si>
    <t>Příplatek k vodorovnému přemístění výkopku/sypaniny z horniny tř. 1 až 4 ZKD 1000 m přes 10000 m</t>
  </si>
  <si>
    <t>-77212436</t>
  </si>
  <si>
    <t>Do 20 km</t>
  </si>
  <si>
    <t>44,902*10</t>
  </si>
  <si>
    <t>167101101</t>
  </si>
  <si>
    <t>Nakládání výkopku z hornin tř. 1 až 4 do 100 m3</t>
  </si>
  <si>
    <t>-226813082</t>
  </si>
  <si>
    <t>171201201</t>
  </si>
  <si>
    <t>Uložení sypaniny na skládky</t>
  </si>
  <si>
    <t>606861051</t>
  </si>
  <si>
    <t>44,902</t>
  </si>
  <si>
    <t>174102101</t>
  </si>
  <si>
    <t>Zásyp jam, šachet a rýh do 30 m3 sypaninou se zhutněním při překopech inženýrských sítí</t>
  </si>
  <si>
    <t>-583141559</t>
  </si>
  <si>
    <t>4*0,9*0,5*12</t>
  </si>
  <si>
    <t>175111101</t>
  </si>
  <si>
    <t>Obsypání potrubí ručně sypaninou bez prohození sítem, uloženou do 3 m</t>
  </si>
  <si>
    <t>1201394130</t>
  </si>
  <si>
    <t>0,8*2,6*(3,0+2*1,1)*2</t>
  </si>
  <si>
    <t>1,1*1,2*2*20,640</t>
  </si>
  <si>
    <t>175111109</t>
  </si>
  <si>
    <t>Příplatek k obsypání potrubí za ruční prohození sypaninysítem, uložené do 3 m</t>
  </si>
  <si>
    <t>1956379617</t>
  </si>
  <si>
    <t>Zakládání</t>
  </si>
  <si>
    <t>38</t>
  </si>
  <si>
    <t>273322611</t>
  </si>
  <si>
    <t>Základové desky ze ŽB se zvýšenými nároky na prostředí tř. C 30/37</t>
  </si>
  <si>
    <t>-977175233</t>
  </si>
  <si>
    <t>2*1,1*1,4*0,30</t>
  </si>
  <si>
    <t>273354111</t>
  </si>
  <si>
    <t>Bednění základových desek - zřízení</t>
  </si>
  <si>
    <t>-228563804</t>
  </si>
  <si>
    <t>2*(1,1+1,4)*0,30*2</t>
  </si>
  <si>
    <t>273354211</t>
  </si>
  <si>
    <t>Bednění základových desek - odstranění</t>
  </si>
  <si>
    <t>90918096</t>
  </si>
  <si>
    <t>2*(1,1+1,4)*0,3*2</t>
  </si>
  <si>
    <t>39</t>
  </si>
  <si>
    <t>279362021</t>
  </si>
  <si>
    <t>Výztuž základových zdí nosných svařovanými sítěmi Kari</t>
  </si>
  <si>
    <t>-1814927380</t>
  </si>
  <si>
    <t>7,9*0,001*2*(1*1,3)*2</t>
  </si>
  <si>
    <t>Svislé a kompletní konstrukce</t>
  </si>
  <si>
    <t>43</t>
  </si>
  <si>
    <t>311322611</t>
  </si>
  <si>
    <t>Nosná zeď ze ŽB odolného proti agresivnímu prostředí tř. C 30/37 bez výztuže</t>
  </si>
  <si>
    <t>-1362898636</t>
  </si>
  <si>
    <t>4*1,4*0,25*2,35</t>
  </si>
  <si>
    <t>4*0,6*0,25*2,35</t>
  </si>
  <si>
    <t>40</t>
  </si>
  <si>
    <t>311353111</t>
  </si>
  <si>
    <t>Zřízení oboustranného bednění šachet</t>
  </si>
  <si>
    <t>879687875</t>
  </si>
  <si>
    <t>2,4*(1,4+1,1+0,6+0,9)*2</t>
  </si>
  <si>
    <t>41</t>
  </si>
  <si>
    <t>311353112</t>
  </si>
  <si>
    <t>Odstranění oboustranného bednění šachet</t>
  </si>
  <si>
    <t>-792265496</t>
  </si>
  <si>
    <t>42</t>
  </si>
  <si>
    <t>311361821</t>
  </si>
  <si>
    <t>Výztuž nosných zdí betonářskou ocelí 10 505</t>
  </si>
  <si>
    <t>788472161</t>
  </si>
  <si>
    <t>0,0079*(1,3*2,3*4+1,0*2,3*4)*2</t>
  </si>
  <si>
    <t>327501111</t>
  </si>
  <si>
    <t>Výplň za opěrami a protimrazové klíny z kameniva drceného nebo těženého</t>
  </si>
  <si>
    <t>-1201548896</t>
  </si>
  <si>
    <t>0,9*5,0*20,64</t>
  </si>
  <si>
    <t>389121111</t>
  </si>
  <si>
    <t>Osazení dílců rámové konstrukce propustků a podchodů hmotnosti do 5 t</t>
  </si>
  <si>
    <t>297481210</t>
  </si>
  <si>
    <t>38912_M1</t>
  </si>
  <si>
    <t>Železobetonové trouby DN 800 pro žlezniční propustky, zatížení min 1.21x LM 71</t>
  </si>
  <si>
    <t>ks</t>
  </si>
  <si>
    <t>-515092651</t>
  </si>
  <si>
    <t>Vodorovné konstrukce</t>
  </si>
  <si>
    <t>55</t>
  </si>
  <si>
    <t>457311115</t>
  </si>
  <si>
    <t>Vyrovnávací nebo spádový beton C 16/20 včetně úpravy povrchu</t>
  </si>
  <si>
    <t>-1959099438</t>
  </si>
  <si>
    <t>Ostatní konstrukce a práce, bourání</t>
  </si>
  <si>
    <t>44</t>
  </si>
  <si>
    <t>936173112</t>
  </si>
  <si>
    <t>Osazování ocelových konstrukcí na zdi a valy hmotnosti do 50 kg</t>
  </si>
  <si>
    <t>222274186</t>
  </si>
  <si>
    <t>Rám pro kompozitní rošt</t>
  </si>
  <si>
    <t>2*1</t>
  </si>
  <si>
    <t>45</t>
  </si>
  <si>
    <t>936173_M1</t>
  </si>
  <si>
    <t>Dodávka oc. rámu pro kompozitní rošt</t>
  </si>
  <si>
    <t>kg</t>
  </si>
  <si>
    <t>1502703472</t>
  </si>
  <si>
    <t>Ocelový rám L 60/60/8</t>
  </si>
  <si>
    <t>(4*0,7+4*1,0)*7,1*2*1,05</t>
  </si>
  <si>
    <t>66</t>
  </si>
  <si>
    <t>9361752</t>
  </si>
  <si>
    <t>Napojení na stáv. potrubí</t>
  </si>
  <si>
    <t>-388860640</t>
  </si>
  <si>
    <t>48</t>
  </si>
  <si>
    <t>936941112</t>
  </si>
  <si>
    <t>Osazování doplňkových ocelových součástí hmotnosti nad 1 do 10 kg</t>
  </si>
  <si>
    <t>1571063458</t>
  </si>
  <si>
    <t>2*6*2</t>
  </si>
  <si>
    <t>49</t>
  </si>
  <si>
    <t>KSI.SADSK</t>
  </si>
  <si>
    <t>Stupadlo forma A -P162mm -ocel -PZ</t>
  </si>
  <si>
    <t>907546097</t>
  </si>
  <si>
    <t>997</t>
  </si>
  <si>
    <t>Přesun sutě</t>
  </si>
  <si>
    <t>33</t>
  </si>
  <si>
    <t>997013501</t>
  </si>
  <si>
    <t>Odvoz suti a vybouraných hmot na skládku nebo meziskládku do 1 km se složením</t>
  </si>
  <si>
    <t>-1605462622</t>
  </si>
  <si>
    <t>12,32*2,5+8,36*2,3+6,79*2,4</t>
  </si>
  <si>
    <t>37</t>
  </si>
  <si>
    <t>997013509</t>
  </si>
  <si>
    <t>Příplatek k odvozu suti a vybouraných hmot na skládku ZKD 1 km přes 1 km</t>
  </si>
  <si>
    <t>-370596462</t>
  </si>
  <si>
    <t>19*66,324</t>
  </si>
  <si>
    <t>34</t>
  </si>
  <si>
    <t>997013801</t>
  </si>
  <si>
    <t>Poplatek za uložení na skládce (skládkovné) stavebního odpadu betonového kód odpadu 170 101</t>
  </si>
  <si>
    <t>1219618202</t>
  </si>
  <si>
    <t>8,36*2,3</t>
  </si>
  <si>
    <t>35</t>
  </si>
  <si>
    <t>997013802</t>
  </si>
  <si>
    <t>Poplatek za uložení na skládce (skládkovné) stavebního odpadu železobetonového kód odpadu 170 101</t>
  </si>
  <si>
    <t>437180759</t>
  </si>
  <si>
    <t>6,79*2,4</t>
  </si>
  <si>
    <t>36</t>
  </si>
  <si>
    <t>997223855</t>
  </si>
  <si>
    <t>Poplatek za uložení na skládce (skládkovné) zeminy a kameniva kód odpadu 170 504</t>
  </si>
  <si>
    <t>-922672847</t>
  </si>
  <si>
    <t>12,32*2,5+44,902*1,8</t>
  </si>
  <si>
    <t>998</t>
  </si>
  <si>
    <t>Přesun hmot</t>
  </si>
  <si>
    <t>68</t>
  </si>
  <si>
    <t>998212111</t>
  </si>
  <si>
    <t>Přesun hmot pro mosty zděné, monolitické betonové nebo ocelové v do 20 m</t>
  </si>
  <si>
    <t>181645876</t>
  </si>
  <si>
    <t>PSV</t>
  </si>
  <si>
    <t>Práce a dodávky PSV</t>
  </si>
  <si>
    <t>711</t>
  </si>
  <si>
    <t>Izolace proti vodě, vlhkosti a plynům</t>
  </si>
  <si>
    <t>50</t>
  </si>
  <si>
    <t>711112001</t>
  </si>
  <si>
    <t>Provedení izolace proti zemní vlhkosti svislé za studena nátěrem penetračním</t>
  </si>
  <si>
    <t>1486445592</t>
  </si>
  <si>
    <t>(1,4+1,1)*2,6*2*2</t>
  </si>
  <si>
    <t>51</t>
  </si>
  <si>
    <t>11163150</t>
  </si>
  <si>
    <t>lak penetrační asfaltový</t>
  </si>
  <si>
    <t>1546124635</t>
  </si>
  <si>
    <t>54</t>
  </si>
  <si>
    <t>711112002</t>
  </si>
  <si>
    <t>Provedení izolace proti zemní vlhkosti svislé za studena lakem asfaltovým</t>
  </si>
  <si>
    <t>2036478915</t>
  </si>
  <si>
    <t>(1,4+1,1)*2,6*2*2*2</t>
  </si>
  <si>
    <t>53</t>
  </si>
  <si>
    <t>11163155</t>
  </si>
  <si>
    <t>lak hydroizolační z modifikovaného asfaltu</t>
  </si>
  <si>
    <t>-1617094000</t>
  </si>
  <si>
    <t>52,000*0,0005</t>
  </si>
  <si>
    <t>767</t>
  </si>
  <si>
    <t>Konstrukce zámečnické</t>
  </si>
  <si>
    <t>46</t>
  </si>
  <si>
    <t>767591002</t>
  </si>
  <si>
    <t>Montáž podlah nebo podest z kompozitních pochůzných litých roštů o hmotnosti do 30 kg/m2</t>
  </si>
  <si>
    <t>800804221</t>
  </si>
  <si>
    <t>1,0*0,7*2</t>
  </si>
  <si>
    <t>47</t>
  </si>
  <si>
    <t>63126013</t>
  </si>
  <si>
    <t>rošt kompozitní pochůzný skládaný 25x25/50mm, A15</t>
  </si>
  <si>
    <t>1789191212</t>
  </si>
  <si>
    <t>65</t>
  </si>
  <si>
    <t>-1987743236</t>
  </si>
  <si>
    <t>60</t>
  </si>
  <si>
    <t>0221210011</t>
  </si>
  <si>
    <t>690105130</t>
  </si>
  <si>
    <t>61</t>
  </si>
  <si>
    <t>0311010111</t>
  </si>
  <si>
    <t>Zařízení a vybavení staveniště</t>
  </si>
  <si>
    <t>-798804298</t>
  </si>
  <si>
    <t>Poznámka k položce:_x000D_
Základna pro výpočet - ZRN</t>
  </si>
  <si>
    <t>62</t>
  </si>
  <si>
    <t>0311010112</t>
  </si>
  <si>
    <t>Zrušení zařízení staveniště</t>
  </si>
  <si>
    <t>-148894215</t>
  </si>
  <si>
    <t>64</t>
  </si>
  <si>
    <t>0321030010</t>
  </si>
  <si>
    <t>Ztížené podmínky</t>
  </si>
  <si>
    <t>-356253746</t>
  </si>
  <si>
    <t>63</t>
  </si>
  <si>
    <t>045125665</t>
  </si>
  <si>
    <t>Úprava terénu po zrušení staveniště</t>
  </si>
  <si>
    <t>-2019578807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</si>
</sst>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0" t="s">
        <v>5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1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R5" s="20"/>
      <c r="BE5" s="221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R6" s="20"/>
      <c r="BE6" s="222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2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/>
      <c r="AR8" s="20"/>
      <c r="BE8" s="222"/>
      <c r="BS8" s="17" t="s">
        <v>6</v>
      </c>
    </row>
    <row r="9" spans="1:74" s="1" customFormat="1" ht="14.45" customHeight="1">
      <c r="B9" s="20"/>
      <c r="AR9" s="20"/>
      <c r="BE9" s="222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2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25</v>
      </c>
      <c r="AN11" s="25" t="s">
        <v>1</v>
      </c>
      <c r="AR11" s="20"/>
      <c r="BE11" s="222"/>
      <c r="BS11" s="17" t="s">
        <v>6</v>
      </c>
    </row>
    <row r="12" spans="1:74" s="1" customFormat="1" ht="6.95" customHeight="1">
      <c r="B12" s="20"/>
      <c r="AR12" s="20"/>
      <c r="BE12" s="222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22"/>
      <c r="BS13" s="17" t="s">
        <v>6</v>
      </c>
    </row>
    <row r="14" spans="1:74" ht="12.75">
      <c r="B14" s="20"/>
      <c r="E14" s="243" t="s">
        <v>27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7" t="s">
        <v>25</v>
      </c>
      <c r="AN14" s="29" t="s">
        <v>27</v>
      </c>
      <c r="AR14" s="20"/>
      <c r="BE14" s="222"/>
      <c r="BS14" s="17" t="s">
        <v>6</v>
      </c>
    </row>
    <row r="15" spans="1:74" s="1" customFormat="1" ht="6.95" customHeight="1">
      <c r="B15" s="20"/>
      <c r="AR15" s="20"/>
      <c r="BE15" s="222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22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25</v>
      </c>
      <c r="AN17" s="25" t="s">
        <v>1</v>
      </c>
      <c r="AR17" s="20"/>
      <c r="BE17" s="222"/>
      <c r="BS17" s="17" t="s">
        <v>29</v>
      </c>
    </row>
    <row r="18" spans="1:71" s="1" customFormat="1" ht="6.95" customHeight="1">
      <c r="B18" s="20"/>
      <c r="AR18" s="20"/>
      <c r="BE18" s="222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22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25</v>
      </c>
      <c r="AN20" s="25" t="s">
        <v>1</v>
      </c>
      <c r="AR20" s="20"/>
      <c r="BE20" s="222"/>
      <c r="BS20" s="17" t="s">
        <v>29</v>
      </c>
    </row>
    <row r="21" spans="1:71" s="1" customFormat="1" ht="6.95" customHeight="1">
      <c r="B21" s="20"/>
      <c r="AR21" s="20"/>
      <c r="BE21" s="222"/>
    </row>
    <row r="22" spans="1:71" s="1" customFormat="1" ht="12" customHeight="1">
      <c r="B22" s="20"/>
      <c r="D22" s="27" t="s">
        <v>31</v>
      </c>
      <c r="AR22" s="20"/>
      <c r="BE22" s="222"/>
    </row>
    <row r="23" spans="1:71" s="1" customFormat="1" ht="16.5" customHeight="1">
      <c r="B23" s="20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20"/>
      <c r="BE23" s="222"/>
    </row>
    <row r="24" spans="1:71" s="1" customFormat="1" ht="6.95" customHeight="1">
      <c r="B24" s="20"/>
      <c r="AR24" s="20"/>
      <c r="BE24" s="22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2"/>
    </row>
    <row r="26" spans="1:71" s="2" customFormat="1" ht="25.9" customHeight="1">
      <c r="A26" s="32"/>
      <c r="B26" s="33"/>
      <c r="C26" s="32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22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2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6" t="s">
        <v>33</v>
      </c>
      <c r="M28" s="246"/>
      <c r="N28" s="246"/>
      <c r="O28" s="246"/>
      <c r="P28" s="246"/>
      <c r="Q28" s="32"/>
      <c r="R28" s="32"/>
      <c r="S28" s="32"/>
      <c r="T28" s="32"/>
      <c r="U28" s="32"/>
      <c r="V28" s="32"/>
      <c r="W28" s="246" t="s">
        <v>34</v>
      </c>
      <c r="X28" s="246"/>
      <c r="Y28" s="246"/>
      <c r="Z28" s="246"/>
      <c r="AA28" s="246"/>
      <c r="AB28" s="246"/>
      <c r="AC28" s="246"/>
      <c r="AD28" s="246"/>
      <c r="AE28" s="246"/>
      <c r="AF28" s="32"/>
      <c r="AG28" s="32"/>
      <c r="AH28" s="32"/>
      <c r="AI28" s="32"/>
      <c r="AJ28" s="32"/>
      <c r="AK28" s="246" t="s">
        <v>35</v>
      </c>
      <c r="AL28" s="246"/>
      <c r="AM28" s="246"/>
      <c r="AN28" s="246"/>
      <c r="AO28" s="246"/>
      <c r="AP28" s="32"/>
      <c r="AQ28" s="32"/>
      <c r="AR28" s="33"/>
      <c r="BE28" s="222"/>
    </row>
    <row r="29" spans="1:71" s="3" customFormat="1" ht="14.45" customHeight="1">
      <c r="B29" s="37"/>
      <c r="D29" s="27" t="s">
        <v>36</v>
      </c>
      <c r="F29" s="27" t="s">
        <v>37</v>
      </c>
      <c r="L29" s="247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7"/>
      <c r="BE29" s="223"/>
    </row>
    <row r="30" spans="1:71" s="3" customFormat="1" ht="14.45" customHeight="1">
      <c r="B30" s="37"/>
      <c r="F30" s="27" t="s">
        <v>38</v>
      </c>
      <c r="L30" s="247">
        <v>0.15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7"/>
      <c r="BE30" s="223"/>
    </row>
    <row r="31" spans="1:71" s="3" customFormat="1" ht="14.45" hidden="1" customHeight="1">
      <c r="B31" s="37"/>
      <c r="F31" s="27" t="s">
        <v>39</v>
      </c>
      <c r="L31" s="247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7"/>
      <c r="BE31" s="223"/>
    </row>
    <row r="32" spans="1:71" s="3" customFormat="1" ht="14.45" hidden="1" customHeight="1">
      <c r="B32" s="37"/>
      <c r="F32" s="27" t="s">
        <v>40</v>
      </c>
      <c r="L32" s="247">
        <v>0.15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7"/>
      <c r="BE32" s="223"/>
    </row>
    <row r="33" spans="1:57" s="3" customFormat="1" ht="14.45" hidden="1" customHeight="1">
      <c r="B33" s="37"/>
      <c r="F33" s="27" t="s">
        <v>41</v>
      </c>
      <c r="L33" s="247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7"/>
      <c r="BE33" s="223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2"/>
    </row>
    <row r="35" spans="1:57" s="2" customFormat="1" ht="25.9" customHeight="1">
      <c r="A35" s="32"/>
      <c r="B35" s="33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226" t="s">
        <v>44</v>
      </c>
      <c r="Y35" s="227"/>
      <c r="Z35" s="227"/>
      <c r="AA35" s="227"/>
      <c r="AB35" s="227"/>
      <c r="AC35" s="40"/>
      <c r="AD35" s="40"/>
      <c r="AE35" s="40"/>
      <c r="AF35" s="40"/>
      <c r="AG35" s="40"/>
      <c r="AH35" s="40"/>
      <c r="AI35" s="40"/>
      <c r="AJ35" s="40"/>
      <c r="AK35" s="228">
        <f>SUM(AK26:AK33)</f>
        <v>0</v>
      </c>
      <c r="AL35" s="227"/>
      <c r="AM35" s="227"/>
      <c r="AN35" s="227"/>
      <c r="AO35" s="22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46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47</v>
      </c>
      <c r="AI60" s="35"/>
      <c r="AJ60" s="35"/>
      <c r="AK60" s="35"/>
      <c r="AL60" s="35"/>
      <c r="AM60" s="45" t="s">
        <v>48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49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50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47</v>
      </c>
      <c r="AI75" s="35"/>
      <c r="AJ75" s="35"/>
      <c r="AK75" s="35"/>
      <c r="AL75" s="35"/>
      <c r="AM75" s="45" t="s">
        <v>48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SMT_Ol_15329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Oprava propustku v km 15,329 trati Hranice na Moravě - Vsetín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/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36" t="str">
        <f>IF(E17="","",E17)</f>
        <v xml:space="preserve"> </v>
      </c>
      <c r="AN89" s="237"/>
      <c r="AO89" s="237"/>
      <c r="AP89" s="237"/>
      <c r="AQ89" s="32"/>
      <c r="AR89" s="33"/>
      <c r="AS89" s="232" t="s">
        <v>52</v>
      </c>
      <c r="AT89" s="23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26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30</v>
      </c>
      <c r="AJ90" s="32"/>
      <c r="AK90" s="32"/>
      <c r="AL90" s="32"/>
      <c r="AM90" s="236" t="str">
        <f>IF(E20="","",E20)</f>
        <v xml:space="preserve"> </v>
      </c>
      <c r="AN90" s="237"/>
      <c r="AO90" s="237"/>
      <c r="AP90" s="237"/>
      <c r="AQ90" s="32"/>
      <c r="AR90" s="33"/>
      <c r="AS90" s="234"/>
      <c r="AT90" s="23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4"/>
      <c r="AT91" s="23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8" t="s">
        <v>53</v>
      </c>
      <c r="D92" s="249"/>
      <c r="E92" s="249"/>
      <c r="F92" s="249"/>
      <c r="G92" s="249"/>
      <c r="H92" s="60"/>
      <c r="I92" s="250" t="s">
        <v>54</v>
      </c>
      <c r="J92" s="249"/>
      <c r="K92" s="249"/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51" t="s">
        <v>55</v>
      </c>
      <c r="AH92" s="249"/>
      <c r="AI92" s="249"/>
      <c r="AJ92" s="249"/>
      <c r="AK92" s="249"/>
      <c r="AL92" s="249"/>
      <c r="AM92" s="249"/>
      <c r="AN92" s="250" t="s">
        <v>56</v>
      </c>
      <c r="AO92" s="249"/>
      <c r="AP92" s="252"/>
      <c r="AQ92" s="61" t="s">
        <v>57</v>
      </c>
      <c r="AR92" s="33"/>
      <c r="AS92" s="62" t="s">
        <v>58</v>
      </c>
      <c r="AT92" s="63" t="s">
        <v>59</v>
      </c>
      <c r="AU92" s="63" t="s">
        <v>60</v>
      </c>
      <c r="AV92" s="63" t="s">
        <v>61</v>
      </c>
      <c r="AW92" s="63" t="s">
        <v>62</v>
      </c>
      <c r="AX92" s="63" t="s">
        <v>63</v>
      </c>
      <c r="AY92" s="63" t="s">
        <v>64</v>
      </c>
      <c r="AZ92" s="63" t="s">
        <v>65</v>
      </c>
      <c r="BA92" s="63" t="s">
        <v>66</v>
      </c>
      <c r="BB92" s="63" t="s">
        <v>67</v>
      </c>
      <c r="BC92" s="63" t="s">
        <v>68</v>
      </c>
      <c r="BD92" s="64" t="s">
        <v>69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70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6">
        <f>ROUND(SUM(AG95:AG96),2)</f>
        <v>0</v>
      </c>
      <c r="AH94" s="256"/>
      <c r="AI94" s="256"/>
      <c r="AJ94" s="256"/>
      <c r="AK94" s="256"/>
      <c r="AL94" s="256"/>
      <c r="AM94" s="256"/>
      <c r="AN94" s="257">
        <f>SUM(AG94,AT94)</f>
        <v>0</v>
      </c>
      <c r="AO94" s="257"/>
      <c r="AP94" s="257"/>
      <c r="AQ94" s="72" t="s">
        <v>1</v>
      </c>
      <c r="AR94" s="68"/>
      <c r="AS94" s="73">
        <f>ROUND(SUM(AS95:AS96),2)</f>
        <v>0</v>
      </c>
      <c r="AT94" s="74">
        <f>ROUND(SUM(AV94:AW94),2)</f>
        <v>0</v>
      </c>
      <c r="AU94" s="75">
        <f>ROUND(SUM(AU95:AU96),5)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71</v>
      </c>
      <c r="BT94" s="77" t="s">
        <v>72</v>
      </c>
      <c r="BU94" s="78" t="s">
        <v>73</v>
      </c>
      <c r="BV94" s="77" t="s">
        <v>74</v>
      </c>
      <c r="BW94" s="77" t="s">
        <v>4</v>
      </c>
      <c r="BX94" s="77" t="s">
        <v>75</v>
      </c>
      <c r="CL94" s="77" t="s">
        <v>1</v>
      </c>
    </row>
    <row r="95" spans="1:91" s="7" customFormat="1" ht="27" customHeight="1">
      <c r="A95" s="79" t="s">
        <v>76</v>
      </c>
      <c r="B95" s="80"/>
      <c r="C95" s="81"/>
      <c r="D95" s="255" t="s">
        <v>77</v>
      </c>
      <c r="E95" s="255"/>
      <c r="F95" s="255"/>
      <c r="G95" s="255"/>
      <c r="H95" s="255"/>
      <c r="I95" s="82"/>
      <c r="J95" s="255" t="s">
        <v>78</v>
      </c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3">
        <f>'Cast 01 - Úpravy svrsek -...'!J30</f>
        <v>0</v>
      </c>
      <c r="AH95" s="254"/>
      <c r="AI95" s="254"/>
      <c r="AJ95" s="254"/>
      <c r="AK95" s="254"/>
      <c r="AL95" s="254"/>
      <c r="AM95" s="254"/>
      <c r="AN95" s="253">
        <f>SUM(AG95,AT95)</f>
        <v>0</v>
      </c>
      <c r="AO95" s="254"/>
      <c r="AP95" s="254"/>
      <c r="AQ95" s="83" t="s">
        <v>79</v>
      </c>
      <c r="AR95" s="80"/>
      <c r="AS95" s="84">
        <v>0</v>
      </c>
      <c r="AT95" s="85">
        <f>ROUND(SUM(AV95:AW95),2)</f>
        <v>0</v>
      </c>
      <c r="AU95" s="86">
        <f>'Cast 01 - Úpravy svrsek -...'!P120</f>
        <v>0</v>
      </c>
      <c r="AV95" s="85">
        <f>'Cast 01 - Úpravy svrsek -...'!J33</f>
        <v>0</v>
      </c>
      <c r="AW95" s="85">
        <f>'Cast 01 - Úpravy svrsek -...'!J34</f>
        <v>0</v>
      </c>
      <c r="AX95" s="85">
        <f>'Cast 01 - Úpravy svrsek -...'!J35</f>
        <v>0</v>
      </c>
      <c r="AY95" s="85">
        <f>'Cast 01 - Úpravy svrsek -...'!J36</f>
        <v>0</v>
      </c>
      <c r="AZ95" s="85">
        <f>'Cast 01 - Úpravy svrsek -...'!F33</f>
        <v>0</v>
      </c>
      <c r="BA95" s="85">
        <f>'Cast 01 - Úpravy svrsek -...'!F34</f>
        <v>0</v>
      </c>
      <c r="BB95" s="85">
        <f>'Cast 01 - Úpravy svrsek -...'!F35</f>
        <v>0</v>
      </c>
      <c r="BC95" s="85">
        <f>'Cast 01 - Úpravy svrsek -...'!F36</f>
        <v>0</v>
      </c>
      <c r="BD95" s="87">
        <f>'Cast 01 - Úpravy svrsek -...'!F37</f>
        <v>0</v>
      </c>
      <c r="BT95" s="88" t="s">
        <v>80</v>
      </c>
      <c r="BV95" s="88" t="s">
        <v>74</v>
      </c>
      <c r="BW95" s="88" t="s">
        <v>81</v>
      </c>
      <c r="BX95" s="88" t="s">
        <v>4</v>
      </c>
      <c r="CL95" s="88" t="s">
        <v>1</v>
      </c>
      <c r="CM95" s="88" t="s">
        <v>82</v>
      </c>
    </row>
    <row r="96" spans="1:91" s="7" customFormat="1" ht="27" customHeight="1">
      <c r="A96" s="79" t="s">
        <v>76</v>
      </c>
      <c r="B96" s="80"/>
      <c r="C96" s="81"/>
      <c r="D96" s="255" t="s">
        <v>83</v>
      </c>
      <c r="E96" s="255"/>
      <c r="F96" s="255"/>
      <c r="G96" s="255"/>
      <c r="H96" s="255"/>
      <c r="I96" s="82"/>
      <c r="J96" s="255" t="s">
        <v>84</v>
      </c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3">
        <f>'Cast 02 - Oprava propustk...'!J30</f>
        <v>0</v>
      </c>
      <c r="AH96" s="254"/>
      <c r="AI96" s="254"/>
      <c r="AJ96" s="254"/>
      <c r="AK96" s="254"/>
      <c r="AL96" s="254"/>
      <c r="AM96" s="254"/>
      <c r="AN96" s="253">
        <f>SUM(AG96,AT96)</f>
        <v>0</v>
      </c>
      <c r="AO96" s="254"/>
      <c r="AP96" s="254"/>
      <c r="AQ96" s="83" t="s">
        <v>79</v>
      </c>
      <c r="AR96" s="80"/>
      <c r="AS96" s="89">
        <v>0</v>
      </c>
      <c r="AT96" s="90">
        <f>ROUND(SUM(AV96:AW96),2)</f>
        <v>0</v>
      </c>
      <c r="AU96" s="91">
        <f>'Cast 02 - Oprava propustk...'!P129</f>
        <v>0</v>
      </c>
      <c r="AV96" s="90">
        <f>'Cast 02 - Oprava propustk...'!J33</f>
        <v>0</v>
      </c>
      <c r="AW96" s="90">
        <f>'Cast 02 - Oprava propustk...'!J34</f>
        <v>0</v>
      </c>
      <c r="AX96" s="90">
        <f>'Cast 02 - Oprava propustk...'!J35</f>
        <v>0</v>
      </c>
      <c r="AY96" s="90">
        <f>'Cast 02 - Oprava propustk...'!J36</f>
        <v>0</v>
      </c>
      <c r="AZ96" s="90">
        <f>'Cast 02 - Oprava propustk...'!F33</f>
        <v>0</v>
      </c>
      <c r="BA96" s="90">
        <f>'Cast 02 - Oprava propustk...'!F34</f>
        <v>0</v>
      </c>
      <c r="BB96" s="90">
        <f>'Cast 02 - Oprava propustk...'!F35</f>
        <v>0</v>
      </c>
      <c r="BC96" s="90">
        <f>'Cast 02 - Oprava propustk...'!F36</f>
        <v>0</v>
      </c>
      <c r="BD96" s="92">
        <f>'Cast 02 - Oprava propustk...'!F37</f>
        <v>0</v>
      </c>
      <c r="BT96" s="88" t="s">
        <v>80</v>
      </c>
      <c r="BV96" s="88" t="s">
        <v>74</v>
      </c>
      <c r="BW96" s="88" t="s">
        <v>85</v>
      </c>
      <c r="BX96" s="88" t="s">
        <v>4</v>
      </c>
      <c r="CL96" s="88" t="s">
        <v>1</v>
      </c>
      <c r="CM96" s="88" t="s">
        <v>82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Cast 01 - Úpravy svrsek -...'!C2" display="/"/>
    <hyperlink ref="A96" location="'Cast 02 - Oprava propust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81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86</v>
      </c>
      <c r="I4" s="93"/>
      <c r="L4" s="20"/>
      <c r="M4" s="95" t="s">
        <v>10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8" t="str">
        <f>'Rekapitulace stavby'!K6</f>
        <v>Oprava propustku v km 15,329 trati Hranice na Moravě - Vsetín</v>
      </c>
      <c r="F7" s="259"/>
      <c r="G7" s="259"/>
      <c r="H7" s="259"/>
      <c r="I7" s="93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88</v>
      </c>
      <c r="F9" s="260"/>
      <c r="G9" s="260"/>
      <c r="H9" s="26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>
        <f>'Rekapitulace stavby'!AN8</f>
        <v>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21</v>
      </c>
      <c r="F15" s="32"/>
      <c r="G15" s="32"/>
      <c r="H15" s="32"/>
      <c r="I15" s="97" t="s">
        <v>25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26</v>
      </c>
      <c r="E17" s="32"/>
      <c r="F17" s="32"/>
      <c r="G17" s="32"/>
      <c r="H17" s="32"/>
      <c r="I17" s="9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1" t="str">
        <f>'Rekapitulace stavby'!E14</f>
        <v>Vyplň údaj</v>
      </c>
      <c r="F18" s="241"/>
      <c r="G18" s="241"/>
      <c r="H18" s="241"/>
      <c r="I18" s="97" t="s">
        <v>25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21</v>
      </c>
      <c r="F21" s="32"/>
      <c r="G21" s="32"/>
      <c r="H21" s="32"/>
      <c r="I21" s="97" t="s">
        <v>25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21</v>
      </c>
      <c r="F24" s="32"/>
      <c r="G24" s="32"/>
      <c r="H24" s="32"/>
      <c r="I24" s="97" t="s">
        <v>25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31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5" t="s">
        <v>1</v>
      </c>
      <c r="F27" s="245"/>
      <c r="G27" s="245"/>
      <c r="H27" s="245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32</v>
      </c>
      <c r="E30" s="32"/>
      <c r="F30" s="32"/>
      <c r="G30" s="32"/>
      <c r="H30" s="32"/>
      <c r="I30" s="96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34</v>
      </c>
      <c r="G32" s="32"/>
      <c r="H32" s="32"/>
      <c r="I32" s="104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5" t="s">
        <v>36</v>
      </c>
      <c r="E33" s="27" t="s">
        <v>37</v>
      </c>
      <c r="F33" s="106">
        <f>ROUND((SUM(BE120:BE202)),  2)</f>
        <v>0</v>
      </c>
      <c r="G33" s="32"/>
      <c r="H33" s="32"/>
      <c r="I33" s="107">
        <v>0.21</v>
      </c>
      <c r="J33" s="106">
        <f>ROUND(((SUM(BE120:BE202))*I33),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38</v>
      </c>
      <c r="F34" s="106">
        <f>ROUND((SUM(BF120:BF202)),  2)</f>
        <v>0</v>
      </c>
      <c r="G34" s="32"/>
      <c r="H34" s="32"/>
      <c r="I34" s="107">
        <v>0.15</v>
      </c>
      <c r="J34" s="106">
        <f>ROUND(((SUM(BF120:BF202))*I34),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39</v>
      </c>
      <c r="F35" s="106">
        <f>ROUND((SUM(BG120:BG202)),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40</v>
      </c>
      <c r="F36" s="106">
        <f>ROUND((SUM(BH120:BH202)),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41</v>
      </c>
      <c r="F37" s="106">
        <f>ROUND((SUM(BI120:BI202)),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42</v>
      </c>
      <c r="E39" s="60"/>
      <c r="F39" s="60"/>
      <c r="G39" s="110" t="s">
        <v>43</v>
      </c>
      <c r="H39" s="111" t="s">
        <v>44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115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16" t="s">
        <v>48</v>
      </c>
      <c r="G61" s="45" t="s">
        <v>47</v>
      </c>
      <c r="H61" s="35"/>
      <c r="I61" s="117"/>
      <c r="J61" s="118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16" t="s">
        <v>48</v>
      </c>
      <c r="G76" s="45" t="s">
        <v>47</v>
      </c>
      <c r="H76" s="35"/>
      <c r="I76" s="117"/>
      <c r="J76" s="118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8" t="str">
        <f>E7</f>
        <v>Oprava propustku v km 15,329 trati Hranice na Moravě - Vsetín</v>
      </c>
      <c r="F85" s="259"/>
      <c r="G85" s="259"/>
      <c r="H85" s="25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Cast 01 - Úpravy svrsek - UOZI</v>
      </c>
      <c r="F87" s="260"/>
      <c r="G87" s="260"/>
      <c r="H87" s="26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7" t="s">
        <v>22</v>
      </c>
      <c r="J89" s="55">
        <f>IF(J12="","",J12)</f>
        <v>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97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26</v>
      </c>
      <c r="D92" s="32"/>
      <c r="E92" s="32"/>
      <c r="F92" s="25" t="str">
        <f>IF(E18="","",E18)</f>
        <v>Vyplň údaj</v>
      </c>
      <c r="G92" s="32"/>
      <c r="H92" s="32"/>
      <c r="I92" s="9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90</v>
      </c>
      <c r="D94" s="108"/>
      <c r="E94" s="108"/>
      <c r="F94" s="108"/>
      <c r="G94" s="108"/>
      <c r="H94" s="108"/>
      <c r="I94" s="123"/>
      <c r="J94" s="124" t="s">
        <v>91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5" t="s">
        <v>92</v>
      </c>
      <c r="D96" s="32"/>
      <c r="E96" s="32"/>
      <c r="F96" s="32"/>
      <c r="G96" s="32"/>
      <c r="H96" s="32"/>
      <c r="I96" s="96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1:31" s="9" customFormat="1" ht="24.95" customHeight="1">
      <c r="B97" s="126"/>
      <c r="D97" s="127" t="s">
        <v>94</v>
      </c>
      <c r="E97" s="128"/>
      <c r="F97" s="128"/>
      <c r="G97" s="128"/>
      <c r="H97" s="128"/>
      <c r="I97" s="129"/>
      <c r="J97" s="130">
        <f>J121</f>
        <v>0</v>
      </c>
      <c r="L97" s="126"/>
    </row>
    <row r="98" spans="1:31" s="10" customFormat="1" ht="19.899999999999999" customHeight="1">
      <c r="B98" s="131"/>
      <c r="D98" s="132" t="s">
        <v>95</v>
      </c>
      <c r="E98" s="133"/>
      <c r="F98" s="133"/>
      <c r="G98" s="133"/>
      <c r="H98" s="133"/>
      <c r="I98" s="134"/>
      <c r="J98" s="135">
        <f>J122</f>
        <v>0</v>
      </c>
      <c r="L98" s="131"/>
    </row>
    <row r="99" spans="1:31" s="9" customFormat="1" ht="24.95" customHeight="1">
      <c r="B99" s="126"/>
      <c r="D99" s="127" t="s">
        <v>96</v>
      </c>
      <c r="E99" s="128"/>
      <c r="F99" s="128"/>
      <c r="G99" s="128"/>
      <c r="H99" s="128"/>
      <c r="I99" s="129"/>
      <c r="J99" s="130">
        <f>J189</f>
        <v>0</v>
      </c>
      <c r="L99" s="126"/>
    </row>
    <row r="100" spans="1:31" s="9" customFormat="1" ht="24.95" customHeight="1">
      <c r="B100" s="126"/>
      <c r="D100" s="127" t="s">
        <v>97</v>
      </c>
      <c r="E100" s="128"/>
      <c r="F100" s="128"/>
      <c r="G100" s="128"/>
      <c r="H100" s="128"/>
      <c r="I100" s="129"/>
      <c r="J100" s="130">
        <f>J199</f>
        <v>0</v>
      </c>
      <c r="L100" s="126"/>
    </row>
    <row r="101" spans="1:31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96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120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121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98</v>
      </c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58" t="str">
        <f>E7</f>
        <v>Oprava propustku v km 15,329 trati Hranice na Moravě - Vsetín</v>
      </c>
      <c r="F110" s="259"/>
      <c r="G110" s="259"/>
      <c r="H110" s="259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87</v>
      </c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38" t="str">
        <f>E9</f>
        <v>Cast 01 - Úpravy svrsek - UOZI</v>
      </c>
      <c r="F112" s="260"/>
      <c r="G112" s="260"/>
      <c r="H112" s="260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2"/>
      <c r="E114" s="32"/>
      <c r="F114" s="25" t="str">
        <f>F12</f>
        <v xml:space="preserve"> </v>
      </c>
      <c r="G114" s="32"/>
      <c r="H114" s="32"/>
      <c r="I114" s="97" t="s">
        <v>22</v>
      </c>
      <c r="J114" s="55">
        <f>IF(J12="","",J12)</f>
        <v>0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23</v>
      </c>
      <c r="D116" s="32"/>
      <c r="E116" s="32"/>
      <c r="F116" s="25" t="str">
        <f>E15</f>
        <v xml:space="preserve"> </v>
      </c>
      <c r="G116" s="32"/>
      <c r="H116" s="32"/>
      <c r="I116" s="97" t="s">
        <v>28</v>
      </c>
      <c r="J116" s="30" t="str">
        <f>E21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26</v>
      </c>
      <c r="D117" s="32"/>
      <c r="E117" s="32"/>
      <c r="F117" s="25" t="str">
        <f>IF(E18="","",E18)</f>
        <v>Vyplň údaj</v>
      </c>
      <c r="G117" s="32"/>
      <c r="H117" s="32"/>
      <c r="I117" s="97" t="s">
        <v>30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36"/>
      <c r="B119" s="137"/>
      <c r="C119" s="138" t="s">
        <v>99</v>
      </c>
      <c r="D119" s="139" t="s">
        <v>57</v>
      </c>
      <c r="E119" s="139" t="s">
        <v>53</v>
      </c>
      <c r="F119" s="139" t="s">
        <v>54</v>
      </c>
      <c r="G119" s="139" t="s">
        <v>100</v>
      </c>
      <c r="H119" s="139" t="s">
        <v>101</v>
      </c>
      <c r="I119" s="140" t="s">
        <v>102</v>
      </c>
      <c r="J119" s="141" t="s">
        <v>91</v>
      </c>
      <c r="K119" s="142" t="s">
        <v>103</v>
      </c>
      <c r="L119" s="143"/>
      <c r="M119" s="62" t="s">
        <v>1</v>
      </c>
      <c r="N119" s="63" t="s">
        <v>36</v>
      </c>
      <c r="O119" s="63" t="s">
        <v>104</v>
      </c>
      <c r="P119" s="63" t="s">
        <v>105</v>
      </c>
      <c r="Q119" s="63" t="s">
        <v>106</v>
      </c>
      <c r="R119" s="63" t="s">
        <v>107</v>
      </c>
      <c r="S119" s="63" t="s">
        <v>108</v>
      </c>
      <c r="T119" s="64" t="s">
        <v>109</v>
      </c>
      <c r="U119" s="136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</row>
    <row r="120" spans="1:65" s="2" customFormat="1" ht="22.9" customHeight="1">
      <c r="A120" s="32"/>
      <c r="B120" s="33"/>
      <c r="C120" s="69" t="s">
        <v>110</v>
      </c>
      <c r="D120" s="32"/>
      <c r="E120" s="32"/>
      <c r="F120" s="32"/>
      <c r="G120" s="32"/>
      <c r="H120" s="32"/>
      <c r="I120" s="96"/>
      <c r="J120" s="144">
        <f>BK120</f>
        <v>0</v>
      </c>
      <c r="K120" s="32"/>
      <c r="L120" s="33"/>
      <c r="M120" s="65"/>
      <c r="N120" s="56"/>
      <c r="O120" s="66"/>
      <c r="P120" s="145">
        <f>P121+P189+P199</f>
        <v>0</v>
      </c>
      <c r="Q120" s="66"/>
      <c r="R120" s="145">
        <f>R121+R189+R199</f>
        <v>0</v>
      </c>
      <c r="S120" s="66"/>
      <c r="T120" s="146">
        <f>T121+T189+T199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71</v>
      </c>
      <c r="AU120" s="17" t="s">
        <v>93</v>
      </c>
      <c r="BK120" s="147">
        <f>BK121+BK189+BK199</f>
        <v>0</v>
      </c>
    </row>
    <row r="121" spans="1:65" s="12" customFormat="1" ht="25.9" customHeight="1">
      <c r="B121" s="148"/>
      <c r="D121" s="149" t="s">
        <v>71</v>
      </c>
      <c r="E121" s="150" t="s">
        <v>111</v>
      </c>
      <c r="F121" s="150" t="s">
        <v>112</v>
      </c>
      <c r="I121" s="151"/>
      <c r="J121" s="152">
        <f>BK121</f>
        <v>0</v>
      </c>
      <c r="L121" s="148"/>
      <c r="M121" s="153"/>
      <c r="N121" s="154"/>
      <c r="O121" s="154"/>
      <c r="P121" s="155">
        <f>P122</f>
        <v>0</v>
      </c>
      <c r="Q121" s="154"/>
      <c r="R121" s="155">
        <f>R122</f>
        <v>0</v>
      </c>
      <c r="S121" s="154"/>
      <c r="T121" s="156">
        <f>T122</f>
        <v>0</v>
      </c>
      <c r="AR121" s="149" t="s">
        <v>80</v>
      </c>
      <c r="AT121" s="157" t="s">
        <v>71</v>
      </c>
      <c r="AU121" s="157" t="s">
        <v>72</v>
      </c>
      <c r="AY121" s="149" t="s">
        <v>113</v>
      </c>
      <c r="BK121" s="158">
        <f>BK122</f>
        <v>0</v>
      </c>
    </row>
    <row r="122" spans="1:65" s="12" customFormat="1" ht="22.9" customHeight="1">
      <c r="B122" s="148"/>
      <c r="D122" s="149" t="s">
        <v>71</v>
      </c>
      <c r="E122" s="159" t="s">
        <v>114</v>
      </c>
      <c r="F122" s="159" t="s">
        <v>115</v>
      </c>
      <c r="I122" s="151"/>
      <c r="J122" s="160">
        <f>BK122</f>
        <v>0</v>
      </c>
      <c r="L122" s="148"/>
      <c r="M122" s="153"/>
      <c r="N122" s="154"/>
      <c r="O122" s="154"/>
      <c r="P122" s="155">
        <f>SUM(P123:P188)</f>
        <v>0</v>
      </c>
      <c r="Q122" s="154"/>
      <c r="R122" s="155">
        <f>SUM(R123:R188)</f>
        <v>0</v>
      </c>
      <c r="S122" s="154"/>
      <c r="T122" s="156">
        <f>SUM(T123:T188)</f>
        <v>0</v>
      </c>
      <c r="AR122" s="149" t="s">
        <v>80</v>
      </c>
      <c r="AT122" s="157" t="s">
        <v>71</v>
      </c>
      <c r="AU122" s="157" t="s">
        <v>80</v>
      </c>
      <c r="AY122" s="149" t="s">
        <v>113</v>
      </c>
      <c r="BK122" s="158">
        <f>SUM(BK123:BK188)</f>
        <v>0</v>
      </c>
    </row>
    <row r="123" spans="1:65" s="2" customFormat="1" ht="16.5" customHeight="1">
      <c r="A123" s="32"/>
      <c r="B123" s="161"/>
      <c r="C123" s="162" t="s">
        <v>116</v>
      </c>
      <c r="D123" s="162" t="s">
        <v>117</v>
      </c>
      <c r="E123" s="163" t="s">
        <v>118</v>
      </c>
      <c r="F123" s="164" t="s">
        <v>119</v>
      </c>
      <c r="G123" s="165" t="s">
        <v>120</v>
      </c>
      <c r="H123" s="166">
        <v>6.48</v>
      </c>
      <c r="I123" s="167"/>
      <c r="J123" s="168">
        <f>ROUND(I123*H123,2)</f>
        <v>0</v>
      </c>
      <c r="K123" s="169"/>
      <c r="L123" s="33"/>
      <c r="M123" s="170" t="s">
        <v>1</v>
      </c>
      <c r="N123" s="171" t="s">
        <v>37</v>
      </c>
      <c r="O123" s="58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4" t="s">
        <v>121</v>
      </c>
      <c r="AT123" s="174" t="s">
        <v>117</v>
      </c>
      <c r="AU123" s="174" t="s">
        <v>82</v>
      </c>
      <c r="AY123" s="17" t="s">
        <v>113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7" t="s">
        <v>80</v>
      </c>
      <c r="BK123" s="175">
        <f>ROUND(I123*H123,2)</f>
        <v>0</v>
      </c>
      <c r="BL123" s="17" t="s">
        <v>121</v>
      </c>
      <c r="BM123" s="174" t="s">
        <v>122</v>
      </c>
    </row>
    <row r="124" spans="1:65" s="2" customFormat="1" ht="11.25">
      <c r="A124" s="32"/>
      <c r="B124" s="33"/>
      <c r="C124" s="32"/>
      <c r="D124" s="176" t="s">
        <v>123</v>
      </c>
      <c r="E124" s="32"/>
      <c r="F124" s="177" t="s">
        <v>119</v>
      </c>
      <c r="G124" s="32"/>
      <c r="H124" s="32"/>
      <c r="I124" s="96"/>
      <c r="J124" s="32"/>
      <c r="K124" s="32"/>
      <c r="L124" s="33"/>
      <c r="M124" s="178"/>
      <c r="N124" s="179"/>
      <c r="O124" s="58"/>
      <c r="P124" s="58"/>
      <c r="Q124" s="58"/>
      <c r="R124" s="58"/>
      <c r="S124" s="58"/>
      <c r="T124" s="59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123</v>
      </c>
      <c r="AU124" s="17" t="s">
        <v>82</v>
      </c>
    </row>
    <row r="125" spans="1:65" s="13" customFormat="1" ht="11.25">
      <c r="B125" s="180"/>
      <c r="D125" s="176" t="s">
        <v>124</v>
      </c>
      <c r="E125" s="181" t="s">
        <v>1</v>
      </c>
      <c r="F125" s="182" t="s">
        <v>125</v>
      </c>
      <c r="H125" s="183">
        <v>6.48</v>
      </c>
      <c r="I125" s="184"/>
      <c r="L125" s="180"/>
      <c r="M125" s="185"/>
      <c r="N125" s="186"/>
      <c r="O125" s="186"/>
      <c r="P125" s="186"/>
      <c r="Q125" s="186"/>
      <c r="R125" s="186"/>
      <c r="S125" s="186"/>
      <c r="T125" s="187"/>
      <c r="AT125" s="181" t="s">
        <v>124</v>
      </c>
      <c r="AU125" s="181" t="s">
        <v>82</v>
      </c>
      <c r="AV125" s="13" t="s">
        <v>82</v>
      </c>
      <c r="AW125" s="13" t="s">
        <v>29</v>
      </c>
      <c r="AX125" s="13" t="s">
        <v>80</v>
      </c>
      <c r="AY125" s="181" t="s">
        <v>113</v>
      </c>
    </row>
    <row r="126" spans="1:65" s="2" customFormat="1" ht="24" customHeight="1">
      <c r="A126" s="32"/>
      <c r="B126" s="161"/>
      <c r="C126" s="162" t="s">
        <v>126</v>
      </c>
      <c r="D126" s="162" t="s">
        <v>117</v>
      </c>
      <c r="E126" s="163" t="s">
        <v>127</v>
      </c>
      <c r="F126" s="164" t="s">
        <v>128</v>
      </c>
      <c r="G126" s="165" t="s">
        <v>120</v>
      </c>
      <c r="H126" s="166">
        <v>126.72</v>
      </c>
      <c r="I126" s="167"/>
      <c r="J126" s="168">
        <f>ROUND(I126*H126,2)</f>
        <v>0</v>
      </c>
      <c r="K126" s="169"/>
      <c r="L126" s="33"/>
      <c r="M126" s="170" t="s">
        <v>1</v>
      </c>
      <c r="N126" s="171" t="s">
        <v>37</v>
      </c>
      <c r="O126" s="58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4" t="s">
        <v>121</v>
      </c>
      <c r="AT126" s="174" t="s">
        <v>117</v>
      </c>
      <c r="AU126" s="174" t="s">
        <v>82</v>
      </c>
      <c r="AY126" s="17" t="s">
        <v>113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7" t="s">
        <v>80</v>
      </c>
      <c r="BK126" s="175">
        <f>ROUND(I126*H126,2)</f>
        <v>0</v>
      </c>
      <c r="BL126" s="17" t="s">
        <v>121</v>
      </c>
      <c r="BM126" s="174" t="s">
        <v>129</v>
      </c>
    </row>
    <row r="127" spans="1:65" s="2" customFormat="1" ht="11.25">
      <c r="A127" s="32"/>
      <c r="B127" s="33"/>
      <c r="C127" s="32"/>
      <c r="D127" s="176" t="s">
        <v>123</v>
      </c>
      <c r="E127" s="32"/>
      <c r="F127" s="177" t="s">
        <v>128</v>
      </c>
      <c r="G127" s="32"/>
      <c r="H127" s="32"/>
      <c r="I127" s="96"/>
      <c r="J127" s="32"/>
      <c r="K127" s="32"/>
      <c r="L127" s="33"/>
      <c r="M127" s="178"/>
      <c r="N127" s="179"/>
      <c r="O127" s="58"/>
      <c r="P127" s="58"/>
      <c r="Q127" s="58"/>
      <c r="R127" s="58"/>
      <c r="S127" s="58"/>
      <c r="T127" s="5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123</v>
      </c>
      <c r="AU127" s="17" t="s">
        <v>82</v>
      </c>
    </row>
    <row r="128" spans="1:65" s="13" customFormat="1" ht="11.25">
      <c r="B128" s="180"/>
      <c r="D128" s="176" t="s">
        <v>124</v>
      </c>
      <c r="E128" s="181" t="s">
        <v>1</v>
      </c>
      <c r="F128" s="182" t="s">
        <v>130</v>
      </c>
      <c r="H128" s="183">
        <v>126.72</v>
      </c>
      <c r="I128" s="184"/>
      <c r="L128" s="180"/>
      <c r="M128" s="185"/>
      <c r="N128" s="186"/>
      <c r="O128" s="186"/>
      <c r="P128" s="186"/>
      <c r="Q128" s="186"/>
      <c r="R128" s="186"/>
      <c r="S128" s="186"/>
      <c r="T128" s="187"/>
      <c r="AT128" s="181" t="s">
        <v>124</v>
      </c>
      <c r="AU128" s="181" t="s">
        <v>82</v>
      </c>
      <c r="AV128" s="13" t="s">
        <v>82</v>
      </c>
      <c r="AW128" s="13" t="s">
        <v>29</v>
      </c>
      <c r="AX128" s="13" t="s">
        <v>80</v>
      </c>
      <c r="AY128" s="181" t="s">
        <v>113</v>
      </c>
    </row>
    <row r="129" spans="1:65" s="2" customFormat="1" ht="16.5" customHeight="1">
      <c r="A129" s="32"/>
      <c r="B129" s="161"/>
      <c r="C129" s="162" t="s">
        <v>7</v>
      </c>
      <c r="D129" s="162" t="s">
        <v>117</v>
      </c>
      <c r="E129" s="163" t="s">
        <v>131</v>
      </c>
      <c r="F129" s="164" t="s">
        <v>132</v>
      </c>
      <c r="G129" s="165" t="s">
        <v>120</v>
      </c>
      <c r="H129" s="166">
        <v>126.72</v>
      </c>
      <c r="I129" s="167"/>
      <c r="J129" s="168">
        <f>ROUND(I129*H129,2)</f>
        <v>0</v>
      </c>
      <c r="K129" s="169"/>
      <c r="L129" s="33"/>
      <c r="M129" s="170" t="s">
        <v>1</v>
      </c>
      <c r="N129" s="171" t="s">
        <v>37</v>
      </c>
      <c r="O129" s="58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4" t="s">
        <v>121</v>
      </c>
      <c r="AT129" s="174" t="s">
        <v>117</v>
      </c>
      <c r="AU129" s="174" t="s">
        <v>82</v>
      </c>
      <c r="AY129" s="17" t="s">
        <v>113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7" t="s">
        <v>80</v>
      </c>
      <c r="BK129" s="175">
        <f>ROUND(I129*H129,2)</f>
        <v>0</v>
      </c>
      <c r="BL129" s="17" t="s">
        <v>121</v>
      </c>
      <c r="BM129" s="174" t="s">
        <v>133</v>
      </c>
    </row>
    <row r="130" spans="1:65" s="2" customFormat="1" ht="11.25">
      <c r="A130" s="32"/>
      <c r="B130" s="33"/>
      <c r="C130" s="32"/>
      <c r="D130" s="176" t="s">
        <v>123</v>
      </c>
      <c r="E130" s="32"/>
      <c r="F130" s="177" t="s">
        <v>132</v>
      </c>
      <c r="G130" s="32"/>
      <c r="H130" s="32"/>
      <c r="I130" s="96"/>
      <c r="J130" s="32"/>
      <c r="K130" s="32"/>
      <c r="L130" s="33"/>
      <c r="M130" s="178"/>
      <c r="N130" s="179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123</v>
      </c>
      <c r="AU130" s="17" t="s">
        <v>82</v>
      </c>
    </row>
    <row r="131" spans="1:65" s="2" customFormat="1" ht="16.5" customHeight="1">
      <c r="A131" s="32"/>
      <c r="B131" s="161"/>
      <c r="C131" s="188" t="s">
        <v>134</v>
      </c>
      <c r="D131" s="188" t="s">
        <v>135</v>
      </c>
      <c r="E131" s="189" t="s">
        <v>136</v>
      </c>
      <c r="F131" s="190" t="s">
        <v>137</v>
      </c>
      <c r="G131" s="191" t="s">
        <v>138</v>
      </c>
      <c r="H131" s="192">
        <v>215.4</v>
      </c>
      <c r="I131" s="193"/>
      <c r="J131" s="194">
        <f>ROUND(I131*H131,2)</f>
        <v>0</v>
      </c>
      <c r="K131" s="195"/>
      <c r="L131" s="196"/>
      <c r="M131" s="197" t="s">
        <v>1</v>
      </c>
      <c r="N131" s="198" t="s">
        <v>37</v>
      </c>
      <c r="O131" s="58"/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4" t="s">
        <v>139</v>
      </c>
      <c r="AT131" s="174" t="s">
        <v>135</v>
      </c>
      <c r="AU131" s="174" t="s">
        <v>82</v>
      </c>
      <c r="AY131" s="17" t="s">
        <v>113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7" t="s">
        <v>80</v>
      </c>
      <c r="BK131" s="175">
        <f>ROUND(I131*H131,2)</f>
        <v>0</v>
      </c>
      <c r="BL131" s="17" t="s">
        <v>121</v>
      </c>
      <c r="BM131" s="174" t="s">
        <v>140</v>
      </c>
    </row>
    <row r="132" spans="1:65" s="2" customFormat="1" ht="11.25">
      <c r="A132" s="32"/>
      <c r="B132" s="33"/>
      <c r="C132" s="32"/>
      <c r="D132" s="176" t="s">
        <v>123</v>
      </c>
      <c r="E132" s="32"/>
      <c r="F132" s="177" t="s">
        <v>137</v>
      </c>
      <c r="G132" s="32"/>
      <c r="H132" s="32"/>
      <c r="I132" s="96"/>
      <c r="J132" s="32"/>
      <c r="K132" s="32"/>
      <c r="L132" s="33"/>
      <c r="M132" s="178"/>
      <c r="N132" s="179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123</v>
      </c>
      <c r="AU132" s="17" t="s">
        <v>82</v>
      </c>
    </row>
    <row r="133" spans="1:65" s="2" customFormat="1" ht="24" customHeight="1">
      <c r="A133" s="32"/>
      <c r="B133" s="161"/>
      <c r="C133" s="162" t="s">
        <v>141</v>
      </c>
      <c r="D133" s="162" t="s">
        <v>117</v>
      </c>
      <c r="E133" s="163" t="s">
        <v>142</v>
      </c>
      <c r="F133" s="164" t="s">
        <v>143</v>
      </c>
      <c r="G133" s="165" t="s">
        <v>144</v>
      </c>
      <c r="H133" s="166">
        <v>230.4</v>
      </c>
      <c r="I133" s="167"/>
      <c r="J133" s="168">
        <f>ROUND(I133*H133,2)</f>
        <v>0</v>
      </c>
      <c r="K133" s="169"/>
      <c r="L133" s="33"/>
      <c r="M133" s="170" t="s">
        <v>1</v>
      </c>
      <c r="N133" s="171" t="s">
        <v>37</v>
      </c>
      <c r="O133" s="58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4" t="s">
        <v>121</v>
      </c>
      <c r="AT133" s="174" t="s">
        <v>117</v>
      </c>
      <c r="AU133" s="174" t="s">
        <v>82</v>
      </c>
      <c r="AY133" s="17" t="s">
        <v>113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7" t="s">
        <v>80</v>
      </c>
      <c r="BK133" s="175">
        <f>ROUND(I133*H133,2)</f>
        <v>0</v>
      </c>
      <c r="BL133" s="17" t="s">
        <v>121</v>
      </c>
      <c r="BM133" s="174" t="s">
        <v>145</v>
      </c>
    </row>
    <row r="134" spans="1:65" s="2" customFormat="1" ht="19.5">
      <c r="A134" s="32"/>
      <c r="B134" s="33"/>
      <c r="C134" s="32"/>
      <c r="D134" s="176" t="s">
        <v>123</v>
      </c>
      <c r="E134" s="32"/>
      <c r="F134" s="177" t="s">
        <v>143</v>
      </c>
      <c r="G134" s="32"/>
      <c r="H134" s="32"/>
      <c r="I134" s="96"/>
      <c r="J134" s="32"/>
      <c r="K134" s="32"/>
      <c r="L134" s="33"/>
      <c r="M134" s="178"/>
      <c r="N134" s="179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123</v>
      </c>
      <c r="AU134" s="17" t="s">
        <v>82</v>
      </c>
    </row>
    <row r="135" spans="1:65" s="13" customFormat="1" ht="11.25">
      <c r="B135" s="180"/>
      <c r="D135" s="176" t="s">
        <v>124</v>
      </c>
      <c r="E135" s="181" t="s">
        <v>1</v>
      </c>
      <c r="F135" s="182" t="s">
        <v>146</v>
      </c>
      <c r="H135" s="183">
        <v>230.4</v>
      </c>
      <c r="I135" s="184"/>
      <c r="L135" s="180"/>
      <c r="M135" s="185"/>
      <c r="N135" s="186"/>
      <c r="O135" s="186"/>
      <c r="P135" s="186"/>
      <c r="Q135" s="186"/>
      <c r="R135" s="186"/>
      <c r="S135" s="186"/>
      <c r="T135" s="187"/>
      <c r="AT135" s="181" t="s">
        <v>124</v>
      </c>
      <c r="AU135" s="181" t="s">
        <v>82</v>
      </c>
      <c r="AV135" s="13" t="s">
        <v>82</v>
      </c>
      <c r="AW135" s="13" t="s">
        <v>29</v>
      </c>
      <c r="AX135" s="13" t="s">
        <v>80</v>
      </c>
      <c r="AY135" s="181" t="s">
        <v>113</v>
      </c>
    </row>
    <row r="136" spans="1:65" s="2" customFormat="1" ht="24" customHeight="1">
      <c r="A136" s="32"/>
      <c r="B136" s="161"/>
      <c r="C136" s="162" t="s">
        <v>147</v>
      </c>
      <c r="D136" s="162" t="s">
        <v>117</v>
      </c>
      <c r="E136" s="163" t="s">
        <v>148</v>
      </c>
      <c r="F136" s="164" t="s">
        <v>149</v>
      </c>
      <c r="G136" s="165" t="s">
        <v>150</v>
      </c>
      <c r="H136" s="166">
        <v>2.4E-2</v>
      </c>
      <c r="I136" s="167"/>
      <c r="J136" s="168">
        <f>ROUND(I136*H136,2)</f>
        <v>0</v>
      </c>
      <c r="K136" s="169"/>
      <c r="L136" s="33"/>
      <c r="M136" s="170" t="s">
        <v>1</v>
      </c>
      <c r="N136" s="171" t="s">
        <v>37</v>
      </c>
      <c r="O136" s="58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4" t="s">
        <v>121</v>
      </c>
      <c r="AT136" s="174" t="s">
        <v>117</v>
      </c>
      <c r="AU136" s="174" t="s">
        <v>82</v>
      </c>
      <c r="AY136" s="17" t="s">
        <v>113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80</v>
      </c>
      <c r="BK136" s="175">
        <f>ROUND(I136*H136,2)</f>
        <v>0</v>
      </c>
      <c r="BL136" s="17" t="s">
        <v>121</v>
      </c>
      <c r="BM136" s="174" t="s">
        <v>151</v>
      </c>
    </row>
    <row r="137" spans="1:65" s="2" customFormat="1" ht="19.5">
      <c r="A137" s="32"/>
      <c r="B137" s="33"/>
      <c r="C137" s="32"/>
      <c r="D137" s="176" t="s">
        <v>123</v>
      </c>
      <c r="E137" s="32"/>
      <c r="F137" s="177" t="s">
        <v>149</v>
      </c>
      <c r="G137" s="32"/>
      <c r="H137" s="32"/>
      <c r="I137" s="96"/>
      <c r="J137" s="32"/>
      <c r="K137" s="32"/>
      <c r="L137" s="33"/>
      <c r="M137" s="178"/>
      <c r="N137" s="179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123</v>
      </c>
      <c r="AU137" s="17" t="s">
        <v>82</v>
      </c>
    </row>
    <row r="138" spans="1:65" s="13" customFormat="1" ht="11.25">
      <c r="B138" s="180"/>
      <c r="D138" s="176" t="s">
        <v>124</v>
      </c>
      <c r="E138" s="181" t="s">
        <v>1</v>
      </c>
      <c r="F138" s="182" t="s">
        <v>152</v>
      </c>
      <c r="H138" s="183">
        <v>2.4E-2</v>
      </c>
      <c r="I138" s="184"/>
      <c r="L138" s="180"/>
      <c r="M138" s="185"/>
      <c r="N138" s="186"/>
      <c r="O138" s="186"/>
      <c r="P138" s="186"/>
      <c r="Q138" s="186"/>
      <c r="R138" s="186"/>
      <c r="S138" s="186"/>
      <c r="T138" s="187"/>
      <c r="AT138" s="181" t="s">
        <v>124</v>
      </c>
      <c r="AU138" s="181" t="s">
        <v>82</v>
      </c>
      <c r="AV138" s="13" t="s">
        <v>82</v>
      </c>
      <c r="AW138" s="13" t="s">
        <v>29</v>
      </c>
      <c r="AX138" s="13" t="s">
        <v>80</v>
      </c>
      <c r="AY138" s="181" t="s">
        <v>113</v>
      </c>
    </row>
    <row r="139" spans="1:65" s="2" customFormat="1" ht="24" customHeight="1">
      <c r="A139" s="32"/>
      <c r="B139" s="161"/>
      <c r="C139" s="162" t="s">
        <v>153</v>
      </c>
      <c r="D139" s="162" t="s">
        <v>117</v>
      </c>
      <c r="E139" s="163" t="s">
        <v>154</v>
      </c>
      <c r="F139" s="164" t="s">
        <v>155</v>
      </c>
      <c r="G139" s="165" t="s">
        <v>150</v>
      </c>
      <c r="H139" s="166">
        <v>2.4E-2</v>
      </c>
      <c r="I139" s="167"/>
      <c r="J139" s="168">
        <f>ROUND(I139*H139,2)</f>
        <v>0</v>
      </c>
      <c r="K139" s="169"/>
      <c r="L139" s="33"/>
      <c r="M139" s="170" t="s">
        <v>1</v>
      </c>
      <c r="N139" s="171" t="s">
        <v>37</v>
      </c>
      <c r="O139" s="58"/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4" t="s">
        <v>121</v>
      </c>
      <c r="AT139" s="174" t="s">
        <v>117</v>
      </c>
      <c r="AU139" s="174" t="s">
        <v>82</v>
      </c>
      <c r="AY139" s="17" t="s">
        <v>113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7" t="s">
        <v>80</v>
      </c>
      <c r="BK139" s="175">
        <f>ROUND(I139*H139,2)</f>
        <v>0</v>
      </c>
      <c r="BL139" s="17" t="s">
        <v>121</v>
      </c>
      <c r="BM139" s="174" t="s">
        <v>156</v>
      </c>
    </row>
    <row r="140" spans="1:65" s="2" customFormat="1" ht="19.5">
      <c r="A140" s="32"/>
      <c r="B140" s="33"/>
      <c r="C140" s="32"/>
      <c r="D140" s="176" t="s">
        <v>123</v>
      </c>
      <c r="E140" s="32"/>
      <c r="F140" s="177" t="s">
        <v>155</v>
      </c>
      <c r="G140" s="32"/>
      <c r="H140" s="32"/>
      <c r="I140" s="96"/>
      <c r="J140" s="32"/>
      <c r="K140" s="32"/>
      <c r="L140" s="33"/>
      <c r="M140" s="178"/>
      <c r="N140" s="179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123</v>
      </c>
      <c r="AU140" s="17" t="s">
        <v>82</v>
      </c>
    </row>
    <row r="141" spans="1:65" s="13" customFormat="1" ht="11.25">
      <c r="B141" s="180"/>
      <c r="D141" s="176" t="s">
        <v>124</v>
      </c>
      <c r="E141" s="181" t="s">
        <v>1</v>
      </c>
      <c r="F141" s="182" t="s">
        <v>152</v>
      </c>
      <c r="H141" s="183">
        <v>2.4E-2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124</v>
      </c>
      <c r="AU141" s="181" t="s">
        <v>82</v>
      </c>
      <c r="AV141" s="13" t="s">
        <v>82</v>
      </c>
      <c r="AW141" s="13" t="s">
        <v>29</v>
      </c>
      <c r="AX141" s="13" t="s">
        <v>80</v>
      </c>
      <c r="AY141" s="181" t="s">
        <v>113</v>
      </c>
    </row>
    <row r="142" spans="1:65" s="2" customFormat="1" ht="24" customHeight="1">
      <c r="A142" s="32"/>
      <c r="B142" s="161"/>
      <c r="C142" s="162" t="s">
        <v>157</v>
      </c>
      <c r="D142" s="162" t="s">
        <v>117</v>
      </c>
      <c r="E142" s="163" t="s">
        <v>158</v>
      </c>
      <c r="F142" s="164" t="s">
        <v>159</v>
      </c>
      <c r="G142" s="165" t="s">
        <v>150</v>
      </c>
      <c r="H142" s="166">
        <v>2.4E-2</v>
      </c>
      <c r="I142" s="167"/>
      <c r="J142" s="168">
        <f>ROUND(I142*H142,2)</f>
        <v>0</v>
      </c>
      <c r="K142" s="169"/>
      <c r="L142" s="33"/>
      <c r="M142" s="170" t="s">
        <v>1</v>
      </c>
      <c r="N142" s="171" t="s">
        <v>37</v>
      </c>
      <c r="O142" s="58"/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4" t="s">
        <v>121</v>
      </c>
      <c r="AT142" s="174" t="s">
        <v>117</v>
      </c>
      <c r="AU142" s="174" t="s">
        <v>82</v>
      </c>
      <c r="AY142" s="17" t="s">
        <v>113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7" t="s">
        <v>80</v>
      </c>
      <c r="BK142" s="175">
        <f>ROUND(I142*H142,2)</f>
        <v>0</v>
      </c>
      <c r="BL142" s="17" t="s">
        <v>121</v>
      </c>
      <c r="BM142" s="174" t="s">
        <v>160</v>
      </c>
    </row>
    <row r="143" spans="1:65" s="2" customFormat="1" ht="19.5">
      <c r="A143" s="32"/>
      <c r="B143" s="33"/>
      <c r="C143" s="32"/>
      <c r="D143" s="176" t="s">
        <v>123</v>
      </c>
      <c r="E143" s="32"/>
      <c r="F143" s="177" t="s">
        <v>159</v>
      </c>
      <c r="G143" s="32"/>
      <c r="H143" s="32"/>
      <c r="I143" s="96"/>
      <c r="J143" s="32"/>
      <c r="K143" s="32"/>
      <c r="L143" s="33"/>
      <c r="M143" s="178"/>
      <c r="N143" s="179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123</v>
      </c>
      <c r="AU143" s="17" t="s">
        <v>82</v>
      </c>
    </row>
    <row r="144" spans="1:65" s="13" customFormat="1" ht="11.25">
      <c r="B144" s="180"/>
      <c r="D144" s="176" t="s">
        <v>124</v>
      </c>
      <c r="E144" s="181" t="s">
        <v>1</v>
      </c>
      <c r="F144" s="182" t="s">
        <v>152</v>
      </c>
      <c r="H144" s="183">
        <v>2.4E-2</v>
      </c>
      <c r="I144" s="184"/>
      <c r="L144" s="180"/>
      <c r="M144" s="185"/>
      <c r="N144" s="186"/>
      <c r="O144" s="186"/>
      <c r="P144" s="186"/>
      <c r="Q144" s="186"/>
      <c r="R144" s="186"/>
      <c r="S144" s="186"/>
      <c r="T144" s="187"/>
      <c r="AT144" s="181" t="s">
        <v>124</v>
      </c>
      <c r="AU144" s="181" t="s">
        <v>82</v>
      </c>
      <c r="AV144" s="13" t="s">
        <v>82</v>
      </c>
      <c r="AW144" s="13" t="s">
        <v>29</v>
      </c>
      <c r="AX144" s="13" t="s">
        <v>80</v>
      </c>
      <c r="AY144" s="181" t="s">
        <v>113</v>
      </c>
    </row>
    <row r="145" spans="1:65" s="2" customFormat="1" ht="24" customHeight="1">
      <c r="A145" s="32"/>
      <c r="B145" s="161"/>
      <c r="C145" s="162" t="s">
        <v>161</v>
      </c>
      <c r="D145" s="162" t="s">
        <v>117</v>
      </c>
      <c r="E145" s="163" t="s">
        <v>162</v>
      </c>
      <c r="F145" s="164" t="s">
        <v>163</v>
      </c>
      <c r="G145" s="165" t="s">
        <v>150</v>
      </c>
      <c r="H145" s="166">
        <v>2.4E-2</v>
      </c>
      <c r="I145" s="167"/>
      <c r="J145" s="168">
        <f>ROUND(I145*H145,2)</f>
        <v>0</v>
      </c>
      <c r="K145" s="169"/>
      <c r="L145" s="33"/>
      <c r="M145" s="170" t="s">
        <v>1</v>
      </c>
      <c r="N145" s="171" t="s">
        <v>37</v>
      </c>
      <c r="O145" s="58"/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4" t="s">
        <v>121</v>
      </c>
      <c r="AT145" s="174" t="s">
        <v>117</v>
      </c>
      <c r="AU145" s="174" t="s">
        <v>82</v>
      </c>
      <c r="AY145" s="17" t="s">
        <v>113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7" t="s">
        <v>80</v>
      </c>
      <c r="BK145" s="175">
        <f>ROUND(I145*H145,2)</f>
        <v>0</v>
      </c>
      <c r="BL145" s="17" t="s">
        <v>121</v>
      </c>
      <c r="BM145" s="174" t="s">
        <v>164</v>
      </c>
    </row>
    <row r="146" spans="1:65" s="2" customFormat="1" ht="19.5">
      <c r="A146" s="32"/>
      <c r="B146" s="33"/>
      <c r="C146" s="32"/>
      <c r="D146" s="176" t="s">
        <v>123</v>
      </c>
      <c r="E146" s="32"/>
      <c r="F146" s="177" t="s">
        <v>163</v>
      </c>
      <c r="G146" s="32"/>
      <c r="H146" s="32"/>
      <c r="I146" s="96"/>
      <c r="J146" s="32"/>
      <c r="K146" s="32"/>
      <c r="L146" s="33"/>
      <c r="M146" s="178"/>
      <c r="N146" s="179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123</v>
      </c>
      <c r="AU146" s="17" t="s">
        <v>82</v>
      </c>
    </row>
    <row r="147" spans="1:65" s="13" customFormat="1" ht="11.25">
      <c r="B147" s="180"/>
      <c r="D147" s="176" t="s">
        <v>124</v>
      </c>
      <c r="E147" s="181" t="s">
        <v>1</v>
      </c>
      <c r="F147" s="182" t="s">
        <v>152</v>
      </c>
      <c r="H147" s="183">
        <v>2.4E-2</v>
      </c>
      <c r="I147" s="184"/>
      <c r="L147" s="180"/>
      <c r="M147" s="185"/>
      <c r="N147" s="186"/>
      <c r="O147" s="186"/>
      <c r="P147" s="186"/>
      <c r="Q147" s="186"/>
      <c r="R147" s="186"/>
      <c r="S147" s="186"/>
      <c r="T147" s="187"/>
      <c r="AT147" s="181" t="s">
        <v>124</v>
      </c>
      <c r="AU147" s="181" t="s">
        <v>82</v>
      </c>
      <c r="AV147" s="13" t="s">
        <v>82</v>
      </c>
      <c r="AW147" s="13" t="s">
        <v>29</v>
      </c>
      <c r="AX147" s="13" t="s">
        <v>80</v>
      </c>
      <c r="AY147" s="181" t="s">
        <v>113</v>
      </c>
    </row>
    <row r="148" spans="1:65" s="2" customFormat="1" ht="24" customHeight="1">
      <c r="A148" s="32"/>
      <c r="B148" s="161"/>
      <c r="C148" s="162" t="s">
        <v>114</v>
      </c>
      <c r="D148" s="162" t="s">
        <v>117</v>
      </c>
      <c r="E148" s="163" t="s">
        <v>165</v>
      </c>
      <c r="F148" s="164" t="s">
        <v>166</v>
      </c>
      <c r="G148" s="165" t="s">
        <v>167</v>
      </c>
      <c r="H148" s="166">
        <v>8</v>
      </c>
      <c r="I148" s="167"/>
      <c r="J148" s="168">
        <f>ROUND(I148*H148,2)</f>
        <v>0</v>
      </c>
      <c r="K148" s="169"/>
      <c r="L148" s="33"/>
      <c r="M148" s="170" t="s">
        <v>1</v>
      </c>
      <c r="N148" s="171" t="s">
        <v>37</v>
      </c>
      <c r="O148" s="58"/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4" t="s">
        <v>121</v>
      </c>
      <c r="AT148" s="174" t="s">
        <v>117</v>
      </c>
      <c r="AU148" s="174" t="s">
        <v>82</v>
      </c>
      <c r="AY148" s="17" t="s">
        <v>113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7" t="s">
        <v>80</v>
      </c>
      <c r="BK148" s="175">
        <f>ROUND(I148*H148,2)</f>
        <v>0</v>
      </c>
      <c r="BL148" s="17" t="s">
        <v>121</v>
      </c>
      <c r="BM148" s="174" t="s">
        <v>168</v>
      </c>
    </row>
    <row r="149" spans="1:65" s="2" customFormat="1" ht="11.25">
      <c r="A149" s="32"/>
      <c r="B149" s="33"/>
      <c r="C149" s="32"/>
      <c r="D149" s="176" t="s">
        <v>123</v>
      </c>
      <c r="E149" s="32"/>
      <c r="F149" s="177" t="s">
        <v>166</v>
      </c>
      <c r="G149" s="32"/>
      <c r="H149" s="32"/>
      <c r="I149" s="96"/>
      <c r="J149" s="32"/>
      <c r="K149" s="32"/>
      <c r="L149" s="33"/>
      <c r="M149" s="178"/>
      <c r="N149" s="179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123</v>
      </c>
      <c r="AU149" s="17" t="s">
        <v>82</v>
      </c>
    </row>
    <row r="150" spans="1:65" s="13" customFormat="1" ht="11.25">
      <c r="B150" s="180"/>
      <c r="D150" s="176" t="s">
        <v>124</v>
      </c>
      <c r="E150" s="181" t="s">
        <v>1</v>
      </c>
      <c r="F150" s="182" t="s">
        <v>169</v>
      </c>
      <c r="H150" s="183">
        <v>8</v>
      </c>
      <c r="I150" s="184"/>
      <c r="L150" s="180"/>
      <c r="M150" s="185"/>
      <c r="N150" s="186"/>
      <c r="O150" s="186"/>
      <c r="P150" s="186"/>
      <c r="Q150" s="186"/>
      <c r="R150" s="186"/>
      <c r="S150" s="186"/>
      <c r="T150" s="187"/>
      <c r="AT150" s="181" t="s">
        <v>124</v>
      </c>
      <c r="AU150" s="181" t="s">
        <v>82</v>
      </c>
      <c r="AV150" s="13" t="s">
        <v>82</v>
      </c>
      <c r="AW150" s="13" t="s">
        <v>29</v>
      </c>
      <c r="AX150" s="13" t="s">
        <v>80</v>
      </c>
      <c r="AY150" s="181" t="s">
        <v>113</v>
      </c>
    </row>
    <row r="151" spans="1:65" s="2" customFormat="1" ht="16.5" customHeight="1">
      <c r="A151" s="32"/>
      <c r="B151" s="161"/>
      <c r="C151" s="162" t="s">
        <v>170</v>
      </c>
      <c r="D151" s="162" t="s">
        <v>117</v>
      </c>
      <c r="E151" s="163" t="s">
        <v>171</v>
      </c>
      <c r="F151" s="164" t="s">
        <v>172</v>
      </c>
      <c r="G151" s="165" t="s">
        <v>167</v>
      </c>
      <c r="H151" s="166">
        <v>8</v>
      </c>
      <c r="I151" s="167"/>
      <c r="J151" s="168">
        <f>ROUND(I151*H151,2)</f>
        <v>0</v>
      </c>
      <c r="K151" s="169"/>
      <c r="L151" s="33"/>
      <c r="M151" s="170" t="s">
        <v>1</v>
      </c>
      <c r="N151" s="171" t="s">
        <v>37</v>
      </c>
      <c r="O151" s="58"/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4" t="s">
        <v>121</v>
      </c>
      <c r="AT151" s="174" t="s">
        <v>117</v>
      </c>
      <c r="AU151" s="174" t="s">
        <v>82</v>
      </c>
      <c r="AY151" s="17" t="s">
        <v>113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7" t="s">
        <v>80</v>
      </c>
      <c r="BK151" s="175">
        <f>ROUND(I151*H151,2)</f>
        <v>0</v>
      </c>
      <c r="BL151" s="17" t="s">
        <v>121</v>
      </c>
      <c r="BM151" s="174" t="s">
        <v>173</v>
      </c>
    </row>
    <row r="152" spans="1:65" s="2" customFormat="1" ht="11.25">
      <c r="A152" s="32"/>
      <c r="B152" s="33"/>
      <c r="C152" s="32"/>
      <c r="D152" s="176" t="s">
        <v>123</v>
      </c>
      <c r="E152" s="32"/>
      <c r="F152" s="177" t="s">
        <v>172</v>
      </c>
      <c r="G152" s="32"/>
      <c r="H152" s="32"/>
      <c r="I152" s="96"/>
      <c r="J152" s="32"/>
      <c r="K152" s="32"/>
      <c r="L152" s="33"/>
      <c r="M152" s="178"/>
      <c r="N152" s="179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123</v>
      </c>
      <c r="AU152" s="17" t="s">
        <v>82</v>
      </c>
    </row>
    <row r="153" spans="1:65" s="13" customFormat="1" ht="11.25">
      <c r="B153" s="180"/>
      <c r="D153" s="176" t="s">
        <v>124</v>
      </c>
      <c r="E153" s="181" t="s">
        <v>1</v>
      </c>
      <c r="F153" s="182" t="s">
        <v>169</v>
      </c>
      <c r="H153" s="183">
        <v>8</v>
      </c>
      <c r="I153" s="184"/>
      <c r="L153" s="180"/>
      <c r="M153" s="185"/>
      <c r="N153" s="186"/>
      <c r="O153" s="186"/>
      <c r="P153" s="186"/>
      <c r="Q153" s="186"/>
      <c r="R153" s="186"/>
      <c r="S153" s="186"/>
      <c r="T153" s="187"/>
      <c r="AT153" s="181" t="s">
        <v>124</v>
      </c>
      <c r="AU153" s="181" t="s">
        <v>82</v>
      </c>
      <c r="AV153" s="13" t="s">
        <v>82</v>
      </c>
      <c r="AW153" s="13" t="s">
        <v>29</v>
      </c>
      <c r="AX153" s="13" t="s">
        <v>80</v>
      </c>
      <c r="AY153" s="181" t="s">
        <v>113</v>
      </c>
    </row>
    <row r="154" spans="1:65" s="2" customFormat="1" ht="16.5" customHeight="1">
      <c r="A154" s="32"/>
      <c r="B154" s="161"/>
      <c r="C154" s="162" t="s">
        <v>8</v>
      </c>
      <c r="D154" s="162" t="s">
        <v>117</v>
      </c>
      <c r="E154" s="163" t="s">
        <v>174</v>
      </c>
      <c r="F154" s="164" t="s">
        <v>175</v>
      </c>
      <c r="G154" s="165" t="s">
        <v>167</v>
      </c>
      <c r="H154" s="166">
        <v>64</v>
      </c>
      <c r="I154" s="167"/>
      <c r="J154" s="168">
        <f>ROUND(I154*H154,2)</f>
        <v>0</v>
      </c>
      <c r="K154" s="169"/>
      <c r="L154" s="33"/>
      <c r="M154" s="170" t="s">
        <v>1</v>
      </c>
      <c r="N154" s="171" t="s">
        <v>37</v>
      </c>
      <c r="O154" s="58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4" t="s">
        <v>121</v>
      </c>
      <c r="AT154" s="174" t="s">
        <v>117</v>
      </c>
      <c r="AU154" s="174" t="s">
        <v>82</v>
      </c>
      <c r="AY154" s="17" t="s">
        <v>113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7" t="s">
        <v>80</v>
      </c>
      <c r="BK154" s="175">
        <f>ROUND(I154*H154,2)</f>
        <v>0</v>
      </c>
      <c r="BL154" s="17" t="s">
        <v>121</v>
      </c>
      <c r="BM154" s="174" t="s">
        <v>176</v>
      </c>
    </row>
    <row r="155" spans="1:65" s="2" customFormat="1" ht="11.25">
      <c r="A155" s="32"/>
      <c r="B155" s="33"/>
      <c r="C155" s="32"/>
      <c r="D155" s="176" t="s">
        <v>123</v>
      </c>
      <c r="E155" s="32"/>
      <c r="F155" s="177" t="s">
        <v>175</v>
      </c>
      <c r="G155" s="32"/>
      <c r="H155" s="32"/>
      <c r="I155" s="96"/>
      <c r="J155" s="32"/>
      <c r="K155" s="32"/>
      <c r="L155" s="33"/>
      <c r="M155" s="178"/>
      <c r="N155" s="179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123</v>
      </c>
      <c r="AU155" s="17" t="s">
        <v>82</v>
      </c>
    </row>
    <row r="156" spans="1:65" s="13" customFormat="1" ht="11.25">
      <c r="B156" s="180"/>
      <c r="D156" s="176" t="s">
        <v>124</v>
      </c>
      <c r="E156" s="181" t="s">
        <v>1</v>
      </c>
      <c r="F156" s="182" t="s">
        <v>177</v>
      </c>
      <c r="H156" s="183">
        <v>64</v>
      </c>
      <c r="I156" s="184"/>
      <c r="L156" s="180"/>
      <c r="M156" s="185"/>
      <c r="N156" s="186"/>
      <c r="O156" s="186"/>
      <c r="P156" s="186"/>
      <c r="Q156" s="186"/>
      <c r="R156" s="186"/>
      <c r="S156" s="186"/>
      <c r="T156" s="187"/>
      <c r="AT156" s="181" t="s">
        <v>124</v>
      </c>
      <c r="AU156" s="181" t="s">
        <v>82</v>
      </c>
      <c r="AV156" s="13" t="s">
        <v>82</v>
      </c>
      <c r="AW156" s="13" t="s">
        <v>29</v>
      </c>
      <c r="AX156" s="13" t="s">
        <v>80</v>
      </c>
      <c r="AY156" s="181" t="s">
        <v>113</v>
      </c>
    </row>
    <row r="157" spans="1:65" s="2" customFormat="1" ht="16.5" customHeight="1">
      <c r="A157" s="32"/>
      <c r="B157" s="161"/>
      <c r="C157" s="162" t="s">
        <v>178</v>
      </c>
      <c r="D157" s="162" t="s">
        <v>117</v>
      </c>
      <c r="E157" s="163" t="s">
        <v>179</v>
      </c>
      <c r="F157" s="164" t="s">
        <v>180</v>
      </c>
      <c r="G157" s="165" t="s">
        <v>181</v>
      </c>
      <c r="H157" s="166">
        <v>8</v>
      </c>
      <c r="I157" s="167"/>
      <c r="J157" s="168">
        <f>ROUND(I157*H157,2)</f>
        <v>0</v>
      </c>
      <c r="K157" s="169"/>
      <c r="L157" s="33"/>
      <c r="M157" s="170" t="s">
        <v>1</v>
      </c>
      <c r="N157" s="171" t="s">
        <v>37</v>
      </c>
      <c r="O157" s="58"/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4" t="s">
        <v>121</v>
      </c>
      <c r="AT157" s="174" t="s">
        <v>117</v>
      </c>
      <c r="AU157" s="174" t="s">
        <v>82</v>
      </c>
      <c r="AY157" s="17" t="s">
        <v>113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7" t="s">
        <v>80</v>
      </c>
      <c r="BK157" s="175">
        <f>ROUND(I157*H157,2)</f>
        <v>0</v>
      </c>
      <c r="BL157" s="17" t="s">
        <v>121</v>
      </c>
      <c r="BM157" s="174" t="s">
        <v>182</v>
      </c>
    </row>
    <row r="158" spans="1:65" s="2" customFormat="1" ht="11.25">
      <c r="A158" s="32"/>
      <c r="B158" s="33"/>
      <c r="C158" s="32"/>
      <c r="D158" s="176" t="s">
        <v>123</v>
      </c>
      <c r="E158" s="32"/>
      <c r="F158" s="177" t="s">
        <v>180</v>
      </c>
      <c r="G158" s="32"/>
      <c r="H158" s="32"/>
      <c r="I158" s="96"/>
      <c r="J158" s="32"/>
      <c r="K158" s="32"/>
      <c r="L158" s="33"/>
      <c r="M158" s="178"/>
      <c r="N158" s="179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123</v>
      </c>
      <c r="AU158" s="17" t="s">
        <v>82</v>
      </c>
    </row>
    <row r="159" spans="1:65" s="13" customFormat="1" ht="11.25">
      <c r="B159" s="180"/>
      <c r="D159" s="176" t="s">
        <v>124</v>
      </c>
      <c r="E159" s="181" t="s">
        <v>1</v>
      </c>
      <c r="F159" s="182" t="s">
        <v>169</v>
      </c>
      <c r="H159" s="183">
        <v>8</v>
      </c>
      <c r="I159" s="184"/>
      <c r="L159" s="180"/>
      <c r="M159" s="185"/>
      <c r="N159" s="186"/>
      <c r="O159" s="186"/>
      <c r="P159" s="186"/>
      <c r="Q159" s="186"/>
      <c r="R159" s="186"/>
      <c r="S159" s="186"/>
      <c r="T159" s="187"/>
      <c r="AT159" s="181" t="s">
        <v>124</v>
      </c>
      <c r="AU159" s="181" t="s">
        <v>82</v>
      </c>
      <c r="AV159" s="13" t="s">
        <v>82</v>
      </c>
      <c r="AW159" s="13" t="s">
        <v>29</v>
      </c>
      <c r="AX159" s="13" t="s">
        <v>80</v>
      </c>
      <c r="AY159" s="181" t="s">
        <v>113</v>
      </c>
    </row>
    <row r="160" spans="1:65" s="2" customFormat="1" ht="16.5" customHeight="1">
      <c r="A160" s="32"/>
      <c r="B160" s="161"/>
      <c r="C160" s="162" t="s">
        <v>183</v>
      </c>
      <c r="D160" s="162" t="s">
        <v>117</v>
      </c>
      <c r="E160" s="163" t="s">
        <v>184</v>
      </c>
      <c r="F160" s="164" t="s">
        <v>185</v>
      </c>
      <c r="G160" s="165" t="s">
        <v>181</v>
      </c>
      <c r="H160" s="166">
        <v>8</v>
      </c>
      <c r="I160" s="167"/>
      <c r="J160" s="168">
        <f>ROUND(I160*H160,2)</f>
        <v>0</v>
      </c>
      <c r="K160" s="169"/>
      <c r="L160" s="33"/>
      <c r="M160" s="170" t="s">
        <v>1</v>
      </c>
      <c r="N160" s="171" t="s">
        <v>37</v>
      </c>
      <c r="O160" s="58"/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4" t="s">
        <v>121</v>
      </c>
      <c r="AT160" s="174" t="s">
        <v>117</v>
      </c>
      <c r="AU160" s="174" t="s">
        <v>82</v>
      </c>
      <c r="AY160" s="17" t="s">
        <v>113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7" t="s">
        <v>80</v>
      </c>
      <c r="BK160" s="175">
        <f>ROUND(I160*H160,2)</f>
        <v>0</v>
      </c>
      <c r="BL160" s="17" t="s">
        <v>121</v>
      </c>
      <c r="BM160" s="174" t="s">
        <v>186</v>
      </c>
    </row>
    <row r="161" spans="1:65" s="2" customFormat="1" ht="11.25">
      <c r="A161" s="32"/>
      <c r="B161" s="33"/>
      <c r="C161" s="32"/>
      <c r="D161" s="176" t="s">
        <v>123</v>
      </c>
      <c r="E161" s="32"/>
      <c r="F161" s="177" t="s">
        <v>185</v>
      </c>
      <c r="G161" s="32"/>
      <c r="H161" s="32"/>
      <c r="I161" s="96"/>
      <c r="J161" s="32"/>
      <c r="K161" s="32"/>
      <c r="L161" s="33"/>
      <c r="M161" s="178"/>
      <c r="N161" s="179"/>
      <c r="O161" s="58"/>
      <c r="P161" s="58"/>
      <c r="Q161" s="58"/>
      <c r="R161" s="58"/>
      <c r="S161" s="58"/>
      <c r="T161" s="5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123</v>
      </c>
      <c r="AU161" s="17" t="s">
        <v>82</v>
      </c>
    </row>
    <row r="162" spans="1:65" s="13" customFormat="1" ht="11.25">
      <c r="B162" s="180"/>
      <c r="D162" s="176" t="s">
        <v>124</v>
      </c>
      <c r="E162" s="181" t="s">
        <v>1</v>
      </c>
      <c r="F162" s="182" t="s">
        <v>169</v>
      </c>
      <c r="H162" s="183">
        <v>8</v>
      </c>
      <c r="I162" s="184"/>
      <c r="L162" s="180"/>
      <c r="M162" s="185"/>
      <c r="N162" s="186"/>
      <c r="O162" s="186"/>
      <c r="P162" s="186"/>
      <c r="Q162" s="186"/>
      <c r="R162" s="186"/>
      <c r="S162" s="186"/>
      <c r="T162" s="187"/>
      <c r="AT162" s="181" t="s">
        <v>124</v>
      </c>
      <c r="AU162" s="181" t="s">
        <v>82</v>
      </c>
      <c r="AV162" s="13" t="s">
        <v>82</v>
      </c>
      <c r="AW162" s="13" t="s">
        <v>29</v>
      </c>
      <c r="AX162" s="13" t="s">
        <v>80</v>
      </c>
      <c r="AY162" s="181" t="s">
        <v>113</v>
      </c>
    </row>
    <row r="163" spans="1:65" s="2" customFormat="1" ht="24" customHeight="1">
      <c r="A163" s="32"/>
      <c r="B163" s="161"/>
      <c r="C163" s="162" t="s">
        <v>187</v>
      </c>
      <c r="D163" s="162" t="s">
        <v>117</v>
      </c>
      <c r="E163" s="163" t="s">
        <v>188</v>
      </c>
      <c r="F163" s="164" t="s">
        <v>189</v>
      </c>
      <c r="G163" s="165" t="s">
        <v>150</v>
      </c>
      <c r="H163" s="166">
        <v>2.4E-2</v>
      </c>
      <c r="I163" s="167"/>
      <c r="J163" s="168">
        <f>ROUND(I163*H163,2)</f>
        <v>0</v>
      </c>
      <c r="K163" s="169"/>
      <c r="L163" s="33"/>
      <c r="M163" s="170" t="s">
        <v>1</v>
      </c>
      <c r="N163" s="171" t="s">
        <v>37</v>
      </c>
      <c r="O163" s="58"/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4" t="s">
        <v>121</v>
      </c>
      <c r="AT163" s="174" t="s">
        <v>117</v>
      </c>
      <c r="AU163" s="174" t="s">
        <v>82</v>
      </c>
      <c r="AY163" s="17" t="s">
        <v>113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7" t="s">
        <v>80</v>
      </c>
      <c r="BK163" s="175">
        <f>ROUND(I163*H163,2)</f>
        <v>0</v>
      </c>
      <c r="BL163" s="17" t="s">
        <v>121</v>
      </c>
      <c r="BM163" s="174" t="s">
        <v>190</v>
      </c>
    </row>
    <row r="164" spans="1:65" s="2" customFormat="1" ht="19.5">
      <c r="A164" s="32"/>
      <c r="B164" s="33"/>
      <c r="C164" s="32"/>
      <c r="D164" s="176" t="s">
        <v>123</v>
      </c>
      <c r="E164" s="32"/>
      <c r="F164" s="177" t="s">
        <v>189</v>
      </c>
      <c r="G164" s="32"/>
      <c r="H164" s="32"/>
      <c r="I164" s="96"/>
      <c r="J164" s="32"/>
      <c r="K164" s="32"/>
      <c r="L164" s="33"/>
      <c r="M164" s="178"/>
      <c r="N164" s="179"/>
      <c r="O164" s="58"/>
      <c r="P164" s="58"/>
      <c r="Q164" s="58"/>
      <c r="R164" s="58"/>
      <c r="S164" s="58"/>
      <c r="T164" s="5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123</v>
      </c>
      <c r="AU164" s="17" t="s">
        <v>82</v>
      </c>
    </row>
    <row r="165" spans="1:65" s="2" customFormat="1" ht="19.5">
      <c r="A165" s="32"/>
      <c r="B165" s="33"/>
      <c r="C165" s="32"/>
      <c r="D165" s="176" t="s">
        <v>191</v>
      </c>
      <c r="E165" s="32"/>
      <c r="F165" s="199" t="s">
        <v>192</v>
      </c>
      <c r="G165" s="32"/>
      <c r="H165" s="32"/>
      <c r="I165" s="96"/>
      <c r="J165" s="32"/>
      <c r="K165" s="32"/>
      <c r="L165" s="33"/>
      <c r="M165" s="178"/>
      <c r="N165" s="179"/>
      <c r="O165" s="58"/>
      <c r="P165" s="58"/>
      <c r="Q165" s="58"/>
      <c r="R165" s="58"/>
      <c r="S165" s="58"/>
      <c r="T165" s="5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191</v>
      </c>
      <c r="AU165" s="17" t="s">
        <v>82</v>
      </c>
    </row>
    <row r="166" spans="1:65" s="2" customFormat="1" ht="24" customHeight="1">
      <c r="A166" s="32"/>
      <c r="B166" s="161"/>
      <c r="C166" s="162" t="s">
        <v>193</v>
      </c>
      <c r="D166" s="162" t="s">
        <v>117</v>
      </c>
      <c r="E166" s="163" t="s">
        <v>194</v>
      </c>
      <c r="F166" s="164" t="s">
        <v>195</v>
      </c>
      <c r="G166" s="165" t="s">
        <v>150</v>
      </c>
      <c r="H166" s="166">
        <v>4.8000000000000001E-2</v>
      </c>
      <c r="I166" s="167"/>
      <c r="J166" s="168">
        <f>ROUND(I166*H166,2)</f>
        <v>0</v>
      </c>
      <c r="K166" s="169"/>
      <c r="L166" s="33"/>
      <c r="M166" s="170" t="s">
        <v>1</v>
      </c>
      <c r="N166" s="171" t="s">
        <v>37</v>
      </c>
      <c r="O166" s="58"/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4" t="s">
        <v>121</v>
      </c>
      <c r="AT166" s="174" t="s">
        <v>117</v>
      </c>
      <c r="AU166" s="174" t="s">
        <v>82</v>
      </c>
      <c r="AY166" s="17" t="s">
        <v>113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7" t="s">
        <v>80</v>
      </c>
      <c r="BK166" s="175">
        <f>ROUND(I166*H166,2)</f>
        <v>0</v>
      </c>
      <c r="BL166" s="17" t="s">
        <v>121</v>
      </c>
      <c r="BM166" s="174" t="s">
        <v>196</v>
      </c>
    </row>
    <row r="167" spans="1:65" s="2" customFormat="1" ht="11.25">
      <c r="A167" s="32"/>
      <c r="B167" s="33"/>
      <c r="C167" s="32"/>
      <c r="D167" s="176" t="s">
        <v>123</v>
      </c>
      <c r="E167" s="32"/>
      <c r="F167" s="177" t="s">
        <v>195</v>
      </c>
      <c r="G167" s="32"/>
      <c r="H167" s="32"/>
      <c r="I167" s="96"/>
      <c r="J167" s="32"/>
      <c r="K167" s="32"/>
      <c r="L167" s="33"/>
      <c r="M167" s="178"/>
      <c r="N167" s="179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123</v>
      </c>
      <c r="AU167" s="17" t="s">
        <v>82</v>
      </c>
    </row>
    <row r="168" spans="1:65" s="13" customFormat="1" ht="11.25">
      <c r="B168" s="180"/>
      <c r="D168" s="176" t="s">
        <v>124</v>
      </c>
      <c r="E168" s="181" t="s">
        <v>1</v>
      </c>
      <c r="F168" s="182" t="s">
        <v>197</v>
      </c>
      <c r="H168" s="183">
        <v>4.8000000000000001E-2</v>
      </c>
      <c r="I168" s="184"/>
      <c r="L168" s="180"/>
      <c r="M168" s="185"/>
      <c r="N168" s="186"/>
      <c r="O168" s="186"/>
      <c r="P168" s="186"/>
      <c r="Q168" s="186"/>
      <c r="R168" s="186"/>
      <c r="S168" s="186"/>
      <c r="T168" s="187"/>
      <c r="AT168" s="181" t="s">
        <v>124</v>
      </c>
      <c r="AU168" s="181" t="s">
        <v>82</v>
      </c>
      <c r="AV168" s="13" t="s">
        <v>82</v>
      </c>
      <c r="AW168" s="13" t="s">
        <v>29</v>
      </c>
      <c r="AX168" s="13" t="s">
        <v>80</v>
      </c>
      <c r="AY168" s="181" t="s">
        <v>113</v>
      </c>
    </row>
    <row r="169" spans="1:65" s="2" customFormat="1" ht="24" customHeight="1">
      <c r="A169" s="32"/>
      <c r="B169" s="161"/>
      <c r="C169" s="162" t="s">
        <v>198</v>
      </c>
      <c r="D169" s="162" t="s">
        <v>117</v>
      </c>
      <c r="E169" s="163" t="s">
        <v>199</v>
      </c>
      <c r="F169" s="164" t="s">
        <v>200</v>
      </c>
      <c r="G169" s="165" t="s">
        <v>201</v>
      </c>
      <c r="H169" s="166">
        <v>8</v>
      </c>
      <c r="I169" s="167"/>
      <c r="J169" s="168">
        <f>ROUND(I169*H169,2)</f>
        <v>0</v>
      </c>
      <c r="K169" s="169"/>
      <c r="L169" s="33"/>
      <c r="M169" s="170" t="s">
        <v>1</v>
      </c>
      <c r="N169" s="171" t="s">
        <v>37</v>
      </c>
      <c r="O169" s="58"/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4" t="s">
        <v>121</v>
      </c>
      <c r="AT169" s="174" t="s">
        <v>117</v>
      </c>
      <c r="AU169" s="174" t="s">
        <v>82</v>
      </c>
      <c r="AY169" s="17" t="s">
        <v>113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7" t="s">
        <v>80</v>
      </c>
      <c r="BK169" s="175">
        <f>ROUND(I169*H169,2)</f>
        <v>0</v>
      </c>
      <c r="BL169" s="17" t="s">
        <v>121</v>
      </c>
      <c r="BM169" s="174" t="s">
        <v>202</v>
      </c>
    </row>
    <row r="170" spans="1:65" s="2" customFormat="1" ht="19.5">
      <c r="A170" s="32"/>
      <c r="B170" s="33"/>
      <c r="C170" s="32"/>
      <c r="D170" s="176" t="s">
        <v>123</v>
      </c>
      <c r="E170" s="32"/>
      <c r="F170" s="177" t="s">
        <v>200</v>
      </c>
      <c r="G170" s="32"/>
      <c r="H170" s="32"/>
      <c r="I170" s="96"/>
      <c r="J170" s="32"/>
      <c r="K170" s="32"/>
      <c r="L170" s="33"/>
      <c r="M170" s="178"/>
      <c r="N170" s="179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123</v>
      </c>
      <c r="AU170" s="17" t="s">
        <v>82</v>
      </c>
    </row>
    <row r="171" spans="1:65" s="13" customFormat="1" ht="11.25">
      <c r="B171" s="180"/>
      <c r="D171" s="176" t="s">
        <v>124</v>
      </c>
      <c r="E171" s="181" t="s">
        <v>1</v>
      </c>
      <c r="F171" s="182" t="s">
        <v>169</v>
      </c>
      <c r="H171" s="183">
        <v>8</v>
      </c>
      <c r="I171" s="184"/>
      <c r="L171" s="180"/>
      <c r="M171" s="185"/>
      <c r="N171" s="186"/>
      <c r="O171" s="186"/>
      <c r="P171" s="186"/>
      <c r="Q171" s="186"/>
      <c r="R171" s="186"/>
      <c r="S171" s="186"/>
      <c r="T171" s="187"/>
      <c r="AT171" s="181" t="s">
        <v>124</v>
      </c>
      <c r="AU171" s="181" t="s">
        <v>82</v>
      </c>
      <c r="AV171" s="13" t="s">
        <v>82</v>
      </c>
      <c r="AW171" s="13" t="s">
        <v>29</v>
      </c>
      <c r="AX171" s="13" t="s">
        <v>80</v>
      </c>
      <c r="AY171" s="181" t="s">
        <v>113</v>
      </c>
    </row>
    <row r="172" spans="1:65" s="2" customFormat="1" ht="24" customHeight="1">
      <c r="A172" s="32"/>
      <c r="B172" s="161"/>
      <c r="C172" s="162" t="s">
        <v>203</v>
      </c>
      <c r="D172" s="162" t="s">
        <v>117</v>
      </c>
      <c r="E172" s="163" t="s">
        <v>204</v>
      </c>
      <c r="F172" s="164" t="s">
        <v>205</v>
      </c>
      <c r="G172" s="165" t="s">
        <v>201</v>
      </c>
      <c r="H172" s="166">
        <v>8</v>
      </c>
      <c r="I172" s="167"/>
      <c r="J172" s="168">
        <f>ROUND(I172*H172,2)</f>
        <v>0</v>
      </c>
      <c r="K172" s="169"/>
      <c r="L172" s="33"/>
      <c r="M172" s="170" t="s">
        <v>1</v>
      </c>
      <c r="N172" s="171" t="s">
        <v>37</v>
      </c>
      <c r="O172" s="58"/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4" t="s">
        <v>121</v>
      </c>
      <c r="AT172" s="174" t="s">
        <v>117</v>
      </c>
      <c r="AU172" s="174" t="s">
        <v>82</v>
      </c>
      <c r="AY172" s="17" t="s">
        <v>113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7" t="s">
        <v>80</v>
      </c>
      <c r="BK172" s="175">
        <f>ROUND(I172*H172,2)</f>
        <v>0</v>
      </c>
      <c r="BL172" s="17" t="s">
        <v>121</v>
      </c>
      <c r="BM172" s="174" t="s">
        <v>206</v>
      </c>
    </row>
    <row r="173" spans="1:65" s="2" customFormat="1" ht="19.5">
      <c r="A173" s="32"/>
      <c r="B173" s="33"/>
      <c r="C173" s="32"/>
      <c r="D173" s="176" t="s">
        <v>123</v>
      </c>
      <c r="E173" s="32"/>
      <c r="F173" s="177" t="s">
        <v>205</v>
      </c>
      <c r="G173" s="32"/>
      <c r="H173" s="32"/>
      <c r="I173" s="96"/>
      <c r="J173" s="32"/>
      <c r="K173" s="32"/>
      <c r="L173" s="33"/>
      <c r="M173" s="178"/>
      <c r="N173" s="179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123</v>
      </c>
      <c r="AU173" s="17" t="s">
        <v>82</v>
      </c>
    </row>
    <row r="174" spans="1:65" s="13" customFormat="1" ht="11.25">
      <c r="B174" s="180"/>
      <c r="D174" s="176" t="s">
        <v>124</v>
      </c>
      <c r="E174" s="181" t="s">
        <v>1</v>
      </c>
      <c r="F174" s="182" t="s">
        <v>169</v>
      </c>
      <c r="H174" s="183">
        <v>8</v>
      </c>
      <c r="I174" s="184"/>
      <c r="L174" s="180"/>
      <c r="M174" s="185"/>
      <c r="N174" s="186"/>
      <c r="O174" s="186"/>
      <c r="P174" s="186"/>
      <c r="Q174" s="186"/>
      <c r="R174" s="186"/>
      <c r="S174" s="186"/>
      <c r="T174" s="187"/>
      <c r="AT174" s="181" t="s">
        <v>124</v>
      </c>
      <c r="AU174" s="181" t="s">
        <v>82</v>
      </c>
      <c r="AV174" s="13" t="s">
        <v>82</v>
      </c>
      <c r="AW174" s="13" t="s">
        <v>29</v>
      </c>
      <c r="AX174" s="13" t="s">
        <v>80</v>
      </c>
      <c r="AY174" s="181" t="s">
        <v>113</v>
      </c>
    </row>
    <row r="175" spans="1:65" s="2" customFormat="1" ht="24" customHeight="1">
      <c r="A175" s="32"/>
      <c r="B175" s="161"/>
      <c r="C175" s="162" t="s">
        <v>207</v>
      </c>
      <c r="D175" s="162" t="s">
        <v>117</v>
      </c>
      <c r="E175" s="163" t="s">
        <v>208</v>
      </c>
      <c r="F175" s="164" t="s">
        <v>209</v>
      </c>
      <c r="G175" s="165" t="s">
        <v>201</v>
      </c>
      <c r="H175" s="166">
        <v>4</v>
      </c>
      <c r="I175" s="167"/>
      <c r="J175" s="168">
        <f>ROUND(I175*H175,2)</f>
        <v>0</v>
      </c>
      <c r="K175" s="169"/>
      <c r="L175" s="33"/>
      <c r="M175" s="170" t="s">
        <v>1</v>
      </c>
      <c r="N175" s="171" t="s">
        <v>37</v>
      </c>
      <c r="O175" s="58"/>
      <c r="P175" s="172">
        <f>O175*H175</f>
        <v>0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4" t="s">
        <v>121</v>
      </c>
      <c r="AT175" s="174" t="s">
        <v>117</v>
      </c>
      <c r="AU175" s="174" t="s">
        <v>82</v>
      </c>
      <c r="AY175" s="17" t="s">
        <v>113</v>
      </c>
      <c r="BE175" s="175">
        <f>IF(N175="základní",J175,0)</f>
        <v>0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7" t="s">
        <v>80</v>
      </c>
      <c r="BK175" s="175">
        <f>ROUND(I175*H175,2)</f>
        <v>0</v>
      </c>
      <c r="BL175" s="17" t="s">
        <v>121</v>
      </c>
      <c r="BM175" s="174" t="s">
        <v>210</v>
      </c>
    </row>
    <row r="176" spans="1:65" s="2" customFormat="1" ht="19.5">
      <c r="A176" s="32"/>
      <c r="B176" s="33"/>
      <c r="C176" s="32"/>
      <c r="D176" s="176" t="s">
        <v>123</v>
      </c>
      <c r="E176" s="32"/>
      <c r="F176" s="177" t="s">
        <v>209</v>
      </c>
      <c r="G176" s="32"/>
      <c r="H176" s="32"/>
      <c r="I176" s="96"/>
      <c r="J176" s="32"/>
      <c r="K176" s="32"/>
      <c r="L176" s="33"/>
      <c r="M176" s="178"/>
      <c r="N176" s="179"/>
      <c r="O176" s="58"/>
      <c r="P176" s="58"/>
      <c r="Q176" s="58"/>
      <c r="R176" s="58"/>
      <c r="S176" s="58"/>
      <c r="T176" s="5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123</v>
      </c>
      <c r="AU176" s="17" t="s">
        <v>82</v>
      </c>
    </row>
    <row r="177" spans="1:65" s="13" customFormat="1" ht="11.25">
      <c r="B177" s="180"/>
      <c r="D177" s="176" t="s">
        <v>124</v>
      </c>
      <c r="E177" s="181" t="s">
        <v>1</v>
      </c>
      <c r="F177" s="182" t="s">
        <v>211</v>
      </c>
      <c r="H177" s="183">
        <v>4</v>
      </c>
      <c r="I177" s="184"/>
      <c r="L177" s="180"/>
      <c r="M177" s="185"/>
      <c r="N177" s="186"/>
      <c r="O177" s="186"/>
      <c r="P177" s="186"/>
      <c r="Q177" s="186"/>
      <c r="R177" s="186"/>
      <c r="S177" s="186"/>
      <c r="T177" s="187"/>
      <c r="AT177" s="181" t="s">
        <v>124</v>
      </c>
      <c r="AU177" s="181" t="s">
        <v>82</v>
      </c>
      <c r="AV177" s="13" t="s">
        <v>82</v>
      </c>
      <c r="AW177" s="13" t="s">
        <v>29</v>
      </c>
      <c r="AX177" s="13" t="s">
        <v>80</v>
      </c>
      <c r="AY177" s="181" t="s">
        <v>113</v>
      </c>
    </row>
    <row r="178" spans="1:65" s="2" customFormat="1" ht="24" customHeight="1">
      <c r="A178" s="32"/>
      <c r="B178" s="161"/>
      <c r="C178" s="162" t="s">
        <v>212</v>
      </c>
      <c r="D178" s="162" t="s">
        <v>117</v>
      </c>
      <c r="E178" s="163" t="s">
        <v>213</v>
      </c>
      <c r="F178" s="164" t="s">
        <v>214</v>
      </c>
      <c r="G178" s="165" t="s">
        <v>201</v>
      </c>
      <c r="H178" s="166">
        <v>4</v>
      </c>
      <c r="I178" s="167"/>
      <c r="J178" s="168">
        <f>ROUND(I178*H178,2)</f>
        <v>0</v>
      </c>
      <c r="K178" s="169"/>
      <c r="L178" s="33"/>
      <c r="M178" s="170" t="s">
        <v>1</v>
      </c>
      <c r="N178" s="171" t="s">
        <v>37</v>
      </c>
      <c r="O178" s="58"/>
      <c r="P178" s="172">
        <f>O178*H178</f>
        <v>0</v>
      </c>
      <c r="Q178" s="172">
        <v>0</v>
      </c>
      <c r="R178" s="172">
        <f>Q178*H178</f>
        <v>0</v>
      </c>
      <c r="S178" s="172">
        <v>0</v>
      </c>
      <c r="T178" s="173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4" t="s">
        <v>121</v>
      </c>
      <c r="AT178" s="174" t="s">
        <v>117</v>
      </c>
      <c r="AU178" s="174" t="s">
        <v>82</v>
      </c>
      <c r="AY178" s="17" t="s">
        <v>113</v>
      </c>
      <c r="BE178" s="175">
        <f>IF(N178="základní",J178,0)</f>
        <v>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7" t="s">
        <v>80</v>
      </c>
      <c r="BK178" s="175">
        <f>ROUND(I178*H178,2)</f>
        <v>0</v>
      </c>
      <c r="BL178" s="17" t="s">
        <v>121</v>
      </c>
      <c r="BM178" s="174" t="s">
        <v>215</v>
      </c>
    </row>
    <row r="179" spans="1:65" s="2" customFormat="1" ht="19.5">
      <c r="A179" s="32"/>
      <c r="B179" s="33"/>
      <c r="C179" s="32"/>
      <c r="D179" s="176" t="s">
        <v>123</v>
      </c>
      <c r="E179" s="32"/>
      <c r="F179" s="177" t="s">
        <v>214</v>
      </c>
      <c r="G179" s="32"/>
      <c r="H179" s="32"/>
      <c r="I179" s="96"/>
      <c r="J179" s="32"/>
      <c r="K179" s="32"/>
      <c r="L179" s="33"/>
      <c r="M179" s="178"/>
      <c r="N179" s="179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123</v>
      </c>
      <c r="AU179" s="17" t="s">
        <v>82</v>
      </c>
    </row>
    <row r="180" spans="1:65" s="13" customFormat="1" ht="11.25">
      <c r="B180" s="180"/>
      <c r="D180" s="176" t="s">
        <v>124</v>
      </c>
      <c r="E180" s="181" t="s">
        <v>1</v>
      </c>
      <c r="F180" s="182" t="s">
        <v>211</v>
      </c>
      <c r="H180" s="183">
        <v>4</v>
      </c>
      <c r="I180" s="184"/>
      <c r="L180" s="180"/>
      <c r="M180" s="185"/>
      <c r="N180" s="186"/>
      <c r="O180" s="186"/>
      <c r="P180" s="186"/>
      <c r="Q180" s="186"/>
      <c r="R180" s="186"/>
      <c r="S180" s="186"/>
      <c r="T180" s="187"/>
      <c r="AT180" s="181" t="s">
        <v>124</v>
      </c>
      <c r="AU180" s="181" t="s">
        <v>82</v>
      </c>
      <c r="AV180" s="13" t="s">
        <v>82</v>
      </c>
      <c r="AW180" s="13" t="s">
        <v>29</v>
      </c>
      <c r="AX180" s="13" t="s">
        <v>80</v>
      </c>
      <c r="AY180" s="181" t="s">
        <v>113</v>
      </c>
    </row>
    <row r="181" spans="1:65" s="2" customFormat="1" ht="24" customHeight="1">
      <c r="A181" s="32"/>
      <c r="B181" s="161"/>
      <c r="C181" s="162" t="s">
        <v>121</v>
      </c>
      <c r="D181" s="162" t="s">
        <v>117</v>
      </c>
      <c r="E181" s="163" t="s">
        <v>216</v>
      </c>
      <c r="F181" s="164" t="s">
        <v>217</v>
      </c>
      <c r="G181" s="165" t="s">
        <v>218</v>
      </c>
      <c r="H181" s="166">
        <v>7.5</v>
      </c>
      <c r="I181" s="167"/>
      <c r="J181" s="168">
        <f>ROUND(I181*H181,2)</f>
        <v>0</v>
      </c>
      <c r="K181" s="169"/>
      <c r="L181" s="33"/>
      <c r="M181" s="170" t="s">
        <v>1</v>
      </c>
      <c r="N181" s="171" t="s">
        <v>37</v>
      </c>
      <c r="O181" s="58"/>
      <c r="P181" s="172">
        <f>O181*H181</f>
        <v>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4" t="s">
        <v>121</v>
      </c>
      <c r="AT181" s="174" t="s">
        <v>117</v>
      </c>
      <c r="AU181" s="174" t="s">
        <v>82</v>
      </c>
      <c r="AY181" s="17" t="s">
        <v>113</v>
      </c>
      <c r="BE181" s="175">
        <f>IF(N181="základní",J181,0)</f>
        <v>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7" t="s">
        <v>80</v>
      </c>
      <c r="BK181" s="175">
        <f>ROUND(I181*H181,2)</f>
        <v>0</v>
      </c>
      <c r="BL181" s="17" t="s">
        <v>121</v>
      </c>
      <c r="BM181" s="174" t="s">
        <v>219</v>
      </c>
    </row>
    <row r="182" spans="1:65" s="2" customFormat="1" ht="19.5">
      <c r="A182" s="32"/>
      <c r="B182" s="33"/>
      <c r="C182" s="32"/>
      <c r="D182" s="176" t="s">
        <v>123</v>
      </c>
      <c r="E182" s="32"/>
      <c r="F182" s="177" t="s">
        <v>217</v>
      </c>
      <c r="G182" s="32"/>
      <c r="H182" s="32"/>
      <c r="I182" s="96"/>
      <c r="J182" s="32"/>
      <c r="K182" s="32"/>
      <c r="L182" s="33"/>
      <c r="M182" s="178"/>
      <c r="N182" s="179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123</v>
      </c>
      <c r="AU182" s="17" t="s">
        <v>82</v>
      </c>
    </row>
    <row r="183" spans="1:65" s="2" customFormat="1" ht="24" customHeight="1">
      <c r="A183" s="32"/>
      <c r="B183" s="161"/>
      <c r="C183" s="162" t="s">
        <v>220</v>
      </c>
      <c r="D183" s="162" t="s">
        <v>117</v>
      </c>
      <c r="E183" s="163" t="s">
        <v>221</v>
      </c>
      <c r="F183" s="164" t="s">
        <v>222</v>
      </c>
      <c r="G183" s="165" t="s">
        <v>218</v>
      </c>
      <c r="H183" s="166">
        <v>12</v>
      </c>
      <c r="I183" s="167"/>
      <c r="J183" s="168">
        <f>ROUND(I183*H183,2)</f>
        <v>0</v>
      </c>
      <c r="K183" s="169"/>
      <c r="L183" s="33"/>
      <c r="M183" s="170" t="s">
        <v>1</v>
      </c>
      <c r="N183" s="171" t="s">
        <v>37</v>
      </c>
      <c r="O183" s="58"/>
      <c r="P183" s="172">
        <f>O183*H183</f>
        <v>0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4" t="s">
        <v>121</v>
      </c>
      <c r="AT183" s="174" t="s">
        <v>117</v>
      </c>
      <c r="AU183" s="174" t="s">
        <v>82</v>
      </c>
      <c r="AY183" s="17" t="s">
        <v>113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7" t="s">
        <v>80</v>
      </c>
      <c r="BK183" s="175">
        <f>ROUND(I183*H183,2)</f>
        <v>0</v>
      </c>
      <c r="BL183" s="17" t="s">
        <v>121</v>
      </c>
      <c r="BM183" s="174" t="s">
        <v>223</v>
      </c>
    </row>
    <row r="184" spans="1:65" s="2" customFormat="1" ht="19.5">
      <c r="A184" s="32"/>
      <c r="B184" s="33"/>
      <c r="C184" s="32"/>
      <c r="D184" s="176" t="s">
        <v>123</v>
      </c>
      <c r="E184" s="32"/>
      <c r="F184" s="177" t="s">
        <v>222</v>
      </c>
      <c r="G184" s="32"/>
      <c r="H184" s="32"/>
      <c r="I184" s="96"/>
      <c r="J184" s="32"/>
      <c r="K184" s="32"/>
      <c r="L184" s="33"/>
      <c r="M184" s="178"/>
      <c r="N184" s="179"/>
      <c r="O184" s="58"/>
      <c r="P184" s="58"/>
      <c r="Q184" s="58"/>
      <c r="R184" s="58"/>
      <c r="S184" s="58"/>
      <c r="T184" s="5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123</v>
      </c>
      <c r="AU184" s="17" t="s">
        <v>82</v>
      </c>
    </row>
    <row r="185" spans="1:65" s="2" customFormat="1" ht="16.5" customHeight="1">
      <c r="A185" s="32"/>
      <c r="B185" s="161"/>
      <c r="C185" s="162" t="s">
        <v>139</v>
      </c>
      <c r="D185" s="162" t="s">
        <v>117</v>
      </c>
      <c r="E185" s="163" t="s">
        <v>224</v>
      </c>
      <c r="F185" s="164" t="s">
        <v>225</v>
      </c>
      <c r="G185" s="165" t="s">
        <v>218</v>
      </c>
      <c r="H185" s="166">
        <v>12</v>
      </c>
      <c r="I185" s="167"/>
      <c r="J185" s="168">
        <f>ROUND(I185*H185,2)</f>
        <v>0</v>
      </c>
      <c r="K185" s="169"/>
      <c r="L185" s="33"/>
      <c r="M185" s="170" t="s">
        <v>1</v>
      </c>
      <c r="N185" s="171" t="s">
        <v>37</v>
      </c>
      <c r="O185" s="58"/>
      <c r="P185" s="172">
        <f>O185*H185</f>
        <v>0</v>
      </c>
      <c r="Q185" s="172">
        <v>0</v>
      </c>
      <c r="R185" s="172">
        <f>Q185*H185</f>
        <v>0</v>
      </c>
      <c r="S185" s="172">
        <v>0</v>
      </c>
      <c r="T185" s="173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4" t="s">
        <v>121</v>
      </c>
      <c r="AT185" s="174" t="s">
        <v>117</v>
      </c>
      <c r="AU185" s="174" t="s">
        <v>82</v>
      </c>
      <c r="AY185" s="17" t="s">
        <v>113</v>
      </c>
      <c r="BE185" s="175">
        <f>IF(N185="základní",J185,0)</f>
        <v>0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7" t="s">
        <v>80</v>
      </c>
      <c r="BK185" s="175">
        <f>ROUND(I185*H185,2)</f>
        <v>0</v>
      </c>
      <c r="BL185" s="17" t="s">
        <v>121</v>
      </c>
      <c r="BM185" s="174" t="s">
        <v>226</v>
      </c>
    </row>
    <row r="186" spans="1:65" s="2" customFormat="1" ht="11.25">
      <c r="A186" s="32"/>
      <c r="B186" s="33"/>
      <c r="C186" s="32"/>
      <c r="D186" s="176" t="s">
        <v>123</v>
      </c>
      <c r="E186" s="32"/>
      <c r="F186" s="177" t="s">
        <v>225</v>
      </c>
      <c r="G186" s="32"/>
      <c r="H186" s="32"/>
      <c r="I186" s="96"/>
      <c r="J186" s="32"/>
      <c r="K186" s="32"/>
      <c r="L186" s="33"/>
      <c r="M186" s="178"/>
      <c r="N186" s="179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123</v>
      </c>
      <c r="AU186" s="17" t="s">
        <v>82</v>
      </c>
    </row>
    <row r="187" spans="1:65" s="2" customFormat="1" ht="16.5" customHeight="1">
      <c r="A187" s="32"/>
      <c r="B187" s="161"/>
      <c r="C187" s="162" t="s">
        <v>227</v>
      </c>
      <c r="D187" s="162" t="s">
        <v>117</v>
      </c>
      <c r="E187" s="163" t="s">
        <v>228</v>
      </c>
      <c r="F187" s="164" t="s">
        <v>229</v>
      </c>
      <c r="G187" s="165" t="s">
        <v>218</v>
      </c>
      <c r="H187" s="166">
        <v>12</v>
      </c>
      <c r="I187" s="167"/>
      <c r="J187" s="168">
        <f>ROUND(I187*H187,2)</f>
        <v>0</v>
      </c>
      <c r="K187" s="169"/>
      <c r="L187" s="33"/>
      <c r="M187" s="170" t="s">
        <v>1</v>
      </c>
      <c r="N187" s="171" t="s">
        <v>37</v>
      </c>
      <c r="O187" s="58"/>
      <c r="P187" s="172">
        <f>O187*H187</f>
        <v>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4" t="s">
        <v>121</v>
      </c>
      <c r="AT187" s="174" t="s">
        <v>117</v>
      </c>
      <c r="AU187" s="174" t="s">
        <v>82</v>
      </c>
      <c r="AY187" s="17" t="s">
        <v>113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7" t="s">
        <v>80</v>
      </c>
      <c r="BK187" s="175">
        <f>ROUND(I187*H187,2)</f>
        <v>0</v>
      </c>
      <c r="BL187" s="17" t="s">
        <v>121</v>
      </c>
      <c r="BM187" s="174" t="s">
        <v>230</v>
      </c>
    </row>
    <row r="188" spans="1:65" s="2" customFormat="1" ht="11.25">
      <c r="A188" s="32"/>
      <c r="B188" s="33"/>
      <c r="C188" s="32"/>
      <c r="D188" s="176" t="s">
        <v>123</v>
      </c>
      <c r="E188" s="32"/>
      <c r="F188" s="177" t="s">
        <v>229</v>
      </c>
      <c r="G188" s="32"/>
      <c r="H188" s="32"/>
      <c r="I188" s="96"/>
      <c r="J188" s="32"/>
      <c r="K188" s="32"/>
      <c r="L188" s="33"/>
      <c r="M188" s="178"/>
      <c r="N188" s="179"/>
      <c r="O188" s="58"/>
      <c r="P188" s="58"/>
      <c r="Q188" s="58"/>
      <c r="R188" s="58"/>
      <c r="S188" s="58"/>
      <c r="T188" s="5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123</v>
      </c>
      <c r="AU188" s="17" t="s">
        <v>82</v>
      </c>
    </row>
    <row r="189" spans="1:65" s="12" customFormat="1" ht="25.9" customHeight="1">
      <c r="B189" s="148"/>
      <c r="D189" s="149" t="s">
        <v>71</v>
      </c>
      <c r="E189" s="150" t="s">
        <v>231</v>
      </c>
      <c r="F189" s="150" t="s">
        <v>232</v>
      </c>
      <c r="I189" s="151"/>
      <c r="J189" s="152">
        <f>BK189</f>
        <v>0</v>
      </c>
      <c r="L189" s="148"/>
      <c r="M189" s="153"/>
      <c r="N189" s="154"/>
      <c r="O189" s="154"/>
      <c r="P189" s="155">
        <f>SUM(P190:P198)</f>
        <v>0</v>
      </c>
      <c r="Q189" s="154"/>
      <c r="R189" s="155">
        <f>SUM(R190:R198)</f>
        <v>0</v>
      </c>
      <c r="S189" s="154"/>
      <c r="T189" s="156">
        <f>SUM(T190:T198)</f>
        <v>0</v>
      </c>
      <c r="AR189" s="149" t="s">
        <v>121</v>
      </c>
      <c r="AT189" s="157" t="s">
        <v>71</v>
      </c>
      <c r="AU189" s="157" t="s">
        <v>72</v>
      </c>
      <c r="AY189" s="149" t="s">
        <v>113</v>
      </c>
      <c r="BK189" s="158">
        <f>SUM(BK190:BK198)</f>
        <v>0</v>
      </c>
    </row>
    <row r="190" spans="1:65" s="2" customFormat="1" ht="36" customHeight="1">
      <c r="A190" s="32"/>
      <c r="B190" s="161"/>
      <c r="C190" s="162" t="s">
        <v>233</v>
      </c>
      <c r="D190" s="162" t="s">
        <v>117</v>
      </c>
      <c r="E190" s="163" t="s">
        <v>234</v>
      </c>
      <c r="F190" s="164" t="s">
        <v>235</v>
      </c>
      <c r="G190" s="165" t="s">
        <v>138</v>
      </c>
      <c r="H190" s="166">
        <v>215.4</v>
      </c>
      <c r="I190" s="167"/>
      <c r="J190" s="168">
        <f>ROUND(I190*H190,2)</f>
        <v>0</v>
      </c>
      <c r="K190" s="169"/>
      <c r="L190" s="33"/>
      <c r="M190" s="170" t="s">
        <v>1</v>
      </c>
      <c r="N190" s="171" t="s">
        <v>37</v>
      </c>
      <c r="O190" s="58"/>
      <c r="P190" s="172">
        <f>O190*H190</f>
        <v>0</v>
      </c>
      <c r="Q190" s="172">
        <v>0</v>
      </c>
      <c r="R190" s="172">
        <f>Q190*H190</f>
        <v>0</v>
      </c>
      <c r="S190" s="172">
        <v>0</v>
      </c>
      <c r="T190" s="173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4" t="s">
        <v>236</v>
      </c>
      <c r="AT190" s="174" t="s">
        <v>117</v>
      </c>
      <c r="AU190" s="174" t="s">
        <v>80</v>
      </c>
      <c r="AY190" s="17" t="s">
        <v>113</v>
      </c>
      <c r="BE190" s="175">
        <f>IF(N190="základní",J190,0)</f>
        <v>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7" t="s">
        <v>80</v>
      </c>
      <c r="BK190" s="175">
        <f>ROUND(I190*H190,2)</f>
        <v>0</v>
      </c>
      <c r="BL190" s="17" t="s">
        <v>236</v>
      </c>
      <c r="BM190" s="174" t="s">
        <v>237</v>
      </c>
    </row>
    <row r="191" spans="1:65" s="2" customFormat="1" ht="19.5">
      <c r="A191" s="32"/>
      <c r="B191" s="33"/>
      <c r="C191" s="32"/>
      <c r="D191" s="176" t="s">
        <v>123</v>
      </c>
      <c r="E191" s="32"/>
      <c r="F191" s="177" t="s">
        <v>235</v>
      </c>
      <c r="G191" s="32"/>
      <c r="H191" s="32"/>
      <c r="I191" s="96"/>
      <c r="J191" s="32"/>
      <c r="K191" s="32"/>
      <c r="L191" s="33"/>
      <c r="M191" s="178"/>
      <c r="N191" s="179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123</v>
      </c>
      <c r="AU191" s="17" t="s">
        <v>80</v>
      </c>
    </row>
    <row r="192" spans="1:65" s="2" customFormat="1" ht="19.5">
      <c r="A192" s="32"/>
      <c r="B192" s="33"/>
      <c r="C192" s="32"/>
      <c r="D192" s="176" t="s">
        <v>191</v>
      </c>
      <c r="E192" s="32"/>
      <c r="F192" s="199" t="s">
        <v>238</v>
      </c>
      <c r="G192" s="32"/>
      <c r="H192" s="32"/>
      <c r="I192" s="96"/>
      <c r="J192" s="32"/>
      <c r="K192" s="32"/>
      <c r="L192" s="33"/>
      <c r="M192" s="178"/>
      <c r="N192" s="179"/>
      <c r="O192" s="58"/>
      <c r="P192" s="58"/>
      <c r="Q192" s="58"/>
      <c r="R192" s="58"/>
      <c r="S192" s="58"/>
      <c r="T192" s="5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191</v>
      </c>
      <c r="AU192" s="17" t="s">
        <v>80</v>
      </c>
    </row>
    <row r="193" spans="1:65" s="2" customFormat="1" ht="16.5" customHeight="1">
      <c r="A193" s="32"/>
      <c r="B193" s="161"/>
      <c r="C193" s="162" t="s">
        <v>239</v>
      </c>
      <c r="D193" s="162" t="s">
        <v>117</v>
      </c>
      <c r="E193" s="163" t="s">
        <v>240</v>
      </c>
      <c r="F193" s="164" t="s">
        <v>241</v>
      </c>
      <c r="G193" s="165" t="s">
        <v>138</v>
      </c>
      <c r="H193" s="166">
        <v>215.4</v>
      </c>
      <c r="I193" s="167"/>
      <c r="J193" s="168">
        <f>ROUND(I193*H193,2)</f>
        <v>0</v>
      </c>
      <c r="K193" s="169"/>
      <c r="L193" s="33"/>
      <c r="M193" s="170" t="s">
        <v>1</v>
      </c>
      <c r="N193" s="171" t="s">
        <v>37</v>
      </c>
      <c r="O193" s="58"/>
      <c r="P193" s="172">
        <f>O193*H193</f>
        <v>0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4" t="s">
        <v>236</v>
      </c>
      <c r="AT193" s="174" t="s">
        <v>117</v>
      </c>
      <c r="AU193" s="174" t="s">
        <v>80</v>
      </c>
      <c r="AY193" s="17" t="s">
        <v>113</v>
      </c>
      <c r="BE193" s="175">
        <f>IF(N193="základní",J193,0)</f>
        <v>0</v>
      </c>
      <c r="BF193" s="175">
        <f>IF(N193="snížená",J193,0)</f>
        <v>0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7" t="s">
        <v>80</v>
      </c>
      <c r="BK193" s="175">
        <f>ROUND(I193*H193,2)</f>
        <v>0</v>
      </c>
      <c r="BL193" s="17" t="s">
        <v>236</v>
      </c>
      <c r="BM193" s="174" t="s">
        <v>242</v>
      </c>
    </row>
    <row r="194" spans="1:65" s="2" customFormat="1" ht="11.25">
      <c r="A194" s="32"/>
      <c r="B194" s="33"/>
      <c r="C194" s="32"/>
      <c r="D194" s="176" t="s">
        <v>123</v>
      </c>
      <c r="E194" s="32"/>
      <c r="F194" s="177" t="s">
        <v>241</v>
      </c>
      <c r="G194" s="32"/>
      <c r="H194" s="32"/>
      <c r="I194" s="96"/>
      <c r="J194" s="32"/>
      <c r="K194" s="32"/>
      <c r="L194" s="33"/>
      <c r="M194" s="178"/>
      <c r="N194" s="179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123</v>
      </c>
      <c r="AU194" s="17" t="s">
        <v>80</v>
      </c>
    </row>
    <row r="195" spans="1:65" s="2" customFormat="1" ht="24" customHeight="1">
      <c r="A195" s="32"/>
      <c r="B195" s="161"/>
      <c r="C195" s="162" t="s">
        <v>243</v>
      </c>
      <c r="D195" s="162" t="s">
        <v>117</v>
      </c>
      <c r="E195" s="163" t="s">
        <v>244</v>
      </c>
      <c r="F195" s="164" t="s">
        <v>245</v>
      </c>
      <c r="G195" s="165" t="s">
        <v>167</v>
      </c>
      <c r="H195" s="166">
        <v>4</v>
      </c>
      <c r="I195" s="167"/>
      <c r="J195" s="168">
        <f>ROUND(I195*H195,2)</f>
        <v>0</v>
      </c>
      <c r="K195" s="169"/>
      <c r="L195" s="33"/>
      <c r="M195" s="170" t="s">
        <v>1</v>
      </c>
      <c r="N195" s="171" t="s">
        <v>37</v>
      </c>
      <c r="O195" s="58"/>
      <c r="P195" s="172">
        <f>O195*H195</f>
        <v>0</v>
      </c>
      <c r="Q195" s="172">
        <v>0</v>
      </c>
      <c r="R195" s="172">
        <f>Q195*H195</f>
        <v>0</v>
      </c>
      <c r="S195" s="172">
        <v>0</v>
      </c>
      <c r="T195" s="173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4" t="s">
        <v>236</v>
      </c>
      <c r="AT195" s="174" t="s">
        <v>117</v>
      </c>
      <c r="AU195" s="174" t="s">
        <v>80</v>
      </c>
      <c r="AY195" s="17" t="s">
        <v>113</v>
      </c>
      <c r="BE195" s="175">
        <f>IF(N195="základní",J195,0)</f>
        <v>0</v>
      </c>
      <c r="BF195" s="175">
        <f>IF(N195="snížená",J195,0)</f>
        <v>0</v>
      </c>
      <c r="BG195" s="175">
        <f>IF(N195="zákl. přenesená",J195,0)</f>
        <v>0</v>
      </c>
      <c r="BH195" s="175">
        <f>IF(N195="sníž. přenesená",J195,0)</f>
        <v>0</v>
      </c>
      <c r="BI195" s="175">
        <f>IF(N195="nulová",J195,0)</f>
        <v>0</v>
      </c>
      <c r="BJ195" s="17" t="s">
        <v>80</v>
      </c>
      <c r="BK195" s="175">
        <f>ROUND(I195*H195,2)</f>
        <v>0</v>
      </c>
      <c r="BL195" s="17" t="s">
        <v>236</v>
      </c>
      <c r="BM195" s="174" t="s">
        <v>246</v>
      </c>
    </row>
    <row r="196" spans="1:65" s="2" customFormat="1" ht="19.5">
      <c r="A196" s="32"/>
      <c r="B196" s="33"/>
      <c r="C196" s="32"/>
      <c r="D196" s="176" t="s">
        <v>123</v>
      </c>
      <c r="E196" s="32"/>
      <c r="F196" s="177" t="s">
        <v>245</v>
      </c>
      <c r="G196" s="32"/>
      <c r="H196" s="32"/>
      <c r="I196" s="96"/>
      <c r="J196" s="32"/>
      <c r="K196" s="32"/>
      <c r="L196" s="33"/>
      <c r="M196" s="178"/>
      <c r="N196" s="179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123</v>
      </c>
      <c r="AU196" s="17" t="s">
        <v>80</v>
      </c>
    </row>
    <row r="197" spans="1:65" s="2" customFormat="1" ht="16.5" customHeight="1">
      <c r="A197" s="32"/>
      <c r="B197" s="161"/>
      <c r="C197" s="162" t="s">
        <v>247</v>
      </c>
      <c r="D197" s="162" t="s">
        <v>117</v>
      </c>
      <c r="E197" s="163" t="s">
        <v>248</v>
      </c>
      <c r="F197" s="164" t="s">
        <v>249</v>
      </c>
      <c r="G197" s="165" t="s">
        <v>138</v>
      </c>
      <c r="H197" s="166">
        <v>215.4</v>
      </c>
      <c r="I197" s="167"/>
      <c r="J197" s="168">
        <f>ROUND(I197*H197,2)</f>
        <v>0</v>
      </c>
      <c r="K197" s="169"/>
      <c r="L197" s="33"/>
      <c r="M197" s="170" t="s">
        <v>1</v>
      </c>
      <c r="N197" s="171" t="s">
        <v>37</v>
      </c>
      <c r="O197" s="58"/>
      <c r="P197" s="172">
        <f>O197*H197</f>
        <v>0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4" t="s">
        <v>236</v>
      </c>
      <c r="AT197" s="174" t="s">
        <v>117</v>
      </c>
      <c r="AU197" s="174" t="s">
        <v>80</v>
      </c>
      <c r="AY197" s="17" t="s">
        <v>113</v>
      </c>
      <c r="BE197" s="175">
        <f>IF(N197="základní",J197,0)</f>
        <v>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7" t="s">
        <v>80</v>
      </c>
      <c r="BK197" s="175">
        <f>ROUND(I197*H197,2)</f>
        <v>0</v>
      </c>
      <c r="BL197" s="17" t="s">
        <v>236</v>
      </c>
      <c r="BM197" s="174" t="s">
        <v>250</v>
      </c>
    </row>
    <row r="198" spans="1:65" s="2" customFormat="1" ht="11.25">
      <c r="A198" s="32"/>
      <c r="B198" s="33"/>
      <c r="C198" s="32"/>
      <c r="D198" s="176" t="s">
        <v>123</v>
      </c>
      <c r="E198" s="32"/>
      <c r="F198" s="177" t="s">
        <v>249</v>
      </c>
      <c r="G198" s="32"/>
      <c r="H198" s="32"/>
      <c r="I198" s="96"/>
      <c r="J198" s="32"/>
      <c r="K198" s="32"/>
      <c r="L198" s="33"/>
      <c r="M198" s="178"/>
      <c r="N198" s="179"/>
      <c r="O198" s="58"/>
      <c r="P198" s="58"/>
      <c r="Q198" s="58"/>
      <c r="R198" s="58"/>
      <c r="S198" s="58"/>
      <c r="T198" s="5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123</v>
      </c>
      <c r="AU198" s="17" t="s">
        <v>80</v>
      </c>
    </row>
    <row r="199" spans="1:65" s="12" customFormat="1" ht="25.9" customHeight="1">
      <c r="B199" s="148"/>
      <c r="D199" s="149" t="s">
        <v>71</v>
      </c>
      <c r="E199" s="150" t="s">
        <v>251</v>
      </c>
      <c r="F199" s="150" t="s">
        <v>252</v>
      </c>
      <c r="I199" s="151"/>
      <c r="J199" s="152">
        <f>BK199</f>
        <v>0</v>
      </c>
      <c r="L199" s="148"/>
      <c r="M199" s="153"/>
      <c r="N199" s="154"/>
      <c r="O199" s="154"/>
      <c r="P199" s="155">
        <f>SUM(P200:P202)</f>
        <v>0</v>
      </c>
      <c r="Q199" s="154"/>
      <c r="R199" s="155">
        <f>SUM(R200:R202)</f>
        <v>0</v>
      </c>
      <c r="S199" s="154"/>
      <c r="T199" s="156">
        <f>SUM(T200:T202)</f>
        <v>0</v>
      </c>
      <c r="AR199" s="149" t="s">
        <v>114</v>
      </c>
      <c r="AT199" s="157" t="s">
        <v>71</v>
      </c>
      <c r="AU199" s="157" t="s">
        <v>72</v>
      </c>
      <c r="AY199" s="149" t="s">
        <v>113</v>
      </c>
      <c r="BK199" s="158">
        <f>SUM(BK200:BK202)</f>
        <v>0</v>
      </c>
    </row>
    <row r="200" spans="1:65" s="2" customFormat="1" ht="24" customHeight="1">
      <c r="A200" s="32"/>
      <c r="B200" s="161"/>
      <c r="C200" s="162" t="s">
        <v>253</v>
      </c>
      <c r="D200" s="162" t="s">
        <v>117</v>
      </c>
      <c r="E200" s="163" t="s">
        <v>254</v>
      </c>
      <c r="F200" s="164" t="s">
        <v>255</v>
      </c>
      <c r="G200" s="165" t="s">
        <v>256</v>
      </c>
      <c r="H200" s="166">
        <v>1</v>
      </c>
      <c r="I200" s="167"/>
      <c r="J200" s="168">
        <f>ROUND(I200*H200,2)</f>
        <v>0</v>
      </c>
      <c r="K200" s="169"/>
      <c r="L200" s="33"/>
      <c r="M200" s="170" t="s">
        <v>1</v>
      </c>
      <c r="N200" s="171" t="s">
        <v>37</v>
      </c>
      <c r="O200" s="58"/>
      <c r="P200" s="172">
        <f>O200*H200</f>
        <v>0</v>
      </c>
      <c r="Q200" s="172">
        <v>0</v>
      </c>
      <c r="R200" s="172">
        <f>Q200*H200</f>
        <v>0</v>
      </c>
      <c r="S200" s="172">
        <v>0</v>
      </c>
      <c r="T200" s="173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4" t="s">
        <v>121</v>
      </c>
      <c r="AT200" s="174" t="s">
        <v>117</v>
      </c>
      <c r="AU200" s="174" t="s">
        <v>80</v>
      </c>
      <c r="AY200" s="17" t="s">
        <v>113</v>
      </c>
      <c r="BE200" s="175">
        <f>IF(N200="základní",J200,0)</f>
        <v>0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7" t="s">
        <v>80</v>
      </c>
      <c r="BK200" s="175">
        <f>ROUND(I200*H200,2)</f>
        <v>0</v>
      </c>
      <c r="BL200" s="17" t="s">
        <v>121</v>
      </c>
      <c r="BM200" s="174" t="s">
        <v>257</v>
      </c>
    </row>
    <row r="201" spans="1:65" s="2" customFormat="1" ht="19.5">
      <c r="A201" s="32"/>
      <c r="B201" s="33"/>
      <c r="C201" s="32"/>
      <c r="D201" s="176" t="s">
        <v>123</v>
      </c>
      <c r="E201" s="32"/>
      <c r="F201" s="177" t="s">
        <v>255</v>
      </c>
      <c r="G201" s="32"/>
      <c r="H201" s="32"/>
      <c r="I201" s="96"/>
      <c r="J201" s="32"/>
      <c r="K201" s="32"/>
      <c r="L201" s="33"/>
      <c r="M201" s="178"/>
      <c r="N201" s="179"/>
      <c r="O201" s="58"/>
      <c r="P201" s="58"/>
      <c r="Q201" s="58"/>
      <c r="R201" s="58"/>
      <c r="S201" s="58"/>
      <c r="T201" s="5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123</v>
      </c>
      <c r="AU201" s="17" t="s">
        <v>80</v>
      </c>
    </row>
    <row r="202" spans="1:65" s="2" customFormat="1" ht="19.5">
      <c r="A202" s="32"/>
      <c r="B202" s="33"/>
      <c r="C202" s="32"/>
      <c r="D202" s="176" t="s">
        <v>191</v>
      </c>
      <c r="E202" s="32"/>
      <c r="F202" s="199" t="s">
        <v>258</v>
      </c>
      <c r="G202" s="32"/>
      <c r="H202" s="32"/>
      <c r="I202" s="96"/>
      <c r="J202" s="32"/>
      <c r="K202" s="32"/>
      <c r="L202" s="33"/>
      <c r="M202" s="200"/>
      <c r="N202" s="201"/>
      <c r="O202" s="202"/>
      <c r="P202" s="202"/>
      <c r="Q202" s="202"/>
      <c r="R202" s="202"/>
      <c r="S202" s="202"/>
      <c r="T202" s="203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191</v>
      </c>
      <c r="AU202" s="17" t="s">
        <v>80</v>
      </c>
    </row>
    <row r="203" spans="1:65" s="2" customFormat="1" ht="6.95" customHeight="1">
      <c r="A203" s="32"/>
      <c r="B203" s="47"/>
      <c r="C203" s="48"/>
      <c r="D203" s="48"/>
      <c r="E203" s="48"/>
      <c r="F203" s="48"/>
      <c r="G203" s="48"/>
      <c r="H203" s="48"/>
      <c r="I203" s="120"/>
      <c r="J203" s="48"/>
      <c r="K203" s="48"/>
      <c r="L203" s="33"/>
      <c r="M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</row>
  </sheetData>
  <autoFilter ref="C119:K20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86</v>
      </c>
      <c r="I4" s="93"/>
      <c r="L4" s="20"/>
      <c r="M4" s="95" t="s">
        <v>10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8" t="str">
        <f>'Rekapitulace stavby'!K6</f>
        <v>Oprava propustku v km 15,329 trati Hranice na Moravě - Vsetín</v>
      </c>
      <c r="F7" s="259"/>
      <c r="G7" s="259"/>
      <c r="H7" s="259"/>
      <c r="I7" s="93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259</v>
      </c>
      <c r="F9" s="260"/>
      <c r="G9" s="260"/>
      <c r="H9" s="26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>
        <f>'Rekapitulace stavby'!AN8</f>
        <v>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9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21</v>
      </c>
      <c r="F15" s="32"/>
      <c r="G15" s="32"/>
      <c r="H15" s="32"/>
      <c r="I15" s="97" t="s">
        <v>25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26</v>
      </c>
      <c r="E17" s="32"/>
      <c r="F17" s="32"/>
      <c r="G17" s="32"/>
      <c r="H17" s="32"/>
      <c r="I17" s="9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1" t="str">
        <f>'Rekapitulace stavby'!E14</f>
        <v>Vyplň údaj</v>
      </c>
      <c r="F18" s="241"/>
      <c r="G18" s="241"/>
      <c r="H18" s="241"/>
      <c r="I18" s="97" t="s">
        <v>25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9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21</v>
      </c>
      <c r="F21" s="32"/>
      <c r="G21" s="32"/>
      <c r="H21" s="32"/>
      <c r="I21" s="97" t="s">
        <v>25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97" t="s">
        <v>24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21</v>
      </c>
      <c r="F24" s="32"/>
      <c r="G24" s="32"/>
      <c r="H24" s="32"/>
      <c r="I24" s="97" t="s">
        <v>25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31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5" t="s">
        <v>1</v>
      </c>
      <c r="F27" s="245"/>
      <c r="G27" s="245"/>
      <c r="H27" s="245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32</v>
      </c>
      <c r="E30" s="32"/>
      <c r="F30" s="32"/>
      <c r="G30" s="32"/>
      <c r="H30" s="32"/>
      <c r="I30" s="96"/>
      <c r="J30" s="71">
        <f>ROUND(J129,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34</v>
      </c>
      <c r="G32" s="32"/>
      <c r="H32" s="32"/>
      <c r="I32" s="104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5" t="s">
        <v>36</v>
      </c>
      <c r="E33" s="27" t="s">
        <v>37</v>
      </c>
      <c r="F33" s="106">
        <f>ROUND((SUM(BE129:BE331)),  2)</f>
        <v>0</v>
      </c>
      <c r="G33" s="32"/>
      <c r="H33" s="32"/>
      <c r="I33" s="107">
        <v>0.21</v>
      </c>
      <c r="J33" s="106">
        <f>ROUND(((SUM(BE129:BE331))*I33),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38</v>
      </c>
      <c r="F34" s="106">
        <f>ROUND((SUM(BF129:BF331)),  2)</f>
        <v>0</v>
      </c>
      <c r="G34" s="32"/>
      <c r="H34" s="32"/>
      <c r="I34" s="107">
        <v>0.15</v>
      </c>
      <c r="J34" s="106">
        <f>ROUND(((SUM(BF129:BF331))*I34),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39</v>
      </c>
      <c r="F35" s="106">
        <f>ROUND((SUM(BG129:BG331)),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40</v>
      </c>
      <c r="F36" s="106">
        <f>ROUND((SUM(BH129:BH331)),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41</v>
      </c>
      <c r="F37" s="106">
        <f>ROUND((SUM(BI129:BI331)),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42</v>
      </c>
      <c r="E39" s="60"/>
      <c r="F39" s="60"/>
      <c r="G39" s="110" t="s">
        <v>43</v>
      </c>
      <c r="H39" s="111" t="s">
        <v>44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115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16" t="s">
        <v>48</v>
      </c>
      <c r="G61" s="45" t="s">
        <v>47</v>
      </c>
      <c r="H61" s="35"/>
      <c r="I61" s="117"/>
      <c r="J61" s="118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16" t="s">
        <v>48</v>
      </c>
      <c r="G76" s="45" t="s">
        <v>47</v>
      </c>
      <c r="H76" s="35"/>
      <c r="I76" s="117"/>
      <c r="J76" s="118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8" t="str">
        <f>E7</f>
        <v>Oprava propustku v km 15,329 trati Hranice na Moravě - Vsetín</v>
      </c>
      <c r="F85" s="259"/>
      <c r="G85" s="259"/>
      <c r="H85" s="25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Cast 02 - Oprava propustku - URS</v>
      </c>
      <c r="F87" s="260"/>
      <c r="G87" s="260"/>
      <c r="H87" s="26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7" t="s">
        <v>22</v>
      </c>
      <c r="J89" s="55">
        <f>IF(J12="","",J12)</f>
        <v>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97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26</v>
      </c>
      <c r="D92" s="32"/>
      <c r="E92" s="32"/>
      <c r="F92" s="25" t="str">
        <f>IF(E18="","",E18)</f>
        <v>Vyplň údaj</v>
      </c>
      <c r="G92" s="32"/>
      <c r="H92" s="32"/>
      <c r="I92" s="9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90</v>
      </c>
      <c r="D94" s="108"/>
      <c r="E94" s="108"/>
      <c r="F94" s="108"/>
      <c r="G94" s="108"/>
      <c r="H94" s="108"/>
      <c r="I94" s="123"/>
      <c r="J94" s="124" t="s">
        <v>91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5" t="s">
        <v>92</v>
      </c>
      <c r="D96" s="32"/>
      <c r="E96" s="32"/>
      <c r="F96" s="32"/>
      <c r="G96" s="32"/>
      <c r="H96" s="32"/>
      <c r="I96" s="96"/>
      <c r="J96" s="71">
        <f>J129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1:31" s="9" customFormat="1" ht="24.95" customHeight="1">
      <c r="B97" s="126"/>
      <c r="D97" s="127" t="s">
        <v>94</v>
      </c>
      <c r="E97" s="128"/>
      <c r="F97" s="128"/>
      <c r="G97" s="128"/>
      <c r="H97" s="128"/>
      <c r="I97" s="129"/>
      <c r="J97" s="130">
        <f>J130</f>
        <v>0</v>
      </c>
      <c r="L97" s="126"/>
    </row>
    <row r="98" spans="1:31" s="10" customFormat="1" ht="19.899999999999999" customHeight="1">
      <c r="B98" s="131"/>
      <c r="D98" s="132" t="s">
        <v>260</v>
      </c>
      <c r="E98" s="133"/>
      <c r="F98" s="133"/>
      <c r="G98" s="133"/>
      <c r="H98" s="133"/>
      <c r="I98" s="134"/>
      <c r="J98" s="135">
        <f>J131</f>
        <v>0</v>
      </c>
      <c r="L98" s="131"/>
    </row>
    <row r="99" spans="1:31" s="10" customFormat="1" ht="19.899999999999999" customHeight="1">
      <c r="B99" s="131"/>
      <c r="D99" s="132" t="s">
        <v>261</v>
      </c>
      <c r="E99" s="133"/>
      <c r="F99" s="133"/>
      <c r="G99" s="133"/>
      <c r="H99" s="133"/>
      <c r="I99" s="134"/>
      <c r="J99" s="135">
        <f>J220</f>
        <v>0</v>
      </c>
      <c r="L99" s="131"/>
    </row>
    <row r="100" spans="1:31" s="10" customFormat="1" ht="19.899999999999999" customHeight="1">
      <c r="B100" s="131"/>
      <c r="D100" s="132" t="s">
        <v>262</v>
      </c>
      <c r="E100" s="133"/>
      <c r="F100" s="133"/>
      <c r="G100" s="133"/>
      <c r="H100" s="133"/>
      <c r="I100" s="134"/>
      <c r="J100" s="135">
        <f>J233</f>
        <v>0</v>
      </c>
      <c r="L100" s="131"/>
    </row>
    <row r="101" spans="1:31" s="10" customFormat="1" ht="19.899999999999999" customHeight="1">
      <c r="B101" s="131"/>
      <c r="D101" s="132" t="s">
        <v>263</v>
      </c>
      <c r="E101" s="133"/>
      <c r="F101" s="133"/>
      <c r="G101" s="133"/>
      <c r="H101" s="133"/>
      <c r="I101" s="134"/>
      <c r="J101" s="135">
        <f>J257</f>
        <v>0</v>
      </c>
      <c r="L101" s="131"/>
    </row>
    <row r="102" spans="1:31" s="10" customFormat="1" ht="19.899999999999999" customHeight="1">
      <c r="B102" s="131"/>
      <c r="D102" s="132" t="s">
        <v>264</v>
      </c>
      <c r="E102" s="133"/>
      <c r="F102" s="133"/>
      <c r="G102" s="133"/>
      <c r="H102" s="133"/>
      <c r="I102" s="134"/>
      <c r="J102" s="135">
        <f>J260</f>
        <v>0</v>
      </c>
      <c r="L102" s="131"/>
    </row>
    <row r="103" spans="1:31" s="10" customFormat="1" ht="19.899999999999999" customHeight="1">
      <c r="B103" s="131"/>
      <c r="D103" s="132" t="s">
        <v>265</v>
      </c>
      <c r="E103" s="133"/>
      <c r="F103" s="133"/>
      <c r="G103" s="133"/>
      <c r="H103" s="133"/>
      <c r="I103" s="134"/>
      <c r="J103" s="135">
        <f>J276</f>
        <v>0</v>
      </c>
      <c r="L103" s="131"/>
    </row>
    <row r="104" spans="1:31" s="10" customFormat="1" ht="19.899999999999999" customHeight="1">
      <c r="B104" s="131"/>
      <c r="D104" s="132" t="s">
        <v>266</v>
      </c>
      <c r="E104" s="133"/>
      <c r="F104" s="133"/>
      <c r="G104" s="133"/>
      <c r="H104" s="133"/>
      <c r="I104" s="134"/>
      <c r="J104" s="135">
        <f>J293</f>
        <v>0</v>
      </c>
      <c r="L104" s="131"/>
    </row>
    <row r="105" spans="1:31" s="9" customFormat="1" ht="24.95" customHeight="1">
      <c r="B105" s="126"/>
      <c r="D105" s="127" t="s">
        <v>267</v>
      </c>
      <c r="E105" s="128"/>
      <c r="F105" s="128"/>
      <c r="G105" s="128"/>
      <c r="H105" s="128"/>
      <c r="I105" s="129"/>
      <c r="J105" s="130">
        <f>J296</f>
        <v>0</v>
      </c>
      <c r="L105" s="126"/>
    </row>
    <row r="106" spans="1:31" s="10" customFormat="1" ht="19.899999999999999" customHeight="1">
      <c r="B106" s="131"/>
      <c r="D106" s="132" t="s">
        <v>268</v>
      </c>
      <c r="E106" s="133"/>
      <c r="F106" s="133"/>
      <c r="G106" s="133"/>
      <c r="H106" s="133"/>
      <c r="I106" s="134"/>
      <c r="J106" s="135">
        <f>J297</f>
        <v>0</v>
      </c>
      <c r="L106" s="131"/>
    </row>
    <row r="107" spans="1:31" s="10" customFormat="1" ht="19.899999999999999" customHeight="1">
      <c r="B107" s="131"/>
      <c r="D107" s="132" t="s">
        <v>269</v>
      </c>
      <c r="E107" s="133"/>
      <c r="F107" s="133"/>
      <c r="G107" s="133"/>
      <c r="H107" s="133"/>
      <c r="I107" s="134"/>
      <c r="J107" s="135">
        <f>J309</f>
        <v>0</v>
      </c>
      <c r="L107" s="131"/>
    </row>
    <row r="108" spans="1:31" s="9" customFormat="1" ht="24.95" customHeight="1">
      <c r="B108" s="126"/>
      <c r="D108" s="127" t="s">
        <v>96</v>
      </c>
      <c r="E108" s="128"/>
      <c r="F108" s="128"/>
      <c r="G108" s="128"/>
      <c r="H108" s="128"/>
      <c r="I108" s="129"/>
      <c r="J108" s="130">
        <f>J315</f>
        <v>0</v>
      </c>
      <c r="L108" s="126"/>
    </row>
    <row r="109" spans="1:31" s="9" customFormat="1" ht="24.95" customHeight="1">
      <c r="B109" s="126"/>
      <c r="D109" s="127" t="s">
        <v>97</v>
      </c>
      <c r="E109" s="128"/>
      <c r="F109" s="128"/>
      <c r="G109" s="128"/>
      <c r="H109" s="128"/>
      <c r="I109" s="129"/>
      <c r="J109" s="130">
        <f>J318</f>
        <v>0</v>
      </c>
      <c r="L109" s="126"/>
    </row>
    <row r="110" spans="1:31" s="2" customFormat="1" ht="21.75" customHeight="1">
      <c r="A110" s="32"/>
      <c r="B110" s="33"/>
      <c r="C110" s="32"/>
      <c r="D110" s="32"/>
      <c r="E110" s="32"/>
      <c r="F110" s="32"/>
      <c r="G110" s="32"/>
      <c r="H110" s="32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47"/>
      <c r="C111" s="48"/>
      <c r="D111" s="48"/>
      <c r="E111" s="48"/>
      <c r="F111" s="48"/>
      <c r="G111" s="48"/>
      <c r="H111" s="48"/>
      <c r="I111" s="120"/>
      <c r="J111" s="48"/>
      <c r="K111" s="48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49"/>
      <c r="C115" s="50"/>
      <c r="D115" s="50"/>
      <c r="E115" s="50"/>
      <c r="F115" s="50"/>
      <c r="G115" s="50"/>
      <c r="H115" s="50"/>
      <c r="I115" s="121"/>
      <c r="J115" s="50"/>
      <c r="K115" s="50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1" t="s">
        <v>98</v>
      </c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7" t="s">
        <v>16</v>
      </c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2"/>
      <c r="D119" s="32"/>
      <c r="E119" s="258" t="str">
        <f>E7</f>
        <v>Oprava propustku v km 15,329 trati Hranice na Moravě - Vsetín</v>
      </c>
      <c r="F119" s="259"/>
      <c r="G119" s="259"/>
      <c r="H119" s="259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87</v>
      </c>
      <c r="D120" s="32"/>
      <c r="E120" s="32"/>
      <c r="F120" s="32"/>
      <c r="G120" s="32"/>
      <c r="H120" s="32"/>
      <c r="I120" s="96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38" t="str">
        <f>E9</f>
        <v>Cast 02 - Oprava propustku - URS</v>
      </c>
      <c r="F121" s="260"/>
      <c r="G121" s="260"/>
      <c r="H121" s="260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96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20</v>
      </c>
      <c r="D123" s="32"/>
      <c r="E123" s="32"/>
      <c r="F123" s="25" t="str">
        <f>F12</f>
        <v xml:space="preserve"> </v>
      </c>
      <c r="G123" s="32"/>
      <c r="H123" s="32"/>
      <c r="I123" s="97" t="s">
        <v>22</v>
      </c>
      <c r="J123" s="55">
        <f>IF(J12="","",J12)</f>
        <v>0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2" customHeight="1">
      <c r="A125" s="32"/>
      <c r="B125" s="33"/>
      <c r="C125" s="27" t="s">
        <v>23</v>
      </c>
      <c r="D125" s="32"/>
      <c r="E125" s="32"/>
      <c r="F125" s="25" t="str">
        <f>E15</f>
        <v xml:space="preserve"> </v>
      </c>
      <c r="G125" s="32"/>
      <c r="H125" s="32"/>
      <c r="I125" s="97" t="s">
        <v>28</v>
      </c>
      <c r="J125" s="30" t="str">
        <f>E21</f>
        <v xml:space="preserve"> 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26</v>
      </c>
      <c r="D126" s="32"/>
      <c r="E126" s="32"/>
      <c r="F126" s="25" t="str">
        <f>IF(E18="","",E18)</f>
        <v>Vyplň údaj</v>
      </c>
      <c r="G126" s="32"/>
      <c r="H126" s="32"/>
      <c r="I126" s="97" t="s">
        <v>30</v>
      </c>
      <c r="J126" s="30" t="str">
        <f>E24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2"/>
      <c r="D127" s="32"/>
      <c r="E127" s="32"/>
      <c r="F127" s="32"/>
      <c r="G127" s="32"/>
      <c r="H127" s="32"/>
      <c r="I127" s="96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36"/>
      <c r="B128" s="137"/>
      <c r="C128" s="138" t="s">
        <v>99</v>
      </c>
      <c r="D128" s="139" t="s">
        <v>57</v>
      </c>
      <c r="E128" s="139" t="s">
        <v>53</v>
      </c>
      <c r="F128" s="139" t="s">
        <v>54</v>
      </c>
      <c r="G128" s="139" t="s">
        <v>100</v>
      </c>
      <c r="H128" s="139" t="s">
        <v>101</v>
      </c>
      <c r="I128" s="140" t="s">
        <v>102</v>
      </c>
      <c r="J128" s="141" t="s">
        <v>91</v>
      </c>
      <c r="K128" s="142" t="s">
        <v>103</v>
      </c>
      <c r="L128" s="143"/>
      <c r="M128" s="62" t="s">
        <v>1</v>
      </c>
      <c r="N128" s="63" t="s">
        <v>36</v>
      </c>
      <c r="O128" s="63" t="s">
        <v>104</v>
      </c>
      <c r="P128" s="63" t="s">
        <v>105</v>
      </c>
      <c r="Q128" s="63" t="s">
        <v>106</v>
      </c>
      <c r="R128" s="63" t="s">
        <v>107</v>
      </c>
      <c r="S128" s="63" t="s">
        <v>108</v>
      </c>
      <c r="T128" s="64" t="s">
        <v>109</v>
      </c>
      <c r="U128" s="136"/>
      <c r="V128" s="136"/>
      <c r="W128" s="136"/>
      <c r="X128" s="136"/>
      <c r="Y128" s="136"/>
      <c r="Z128" s="136"/>
      <c r="AA128" s="136"/>
      <c r="AB128" s="136"/>
      <c r="AC128" s="136"/>
      <c r="AD128" s="136"/>
      <c r="AE128" s="136"/>
    </row>
    <row r="129" spans="1:65" s="2" customFormat="1" ht="22.9" customHeight="1">
      <c r="A129" s="32"/>
      <c r="B129" s="33"/>
      <c r="C129" s="69" t="s">
        <v>110</v>
      </c>
      <c r="D129" s="32"/>
      <c r="E129" s="32"/>
      <c r="F129" s="32"/>
      <c r="G129" s="32"/>
      <c r="H129" s="32"/>
      <c r="I129" s="96"/>
      <c r="J129" s="144">
        <f>BK129</f>
        <v>0</v>
      </c>
      <c r="K129" s="32"/>
      <c r="L129" s="33"/>
      <c r="M129" s="65"/>
      <c r="N129" s="56"/>
      <c r="O129" s="66"/>
      <c r="P129" s="145">
        <f>P130+P296+P315+P318</f>
        <v>0</v>
      </c>
      <c r="Q129" s="66"/>
      <c r="R129" s="145">
        <f>R130+R296+R315+R318</f>
        <v>230.54016306999995</v>
      </c>
      <c r="S129" s="66"/>
      <c r="T129" s="146">
        <f>T130+T296+T315+T318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71</v>
      </c>
      <c r="AU129" s="17" t="s">
        <v>93</v>
      </c>
      <c r="BK129" s="147">
        <f>BK130+BK296+BK315+BK318</f>
        <v>0</v>
      </c>
    </row>
    <row r="130" spans="1:65" s="12" customFormat="1" ht="25.9" customHeight="1">
      <c r="B130" s="148"/>
      <c r="D130" s="149" t="s">
        <v>71</v>
      </c>
      <c r="E130" s="150" t="s">
        <v>111</v>
      </c>
      <c r="F130" s="150" t="s">
        <v>112</v>
      </c>
      <c r="I130" s="151"/>
      <c r="J130" s="152">
        <f>BK130</f>
        <v>0</v>
      </c>
      <c r="L130" s="148"/>
      <c r="M130" s="153"/>
      <c r="N130" s="154"/>
      <c r="O130" s="154"/>
      <c r="P130" s="155">
        <f>P131+P220+P233+P257+P260+P276+P293</f>
        <v>0</v>
      </c>
      <c r="Q130" s="154"/>
      <c r="R130" s="155">
        <f>R131+R220+R233+R257+R260+R276+R293</f>
        <v>230.47933706999996</v>
      </c>
      <c r="S130" s="154"/>
      <c r="T130" s="156">
        <f>T131+T220+T233+T257+T260+T276+T293</f>
        <v>0</v>
      </c>
      <c r="AR130" s="149" t="s">
        <v>80</v>
      </c>
      <c r="AT130" s="157" t="s">
        <v>71</v>
      </c>
      <c r="AU130" s="157" t="s">
        <v>72</v>
      </c>
      <c r="AY130" s="149" t="s">
        <v>113</v>
      </c>
      <c r="BK130" s="158">
        <f>BK131+BK220+BK233+BK257+BK260+BK276+BK293</f>
        <v>0</v>
      </c>
    </row>
    <row r="131" spans="1:65" s="12" customFormat="1" ht="22.9" customHeight="1">
      <c r="B131" s="148"/>
      <c r="D131" s="149" t="s">
        <v>71</v>
      </c>
      <c r="E131" s="159" t="s">
        <v>80</v>
      </c>
      <c r="F131" s="159" t="s">
        <v>270</v>
      </c>
      <c r="I131" s="151"/>
      <c r="J131" s="160">
        <f>BK131</f>
        <v>0</v>
      </c>
      <c r="L131" s="148"/>
      <c r="M131" s="153"/>
      <c r="N131" s="154"/>
      <c r="O131" s="154"/>
      <c r="P131" s="155">
        <f>SUM(P132:P219)</f>
        <v>0</v>
      </c>
      <c r="Q131" s="154"/>
      <c r="R131" s="155">
        <f>SUM(R132:R219)</f>
        <v>19.276692000000001</v>
      </c>
      <c r="S131" s="154"/>
      <c r="T131" s="156">
        <f>SUM(T132:T219)</f>
        <v>0</v>
      </c>
      <c r="AR131" s="149" t="s">
        <v>80</v>
      </c>
      <c r="AT131" s="157" t="s">
        <v>71</v>
      </c>
      <c r="AU131" s="157" t="s">
        <v>80</v>
      </c>
      <c r="AY131" s="149" t="s">
        <v>113</v>
      </c>
      <c r="BK131" s="158">
        <f>SUM(BK132:BK219)</f>
        <v>0</v>
      </c>
    </row>
    <row r="132" spans="1:65" s="2" customFormat="1" ht="24" customHeight="1">
      <c r="A132" s="32"/>
      <c r="B132" s="161"/>
      <c r="C132" s="162" t="s">
        <v>271</v>
      </c>
      <c r="D132" s="162" t="s">
        <v>117</v>
      </c>
      <c r="E132" s="163" t="s">
        <v>272</v>
      </c>
      <c r="F132" s="164" t="s">
        <v>273</v>
      </c>
      <c r="G132" s="165" t="s">
        <v>274</v>
      </c>
      <c r="H132" s="166">
        <v>50</v>
      </c>
      <c r="I132" s="167"/>
      <c r="J132" s="168">
        <f>ROUND(I132*H132,2)</f>
        <v>0</v>
      </c>
      <c r="K132" s="169"/>
      <c r="L132" s="33"/>
      <c r="M132" s="170" t="s">
        <v>1</v>
      </c>
      <c r="N132" s="171" t="s">
        <v>37</v>
      </c>
      <c r="O132" s="58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4" t="s">
        <v>121</v>
      </c>
      <c r="AT132" s="174" t="s">
        <v>117</v>
      </c>
      <c r="AU132" s="174" t="s">
        <v>82</v>
      </c>
      <c r="AY132" s="17" t="s">
        <v>113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7" t="s">
        <v>80</v>
      </c>
      <c r="BK132" s="175">
        <f>ROUND(I132*H132,2)</f>
        <v>0</v>
      </c>
      <c r="BL132" s="17" t="s">
        <v>121</v>
      </c>
      <c r="BM132" s="174" t="s">
        <v>275</v>
      </c>
    </row>
    <row r="133" spans="1:65" s="2" customFormat="1" ht="19.5">
      <c r="A133" s="32"/>
      <c r="B133" s="33"/>
      <c r="C133" s="32"/>
      <c r="D133" s="176" t="s">
        <v>123</v>
      </c>
      <c r="E133" s="32"/>
      <c r="F133" s="177" t="s">
        <v>273</v>
      </c>
      <c r="G133" s="32"/>
      <c r="H133" s="32"/>
      <c r="I133" s="96"/>
      <c r="J133" s="32"/>
      <c r="K133" s="32"/>
      <c r="L133" s="33"/>
      <c r="M133" s="178"/>
      <c r="N133" s="179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123</v>
      </c>
      <c r="AU133" s="17" t="s">
        <v>82</v>
      </c>
    </row>
    <row r="134" spans="1:65" s="13" customFormat="1" ht="11.25">
      <c r="B134" s="180"/>
      <c r="D134" s="176" t="s">
        <v>124</v>
      </c>
      <c r="E134" s="181" t="s">
        <v>1</v>
      </c>
      <c r="F134" s="182" t="s">
        <v>276</v>
      </c>
      <c r="H134" s="183">
        <v>50</v>
      </c>
      <c r="I134" s="184"/>
      <c r="L134" s="180"/>
      <c r="M134" s="185"/>
      <c r="N134" s="186"/>
      <c r="O134" s="186"/>
      <c r="P134" s="186"/>
      <c r="Q134" s="186"/>
      <c r="R134" s="186"/>
      <c r="S134" s="186"/>
      <c r="T134" s="187"/>
      <c r="AT134" s="181" t="s">
        <v>124</v>
      </c>
      <c r="AU134" s="181" t="s">
        <v>82</v>
      </c>
      <c r="AV134" s="13" t="s">
        <v>82</v>
      </c>
      <c r="AW134" s="13" t="s">
        <v>29</v>
      </c>
      <c r="AX134" s="13" t="s">
        <v>80</v>
      </c>
      <c r="AY134" s="181" t="s">
        <v>113</v>
      </c>
    </row>
    <row r="135" spans="1:65" s="2" customFormat="1" ht="24" customHeight="1">
      <c r="A135" s="32"/>
      <c r="B135" s="161"/>
      <c r="C135" s="162" t="s">
        <v>80</v>
      </c>
      <c r="D135" s="162" t="s">
        <v>117</v>
      </c>
      <c r="E135" s="163" t="s">
        <v>277</v>
      </c>
      <c r="F135" s="164" t="s">
        <v>278</v>
      </c>
      <c r="G135" s="165" t="s">
        <v>218</v>
      </c>
      <c r="H135" s="166">
        <v>48</v>
      </c>
      <c r="I135" s="167"/>
      <c r="J135" s="168">
        <f>ROUND(I135*H135,2)</f>
        <v>0</v>
      </c>
      <c r="K135" s="169"/>
      <c r="L135" s="33"/>
      <c r="M135" s="170" t="s">
        <v>1</v>
      </c>
      <c r="N135" s="171" t="s">
        <v>37</v>
      </c>
      <c r="O135" s="58"/>
      <c r="P135" s="172">
        <f>O135*H135</f>
        <v>0</v>
      </c>
      <c r="Q135" s="172">
        <v>3.6900000000000002E-2</v>
      </c>
      <c r="R135" s="172">
        <f>Q135*H135</f>
        <v>1.7712000000000001</v>
      </c>
      <c r="S135" s="172">
        <v>0</v>
      </c>
      <c r="T135" s="17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4" t="s">
        <v>121</v>
      </c>
      <c r="AT135" s="174" t="s">
        <v>117</v>
      </c>
      <c r="AU135" s="174" t="s">
        <v>82</v>
      </c>
      <c r="AY135" s="17" t="s">
        <v>113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7" t="s">
        <v>80</v>
      </c>
      <c r="BK135" s="175">
        <f>ROUND(I135*H135,2)</f>
        <v>0</v>
      </c>
      <c r="BL135" s="17" t="s">
        <v>121</v>
      </c>
      <c r="BM135" s="174" t="s">
        <v>279</v>
      </c>
    </row>
    <row r="136" spans="1:65" s="2" customFormat="1" ht="19.5">
      <c r="A136" s="32"/>
      <c r="B136" s="33"/>
      <c r="C136" s="32"/>
      <c r="D136" s="176" t="s">
        <v>123</v>
      </c>
      <c r="E136" s="32"/>
      <c r="F136" s="177" t="s">
        <v>278</v>
      </c>
      <c r="G136" s="32"/>
      <c r="H136" s="32"/>
      <c r="I136" s="96"/>
      <c r="J136" s="32"/>
      <c r="K136" s="32"/>
      <c r="L136" s="33"/>
      <c r="M136" s="178"/>
      <c r="N136" s="179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123</v>
      </c>
      <c r="AU136" s="17" t="s">
        <v>82</v>
      </c>
    </row>
    <row r="137" spans="1:65" s="13" customFormat="1" ht="11.25">
      <c r="B137" s="180"/>
      <c r="D137" s="176" t="s">
        <v>124</v>
      </c>
      <c r="E137" s="181" t="s">
        <v>1</v>
      </c>
      <c r="F137" s="182" t="s">
        <v>280</v>
      </c>
      <c r="H137" s="183">
        <v>48</v>
      </c>
      <c r="I137" s="184"/>
      <c r="L137" s="180"/>
      <c r="M137" s="185"/>
      <c r="N137" s="186"/>
      <c r="O137" s="186"/>
      <c r="P137" s="186"/>
      <c r="Q137" s="186"/>
      <c r="R137" s="186"/>
      <c r="S137" s="186"/>
      <c r="T137" s="187"/>
      <c r="AT137" s="181" t="s">
        <v>124</v>
      </c>
      <c r="AU137" s="181" t="s">
        <v>82</v>
      </c>
      <c r="AV137" s="13" t="s">
        <v>82</v>
      </c>
      <c r="AW137" s="13" t="s">
        <v>29</v>
      </c>
      <c r="AX137" s="13" t="s">
        <v>80</v>
      </c>
      <c r="AY137" s="181" t="s">
        <v>113</v>
      </c>
    </row>
    <row r="138" spans="1:65" s="2" customFormat="1" ht="24" customHeight="1">
      <c r="A138" s="32"/>
      <c r="B138" s="161"/>
      <c r="C138" s="162" t="s">
        <v>187</v>
      </c>
      <c r="D138" s="162" t="s">
        <v>117</v>
      </c>
      <c r="E138" s="163" t="s">
        <v>281</v>
      </c>
      <c r="F138" s="164" t="s">
        <v>282</v>
      </c>
      <c r="G138" s="165" t="s">
        <v>120</v>
      </c>
      <c r="H138" s="166">
        <v>8.36</v>
      </c>
      <c r="I138" s="167"/>
      <c r="J138" s="168">
        <f>ROUND(I138*H138,2)</f>
        <v>0</v>
      </c>
      <c r="K138" s="169"/>
      <c r="L138" s="33"/>
      <c r="M138" s="170" t="s">
        <v>1</v>
      </c>
      <c r="N138" s="171" t="s">
        <v>37</v>
      </c>
      <c r="O138" s="58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4" t="s">
        <v>121</v>
      </c>
      <c r="AT138" s="174" t="s">
        <v>117</v>
      </c>
      <c r="AU138" s="174" t="s">
        <v>82</v>
      </c>
      <c r="AY138" s="17" t="s">
        <v>113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7" t="s">
        <v>80</v>
      </c>
      <c r="BK138" s="175">
        <f>ROUND(I138*H138,2)</f>
        <v>0</v>
      </c>
      <c r="BL138" s="17" t="s">
        <v>121</v>
      </c>
      <c r="BM138" s="174" t="s">
        <v>283</v>
      </c>
    </row>
    <row r="139" spans="1:65" s="2" customFormat="1" ht="19.5">
      <c r="A139" s="32"/>
      <c r="B139" s="33"/>
      <c r="C139" s="32"/>
      <c r="D139" s="176" t="s">
        <v>123</v>
      </c>
      <c r="E139" s="32"/>
      <c r="F139" s="177" t="s">
        <v>282</v>
      </c>
      <c r="G139" s="32"/>
      <c r="H139" s="32"/>
      <c r="I139" s="96"/>
      <c r="J139" s="32"/>
      <c r="K139" s="32"/>
      <c r="L139" s="33"/>
      <c r="M139" s="178"/>
      <c r="N139" s="179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123</v>
      </c>
      <c r="AU139" s="17" t="s">
        <v>82</v>
      </c>
    </row>
    <row r="140" spans="1:65" s="13" customFormat="1" ht="11.25">
      <c r="B140" s="180"/>
      <c r="D140" s="176" t="s">
        <v>124</v>
      </c>
      <c r="E140" s="181" t="s">
        <v>1</v>
      </c>
      <c r="F140" s="182" t="s">
        <v>284</v>
      </c>
      <c r="H140" s="183">
        <v>7.26</v>
      </c>
      <c r="I140" s="184"/>
      <c r="L140" s="180"/>
      <c r="M140" s="185"/>
      <c r="N140" s="186"/>
      <c r="O140" s="186"/>
      <c r="P140" s="186"/>
      <c r="Q140" s="186"/>
      <c r="R140" s="186"/>
      <c r="S140" s="186"/>
      <c r="T140" s="187"/>
      <c r="AT140" s="181" t="s">
        <v>124</v>
      </c>
      <c r="AU140" s="181" t="s">
        <v>82</v>
      </c>
      <c r="AV140" s="13" t="s">
        <v>82</v>
      </c>
      <c r="AW140" s="13" t="s">
        <v>29</v>
      </c>
      <c r="AX140" s="13" t="s">
        <v>72</v>
      </c>
      <c r="AY140" s="181" t="s">
        <v>113</v>
      </c>
    </row>
    <row r="141" spans="1:65" s="13" customFormat="1" ht="11.25">
      <c r="B141" s="180"/>
      <c r="D141" s="176" t="s">
        <v>124</v>
      </c>
      <c r="E141" s="181" t="s">
        <v>1</v>
      </c>
      <c r="F141" s="182" t="s">
        <v>285</v>
      </c>
      <c r="H141" s="183">
        <v>1.1000000000000001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124</v>
      </c>
      <c r="AU141" s="181" t="s">
        <v>82</v>
      </c>
      <c r="AV141" s="13" t="s">
        <v>82</v>
      </c>
      <c r="AW141" s="13" t="s">
        <v>29</v>
      </c>
      <c r="AX141" s="13" t="s">
        <v>72</v>
      </c>
      <c r="AY141" s="181" t="s">
        <v>113</v>
      </c>
    </row>
    <row r="142" spans="1:65" s="14" customFormat="1" ht="11.25">
      <c r="B142" s="204"/>
      <c r="D142" s="176" t="s">
        <v>124</v>
      </c>
      <c r="E142" s="205" t="s">
        <v>1</v>
      </c>
      <c r="F142" s="206" t="s">
        <v>286</v>
      </c>
      <c r="H142" s="207">
        <v>8.36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124</v>
      </c>
      <c r="AU142" s="205" t="s">
        <v>82</v>
      </c>
      <c r="AV142" s="14" t="s">
        <v>121</v>
      </c>
      <c r="AW142" s="14" t="s">
        <v>29</v>
      </c>
      <c r="AX142" s="14" t="s">
        <v>80</v>
      </c>
      <c r="AY142" s="205" t="s">
        <v>113</v>
      </c>
    </row>
    <row r="143" spans="1:65" s="2" customFormat="1" ht="24" customHeight="1">
      <c r="A143" s="32"/>
      <c r="B143" s="161"/>
      <c r="C143" s="162" t="s">
        <v>247</v>
      </c>
      <c r="D143" s="162" t="s">
        <v>117</v>
      </c>
      <c r="E143" s="163" t="s">
        <v>287</v>
      </c>
      <c r="F143" s="164" t="s">
        <v>288</v>
      </c>
      <c r="G143" s="165" t="s">
        <v>120</v>
      </c>
      <c r="H143" s="166">
        <v>6.79</v>
      </c>
      <c r="I143" s="167"/>
      <c r="J143" s="168">
        <f>ROUND(I143*H143,2)</f>
        <v>0</v>
      </c>
      <c r="K143" s="169"/>
      <c r="L143" s="33"/>
      <c r="M143" s="170" t="s">
        <v>1</v>
      </c>
      <c r="N143" s="171" t="s">
        <v>37</v>
      </c>
      <c r="O143" s="58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4" t="s">
        <v>121</v>
      </c>
      <c r="AT143" s="174" t="s">
        <v>117</v>
      </c>
      <c r="AU143" s="174" t="s">
        <v>82</v>
      </c>
      <c r="AY143" s="17" t="s">
        <v>113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7" t="s">
        <v>80</v>
      </c>
      <c r="BK143" s="175">
        <f>ROUND(I143*H143,2)</f>
        <v>0</v>
      </c>
      <c r="BL143" s="17" t="s">
        <v>121</v>
      </c>
      <c r="BM143" s="174" t="s">
        <v>289</v>
      </c>
    </row>
    <row r="144" spans="1:65" s="2" customFormat="1" ht="19.5">
      <c r="A144" s="32"/>
      <c r="B144" s="33"/>
      <c r="C144" s="32"/>
      <c r="D144" s="176" t="s">
        <v>123</v>
      </c>
      <c r="E144" s="32"/>
      <c r="F144" s="177" t="s">
        <v>288</v>
      </c>
      <c r="G144" s="32"/>
      <c r="H144" s="32"/>
      <c r="I144" s="96"/>
      <c r="J144" s="32"/>
      <c r="K144" s="32"/>
      <c r="L144" s="33"/>
      <c r="M144" s="178"/>
      <c r="N144" s="179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123</v>
      </c>
      <c r="AU144" s="17" t="s">
        <v>82</v>
      </c>
    </row>
    <row r="145" spans="1:65" s="13" customFormat="1" ht="11.25">
      <c r="B145" s="180"/>
      <c r="D145" s="176" t="s">
        <v>124</v>
      </c>
      <c r="E145" s="181" t="s">
        <v>1</v>
      </c>
      <c r="F145" s="182" t="s">
        <v>290</v>
      </c>
      <c r="H145" s="183">
        <v>6.79</v>
      </c>
      <c r="I145" s="184"/>
      <c r="L145" s="180"/>
      <c r="M145" s="185"/>
      <c r="N145" s="186"/>
      <c r="O145" s="186"/>
      <c r="P145" s="186"/>
      <c r="Q145" s="186"/>
      <c r="R145" s="186"/>
      <c r="S145" s="186"/>
      <c r="T145" s="187"/>
      <c r="AT145" s="181" t="s">
        <v>124</v>
      </c>
      <c r="AU145" s="181" t="s">
        <v>82</v>
      </c>
      <c r="AV145" s="13" t="s">
        <v>82</v>
      </c>
      <c r="AW145" s="13" t="s">
        <v>29</v>
      </c>
      <c r="AX145" s="13" t="s">
        <v>80</v>
      </c>
      <c r="AY145" s="181" t="s">
        <v>113</v>
      </c>
    </row>
    <row r="146" spans="1:65" s="2" customFormat="1" ht="24" customHeight="1">
      <c r="A146" s="32"/>
      <c r="B146" s="161"/>
      <c r="C146" s="162" t="s">
        <v>239</v>
      </c>
      <c r="D146" s="162" t="s">
        <v>117</v>
      </c>
      <c r="E146" s="163" t="s">
        <v>291</v>
      </c>
      <c r="F146" s="164" t="s">
        <v>292</v>
      </c>
      <c r="G146" s="165" t="s">
        <v>120</v>
      </c>
      <c r="H146" s="166">
        <v>12.32</v>
      </c>
      <c r="I146" s="167"/>
      <c r="J146" s="168">
        <f>ROUND(I146*H146,2)</f>
        <v>0</v>
      </c>
      <c r="K146" s="169"/>
      <c r="L146" s="33"/>
      <c r="M146" s="170" t="s">
        <v>1</v>
      </c>
      <c r="N146" s="171" t="s">
        <v>37</v>
      </c>
      <c r="O146" s="58"/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4" t="s">
        <v>121</v>
      </c>
      <c r="AT146" s="174" t="s">
        <v>117</v>
      </c>
      <c r="AU146" s="174" t="s">
        <v>82</v>
      </c>
      <c r="AY146" s="17" t="s">
        <v>113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7" t="s">
        <v>80</v>
      </c>
      <c r="BK146" s="175">
        <f>ROUND(I146*H146,2)</f>
        <v>0</v>
      </c>
      <c r="BL146" s="17" t="s">
        <v>121</v>
      </c>
      <c r="BM146" s="174" t="s">
        <v>293</v>
      </c>
    </row>
    <row r="147" spans="1:65" s="2" customFormat="1" ht="19.5">
      <c r="A147" s="32"/>
      <c r="B147" s="33"/>
      <c r="C147" s="32"/>
      <c r="D147" s="176" t="s">
        <v>123</v>
      </c>
      <c r="E147" s="32"/>
      <c r="F147" s="177" t="s">
        <v>292</v>
      </c>
      <c r="G147" s="32"/>
      <c r="H147" s="32"/>
      <c r="I147" s="96"/>
      <c r="J147" s="32"/>
      <c r="K147" s="32"/>
      <c r="L147" s="33"/>
      <c r="M147" s="178"/>
      <c r="N147" s="179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123</v>
      </c>
      <c r="AU147" s="17" t="s">
        <v>82</v>
      </c>
    </row>
    <row r="148" spans="1:65" s="13" customFormat="1" ht="11.25">
      <c r="B148" s="180"/>
      <c r="D148" s="176" t="s">
        <v>124</v>
      </c>
      <c r="E148" s="181" t="s">
        <v>1</v>
      </c>
      <c r="F148" s="182" t="s">
        <v>294</v>
      </c>
      <c r="H148" s="183">
        <v>12.32</v>
      </c>
      <c r="I148" s="184"/>
      <c r="L148" s="180"/>
      <c r="M148" s="185"/>
      <c r="N148" s="186"/>
      <c r="O148" s="186"/>
      <c r="P148" s="186"/>
      <c r="Q148" s="186"/>
      <c r="R148" s="186"/>
      <c r="S148" s="186"/>
      <c r="T148" s="187"/>
      <c r="AT148" s="181" t="s">
        <v>124</v>
      </c>
      <c r="AU148" s="181" t="s">
        <v>82</v>
      </c>
      <c r="AV148" s="13" t="s">
        <v>82</v>
      </c>
      <c r="AW148" s="13" t="s">
        <v>29</v>
      </c>
      <c r="AX148" s="13" t="s">
        <v>80</v>
      </c>
      <c r="AY148" s="181" t="s">
        <v>113</v>
      </c>
    </row>
    <row r="149" spans="1:65" s="2" customFormat="1" ht="24" customHeight="1">
      <c r="A149" s="32"/>
      <c r="B149" s="161"/>
      <c r="C149" s="162" t="s">
        <v>116</v>
      </c>
      <c r="D149" s="162" t="s">
        <v>117</v>
      </c>
      <c r="E149" s="163" t="s">
        <v>295</v>
      </c>
      <c r="F149" s="164" t="s">
        <v>296</v>
      </c>
      <c r="G149" s="165" t="s">
        <v>120</v>
      </c>
      <c r="H149" s="166">
        <v>121.024</v>
      </c>
      <c r="I149" s="167"/>
      <c r="J149" s="168">
        <f>ROUND(I149*H149,2)</f>
        <v>0</v>
      </c>
      <c r="K149" s="169"/>
      <c r="L149" s="33"/>
      <c r="M149" s="170" t="s">
        <v>1</v>
      </c>
      <c r="N149" s="171" t="s">
        <v>37</v>
      </c>
      <c r="O149" s="58"/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4" t="s">
        <v>121</v>
      </c>
      <c r="AT149" s="174" t="s">
        <v>117</v>
      </c>
      <c r="AU149" s="174" t="s">
        <v>82</v>
      </c>
      <c r="AY149" s="17" t="s">
        <v>113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7" t="s">
        <v>80</v>
      </c>
      <c r="BK149" s="175">
        <f>ROUND(I149*H149,2)</f>
        <v>0</v>
      </c>
      <c r="BL149" s="17" t="s">
        <v>121</v>
      </c>
      <c r="BM149" s="174" t="s">
        <v>297</v>
      </c>
    </row>
    <row r="150" spans="1:65" s="2" customFormat="1" ht="11.25">
      <c r="A150" s="32"/>
      <c r="B150" s="33"/>
      <c r="C150" s="32"/>
      <c r="D150" s="176" t="s">
        <v>123</v>
      </c>
      <c r="E150" s="32"/>
      <c r="F150" s="177" t="s">
        <v>296</v>
      </c>
      <c r="G150" s="32"/>
      <c r="H150" s="32"/>
      <c r="I150" s="96"/>
      <c r="J150" s="32"/>
      <c r="K150" s="32"/>
      <c r="L150" s="33"/>
      <c r="M150" s="178"/>
      <c r="N150" s="179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123</v>
      </c>
      <c r="AU150" s="17" t="s">
        <v>82</v>
      </c>
    </row>
    <row r="151" spans="1:65" s="13" customFormat="1" ht="11.25">
      <c r="B151" s="180"/>
      <c r="D151" s="176" t="s">
        <v>124</v>
      </c>
      <c r="E151" s="181" t="s">
        <v>1</v>
      </c>
      <c r="F151" s="182" t="s">
        <v>298</v>
      </c>
      <c r="H151" s="183">
        <v>121.024</v>
      </c>
      <c r="I151" s="184"/>
      <c r="L151" s="180"/>
      <c r="M151" s="185"/>
      <c r="N151" s="186"/>
      <c r="O151" s="186"/>
      <c r="P151" s="186"/>
      <c r="Q151" s="186"/>
      <c r="R151" s="186"/>
      <c r="S151" s="186"/>
      <c r="T151" s="187"/>
      <c r="AT151" s="181" t="s">
        <v>124</v>
      </c>
      <c r="AU151" s="181" t="s">
        <v>82</v>
      </c>
      <c r="AV151" s="13" t="s">
        <v>82</v>
      </c>
      <c r="AW151" s="13" t="s">
        <v>29</v>
      </c>
      <c r="AX151" s="13" t="s">
        <v>80</v>
      </c>
      <c r="AY151" s="181" t="s">
        <v>113</v>
      </c>
    </row>
    <row r="152" spans="1:65" s="2" customFormat="1" ht="24" customHeight="1">
      <c r="A152" s="32"/>
      <c r="B152" s="161"/>
      <c r="C152" s="162" t="s">
        <v>193</v>
      </c>
      <c r="D152" s="162" t="s">
        <v>117</v>
      </c>
      <c r="E152" s="163" t="s">
        <v>299</v>
      </c>
      <c r="F152" s="164" t="s">
        <v>300</v>
      </c>
      <c r="G152" s="165" t="s">
        <v>120</v>
      </c>
      <c r="H152" s="166">
        <v>21.6</v>
      </c>
      <c r="I152" s="167"/>
      <c r="J152" s="168">
        <f>ROUND(I152*H152,2)</f>
        <v>0</v>
      </c>
      <c r="K152" s="169"/>
      <c r="L152" s="33"/>
      <c r="M152" s="170" t="s">
        <v>1</v>
      </c>
      <c r="N152" s="171" t="s">
        <v>37</v>
      </c>
      <c r="O152" s="58"/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4" t="s">
        <v>121</v>
      </c>
      <c r="AT152" s="174" t="s">
        <v>117</v>
      </c>
      <c r="AU152" s="174" t="s">
        <v>82</v>
      </c>
      <c r="AY152" s="17" t="s">
        <v>113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7" t="s">
        <v>80</v>
      </c>
      <c r="BK152" s="175">
        <f>ROUND(I152*H152,2)</f>
        <v>0</v>
      </c>
      <c r="BL152" s="17" t="s">
        <v>121</v>
      </c>
      <c r="BM152" s="174" t="s">
        <v>301</v>
      </c>
    </row>
    <row r="153" spans="1:65" s="2" customFormat="1" ht="19.5">
      <c r="A153" s="32"/>
      <c r="B153" s="33"/>
      <c r="C153" s="32"/>
      <c r="D153" s="176" t="s">
        <v>123</v>
      </c>
      <c r="E153" s="32"/>
      <c r="F153" s="177" t="s">
        <v>300</v>
      </c>
      <c r="G153" s="32"/>
      <c r="H153" s="32"/>
      <c r="I153" s="96"/>
      <c r="J153" s="32"/>
      <c r="K153" s="32"/>
      <c r="L153" s="33"/>
      <c r="M153" s="178"/>
      <c r="N153" s="179"/>
      <c r="O153" s="58"/>
      <c r="P153" s="58"/>
      <c r="Q153" s="58"/>
      <c r="R153" s="58"/>
      <c r="S153" s="58"/>
      <c r="T153" s="5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123</v>
      </c>
      <c r="AU153" s="17" t="s">
        <v>82</v>
      </c>
    </row>
    <row r="154" spans="1:65" s="13" customFormat="1" ht="11.25">
      <c r="B154" s="180"/>
      <c r="D154" s="176" t="s">
        <v>124</v>
      </c>
      <c r="E154" s="181" t="s">
        <v>1</v>
      </c>
      <c r="F154" s="182" t="s">
        <v>302</v>
      </c>
      <c r="H154" s="183">
        <v>21.6</v>
      </c>
      <c r="I154" s="184"/>
      <c r="L154" s="180"/>
      <c r="M154" s="185"/>
      <c r="N154" s="186"/>
      <c r="O154" s="186"/>
      <c r="P154" s="186"/>
      <c r="Q154" s="186"/>
      <c r="R154" s="186"/>
      <c r="S154" s="186"/>
      <c r="T154" s="187"/>
      <c r="AT154" s="181" t="s">
        <v>124</v>
      </c>
      <c r="AU154" s="181" t="s">
        <v>82</v>
      </c>
      <c r="AV154" s="13" t="s">
        <v>82</v>
      </c>
      <c r="AW154" s="13" t="s">
        <v>29</v>
      </c>
      <c r="AX154" s="13" t="s">
        <v>80</v>
      </c>
      <c r="AY154" s="181" t="s">
        <v>113</v>
      </c>
    </row>
    <row r="155" spans="1:65" s="2" customFormat="1" ht="16.5" customHeight="1">
      <c r="A155" s="32"/>
      <c r="B155" s="161"/>
      <c r="C155" s="162" t="s">
        <v>303</v>
      </c>
      <c r="D155" s="162" t="s">
        <v>117</v>
      </c>
      <c r="E155" s="163" t="s">
        <v>304</v>
      </c>
      <c r="F155" s="164" t="s">
        <v>305</v>
      </c>
      <c r="G155" s="165" t="s">
        <v>144</v>
      </c>
      <c r="H155" s="166">
        <v>16</v>
      </c>
      <c r="I155" s="167"/>
      <c r="J155" s="168">
        <f>ROUND(I155*H155,2)</f>
        <v>0</v>
      </c>
      <c r="K155" s="169"/>
      <c r="L155" s="33"/>
      <c r="M155" s="170" t="s">
        <v>1</v>
      </c>
      <c r="N155" s="171" t="s">
        <v>37</v>
      </c>
      <c r="O155" s="58"/>
      <c r="P155" s="172">
        <f>O155*H155</f>
        <v>0</v>
      </c>
      <c r="Q155" s="172">
        <v>6.9999999999999999E-4</v>
      </c>
      <c r="R155" s="172">
        <f>Q155*H155</f>
        <v>1.12E-2</v>
      </c>
      <c r="S155" s="172">
        <v>0</v>
      </c>
      <c r="T155" s="173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4" t="s">
        <v>121</v>
      </c>
      <c r="AT155" s="174" t="s">
        <v>117</v>
      </c>
      <c r="AU155" s="174" t="s">
        <v>82</v>
      </c>
      <c r="AY155" s="17" t="s">
        <v>113</v>
      </c>
      <c r="BE155" s="175">
        <f>IF(N155="základní",J155,0)</f>
        <v>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7" t="s">
        <v>80</v>
      </c>
      <c r="BK155" s="175">
        <f>ROUND(I155*H155,2)</f>
        <v>0</v>
      </c>
      <c r="BL155" s="17" t="s">
        <v>121</v>
      </c>
      <c r="BM155" s="174" t="s">
        <v>306</v>
      </c>
    </row>
    <row r="156" spans="1:65" s="2" customFormat="1" ht="11.25">
      <c r="A156" s="32"/>
      <c r="B156" s="33"/>
      <c r="C156" s="32"/>
      <c r="D156" s="176" t="s">
        <v>123</v>
      </c>
      <c r="E156" s="32"/>
      <c r="F156" s="177" t="s">
        <v>305</v>
      </c>
      <c r="G156" s="32"/>
      <c r="H156" s="32"/>
      <c r="I156" s="96"/>
      <c r="J156" s="32"/>
      <c r="K156" s="32"/>
      <c r="L156" s="33"/>
      <c r="M156" s="178"/>
      <c r="N156" s="179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123</v>
      </c>
      <c r="AU156" s="17" t="s">
        <v>82</v>
      </c>
    </row>
    <row r="157" spans="1:65" s="13" customFormat="1" ht="11.25">
      <c r="B157" s="180"/>
      <c r="D157" s="176" t="s">
        <v>124</v>
      </c>
      <c r="E157" s="181" t="s">
        <v>1</v>
      </c>
      <c r="F157" s="182" t="s">
        <v>307</v>
      </c>
      <c r="H157" s="183">
        <v>16</v>
      </c>
      <c r="I157" s="184"/>
      <c r="L157" s="180"/>
      <c r="M157" s="185"/>
      <c r="N157" s="186"/>
      <c r="O157" s="186"/>
      <c r="P157" s="186"/>
      <c r="Q157" s="186"/>
      <c r="R157" s="186"/>
      <c r="S157" s="186"/>
      <c r="T157" s="187"/>
      <c r="AT157" s="181" t="s">
        <v>124</v>
      </c>
      <c r="AU157" s="181" t="s">
        <v>82</v>
      </c>
      <c r="AV157" s="13" t="s">
        <v>82</v>
      </c>
      <c r="AW157" s="13" t="s">
        <v>29</v>
      </c>
      <c r="AX157" s="13" t="s">
        <v>80</v>
      </c>
      <c r="AY157" s="181" t="s">
        <v>113</v>
      </c>
    </row>
    <row r="158" spans="1:65" s="2" customFormat="1" ht="16.5" customHeight="1">
      <c r="A158" s="32"/>
      <c r="B158" s="161"/>
      <c r="C158" s="162" t="s">
        <v>308</v>
      </c>
      <c r="D158" s="162" t="s">
        <v>117</v>
      </c>
      <c r="E158" s="163" t="s">
        <v>309</v>
      </c>
      <c r="F158" s="164" t="s">
        <v>310</v>
      </c>
      <c r="G158" s="165" t="s">
        <v>144</v>
      </c>
      <c r="H158" s="166">
        <v>16</v>
      </c>
      <c r="I158" s="167"/>
      <c r="J158" s="168">
        <f>ROUND(I158*H158,2)</f>
        <v>0</v>
      </c>
      <c r="K158" s="169"/>
      <c r="L158" s="33"/>
      <c r="M158" s="170" t="s">
        <v>1</v>
      </c>
      <c r="N158" s="171" t="s">
        <v>37</v>
      </c>
      <c r="O158" s="58"/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4" t="s">
        <v>121</v>
      </c>
      <c r="AT158" s="174" t="s">
        <v>117</v>
      </c>
      <c r="AU158" s="174" t="s">
        <v>82</v>
      </c>
      <c r="AY158" s="17" t="s">
        <v>113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7" t="s">
        <v>80</v>
      </c>
      <c r="BK158" s="175">
        <f>ROUND(I158*H158,2)</f>
        <v>0</v>
      </c>
      <c r="BL158" s="17" t="s">
        <v>121</v>
      </c>
      <c r="BM158" s="174" t="s">
        <v>311</v>
      </c>
    </row>
    <row r="159" spans="1:65" s="2" customFormat="1" ht="11.25">
      <c r="A159" s="32"/>
      <c r="B159" s="33"/>
      <c r="C159" s="32"/>
      <c r="D159" s="176" t="s">
        <v>123</v>
      </c>
      <c r="E159" s="32"/>
      <c r="F159" s="177" t="s">
        <v>310</v>
      </c>
      <c r="G159" s="32"/>
      <c r="H159" s="32"/>
      <c r="I159" s="96"/>
      <c r="J159" s="32"/>
      <c r="K159" s="32"/>
      <c r="L159" s="33"/>
      <c r="M159" s="178"/>
      <c r="N159" s="179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123</v>
      </c>
      <c r="AU159" s="17" t="s">
        <v>82</v>
      </c>
    </row>
    <row r="160" spans="1:65" s="13" customFormat="1" ht="11.25">
      <c r="B160" s="180"/>
      <c r="D160" s="176" t="s">
        <v>124</v>
      </c>
      <c r="E160" s="181" t="s">
        <v>1</v>
      </c>
      <c r="F160" s="182" t="s">
        <v>312</v>
      </c>
      <c r="H160" s="183">
        <v>16</v>
      </c>
      <c r="I160" s="184"/>
      <c r="L160" s="180"/>
      <c r="M160" s="185"/>
      <c r="N160" s="186"/>
      <c r="O160" s="186"/>
      <c r="P160" s="186"/>
      <c r="Q160" s="186"/>
      <c r="R160" s="186"/>
      <c r="S160" s="186"/>
      <c r="T160" s="187"/>
      <c r="AT160" s="181" t="s">
        <v>124</v>
      </c>
      <c r="AU160" s="181" t="s">
        <v>82</v>
      </c>
      <c r="AV160" s="13" t="s">
        <v>82</v>
      </c>
      <c r="AW160" s="13" t="s">
        <v>29</v>
      </c>
      <c r="AX160" s="13" t="s">
        <v>80</v>
      </c>
      <c r="AY160" s="181" t="s">
        <v>113</v>
      </c>
    </row>
    <row r="161" spans="1:65" s="2" customFormat="1" ht="16.5" customHeight="1">
      <c r="A161" s="32"/>
      <c r="B161" s="161"/>
      <c r="C161" s="162" t="s">
        <v>313</v>
      </c>
      <c r="D161" s="162" t="s">
        <v>117</v>
      </c>
      <c r="E161" s="163" t="s">
        <v>314</v>
      </c>
      <c r="F161" s="164" t="s">
        <v>315</v>
      </c>
      <c r="G161" s="165" t="s">
        <v>120</v>
      </c>
      <c r="H161" s="166">
        <v>48</v>
      </c>
      <c r="I161" s="167"/>
      <c r="J161" s="168">
        <f>ROUND(I161*H161,2)</f>
        <v>0</v>
      </c>
      <c r="K161" s="169"/>
      <c r="L161" s="33"/>
      <c r="M161" s="170" t="s">
        <v>1</v>
      </c>
      <c r="N161" s="171" t="s">
        <v>37</v>
      </c>
      <c r="O161" s="58"/>
      <c r="P161" s="172">
        <f>O161*H161</f>
        <v>0</v>
      </c>
      <c r="Q161" s="172">
        <v>4.6000000000000001E-4</v>
      </c>
      <c r="R161" s="172">
        <f>Q161*H161</f>
        <v>2.2080000000000002E-2</v>
      </c>
      <c r="S161" s="172">
        <v>0</v>
      </c>
      <c r="T161" s="17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4" t="s">
        <v>121</v>
      </c>
      <c r="AT161" s="174" t="s">
        <v>117</v>
      </c>
      <c r="AU161" s="174" t="s">
        <v>82</v>
      </c>
      <c r="AY161" s="17" t="s">
        <v>113</v>
      </c>
      <c r="BE161" s="175">
        <f>IF(N161="základní",J161,0)</f>
        <v>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7" t="s">
        <v>80</v>
      </c>
      <c r="BK161" s="175">
        <f>ROUND(I161*H161,2)</f>
        <v>0</v>
      </c>
      <c r="BL161" s="17" t="s">
        <v>121</v>
      </c>
      <c r="BM161" s="174" t="s">
        <v>316</v>
      </c>
    </row>
    <row r="162" spans="1:65" s="2" customFormat="1" ht="11.25">
      <c r="A162" s="32"/>
      <c r="B162" s="33"/>
      <c r="C162" s="32"/>
      <c r="D162" s="176" t="s">
        <v>123</v>
      </c>
      <c r="E162" s="32"/>
      <c r="F162" s="177" t="s">
        <v>315</v>
      </c>
      <c r="G162" s="32"/>
      <c r="H162" s="32"/>
      <c r="I162" s="96"/>
      <c r="J162" s="32"/>
      <c r="K162" s="32"/>
      <c r="L162" s="33"/>
      <c r="M162" s="178"/>
      <c r="N162" s="179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123</v>
      </c>
      <c r="AU162" s="17" t="s">
        <v>82</v>
      </c>
    </row>
    <row r="163" spans="1:65" s="13" customFormat="1" ht="11.25">
      <c r="B163" s="180"/>
      <c r="D163" s="176" t="s">
        <v>124</v>
      </c>
      <c r="E163" s="181" t="s">
        <v>1</v>
      </c>
      <c r="F163" s="182" t="s">
        <v>317</v>
      </c>
      <c r="H163" s="183">
        <v>48</v>
      </c>
      <c r="I163" s="184"/>
      <c r="L163" s="180"/>
      <c r="M163" s="185"/>
      <c r="N163" s="186"/>
      <c r="O163" s="186"/>
      <c r="P163" s="186"/>
      <c r="Q163" s="186"/>
      <c r="R163" s="186"/>
      <c r="S163" s="186"/>
      <c r="T163" s="187"/>
      <c r="AT163" s="181" t="s">
        <v>124</v>
      </c>
      <c r="AU163" s="181" t="s">
        <v>82</v>
      </c>
      <c r="AV163" s="13" t="s">
        <v>82</v>
      </c>
      <c r="AW163" s="13" t="s">
        <v>29</v>
      </c>
      <c r="AX163" s="13" t="s">
        <v>80</v>
      </c>
      <c r="AY163" s="181" t="s">
        <v>113</v>
      </c>
    </row>
    <row r="164" spans="1:65" s="2" customFormat="1" ht="16.5" customHeight="1">
      <c r="A164" s="32"/>
      <c r="B164" s="161"/>
      <c r="C164" s="162" t="s">
        <v>318</v>
      </c>
      <c r="D164" s="162" t="s">
        <v>117</v>
      </c>
      <c r="E164" s="163" t="s">
        <v>319</v>
      </c>
      <c r="F164" s="164" t="s">
        <v>320</v>
      </c>
      <c r="G164" s="165" t="s">
        <v>218</v>
      </c>
      <c r="H164" s="166">
        <v>14</v>
      </c>
      <c r="I164" s="167"/>
      <c r="J164" s="168">
        <f>ROUND(I164*H164,2)</f>
        <v>0</v>
      </c>
      <c r="K164" s="169"/>
      <c r="L164" s="33"/>
      <c r="M164" s="170" t="s">
        <v>1</v>
      </c>
      <c r="N164" s="171" t="s">
        <v>37</v>
      </c>
      <c r="O164" s="58"/>
      <c r="P164" s="172">
        <f>O164*H164</f>
        <v>0</v>
      </c>
      <c r="Q164" s="172">
        <v>1.33E-3</v>
      </c>
      <c r="R164" s="172">
        <f>Q164*H164</f>
        <v>1.8620000000000001E-2</v>
      </c>
      <c r="S164" s="172">
        <v>0</v>
      </c>
      <c r="T164" s="173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4" t="s">
        <v>121</v>
      </c>
      <c r="AT164" s="174" t="s">
        <v>117</v>
      </c>
      <c r="AU164" s="174" t="s">
        <v>82</v>
      </c>
      <c r="AY164" s="17" t="s">
        <v>113</v>
      </c>
      <c r="BE164" s="175">
        <f>IF(N164="základní",J164,0)</f>
        <v>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7" t="s">
        <v>80</v>
      </c>
      <c r="BK164" s="175">
        <f>ROUND(I164*H164,2)</f>
        <v>0</v>
      </c>
      <c r="BL164" s="17" t="s">
        <v>121</v>
      </c>
      <c r="BM164" s="174" t="s">
        <v>321</v>
      </c>
    </row>
    <row r="165" spans="1:65" s="2" customFormat="1" ht="11.25">
      <c r="A165" s="32"/>
      <c r="B165" s="33"/>
      <c r="C165" s="32"/>
      <c r="D165" s="176" t="s">
        <v>123</v>
      </c>
      <c r="E165" s="32"/>
      <c r="F165" s="177" t="s">
        <v>320</v>
      </c>
      <c r="G165" s="32"/>
      <c r="H165" s="32"/>
      <c r="I165" s="96"/>
      <c r="J165" s="32"/>
      <c r="K165" s="32"/>
      <c r="L165" s="33"/>
      <c r="M165" s="178"/>
      <c r="N165" s="179"/>
      <c r="O165" s="58"/>
      <c r="P165" s="58"/>
      <c r="Q165" s="58"/>
      <c r="R165" s="58"/>
      <c r="S165" s="58"/>
      <c r="T165" s="5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123</v>
      </c>
      <c r="AU165" s="17" t="s">
        <v>82</v>
      </c>
    </row>
    <row r="166" spans="1:65" s="13" customFormat="1" ht="11.25">
      <c r="B166" s="180"/>
      <c r="D166" s="176" t="s">
        <v>124</v>
      </c>
      <c r="E166" s="181" t="s">
        <v>1</v>
      </c>
      <c r="F166" s="182" t="s">
        <v>322</v>
      </c>
      <c r="H166" s="183">
        <v>14</v>
      </c>
      <c r="I166" s="184"/>
      <c r="L166" s="180"/>
      <c r="M166" s="185"/>
      <c r="N166" s="186"/>
      <c r="O166" s="186"/>
      <c r="P166" s="186"/>
      <c r="Q166" s="186"/>
      <c r="R166" s="186"/>
      <c r="S166" s="186"/>
      <c r="T166" s="187"/>
      <c r="AT166" s="181" t="s">
        <v>124</v>
      </c>
      <c r="AU166" s="181" t="s">
        <v>82</v>
      </c>
      <c r="AV166" s="13" t="s">
        <v>82</v>
      </c>
      <c r="AW166" s="13" t="s">
        <v>29</v>
      </c>
      <c r="AX166" s="13" t="s">
        <v>80</v>
      </c>
      <c r="AY166" s="181" t="s">
        <v>113</v>
      </c>
    </row>
    <row r="167" spans="1:65" s="2" customFormat="1" ht="16.5" customHeight="1">
      <c r="A167" s="32"/>
      <c r="B167" s="161"/>
      <c r="C167" s="188" t="s">
        <v>121</v>
      </c>
      <c r="D167" s="188" t="s">
        <v>135</v>
      </c>
      <c r="E167" s="189" t="s">
        <v>323</v>
      </c>
      <c r="F167" s="190" t="s">
        <v>324</v>
      </c>
      <c r="G167" s="191" t="s">
        <v>325</v>
      </c>
      <c r="H167" s="192">
        <v>2.2610000000000001</v>
      </c>
      <c r="I167" s="193"/>
      <c r="J167" s="194">
        <f>ROUND(I167*H167,2)</f>
        <v>0</v>
      </c>
      <c r="K167" s="195"/>
      <c r="L167" s="196"/>
      <c r="M167" s="197" t="s">
        <v>1</v>
      </c>
      <c r="N167" s="198" t="s">
        <v>37</v>
      </c>
      <c r="O167" s="58"/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4" t="s">
        <v>139</v>
      </c>
      <c r="AT167" s="174" t="s">
        <v>135</v>
      </c>
      <c r="AU167" s="174" t="s">
        <v>82</v>
      </c>
      <c r="AY167" s="17" t="s">
        <v>113</v>
      </c>
      <c r="BE167" s="175">
        <f>IF(N167="základní",J167,0)</f>
        <v>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7" t="s">
        <v>80</v>
      </c>
      <c r="BK167" s="175">
        <f>ROUND(I167*H167,2)</f>
        <v>0</v>
      </c>
      <c r="BL167" s="17" t="s">
        <v>121</v>
      </c>
      <c r="BM167" s="174" t="s">
        <v>326</v>
      </c>
    </row>
    <row r="168" spans="1:65" s="2" customFormat="1" ht="11.25">
      <c r="A168" s="32"/>
      <c r="B168" s="33"/>
      <c r="C168" s="32"/>
      <c r="D168" s="176" t="s">
        <v>123</v>
      </c>
      <c r="E168" s="32"/>
      <c r="F168" s="177" t="s">
        <v>324</v>
      </c>
      <c r="G168" s="32"/>
      <c r="H168" s="32"/>
      <c r="I168" s="96"/>
      <c r="J168" s="32"/>
      <c r="K168" s="32"/>
      <c r="L168" s="33"/>
      <c r="M168" s="178"/>
      <c r="N168" s="179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123</v>
      </c>
      <c r="AU168" s="17" t="s">
        <v>82</v>
      </c>
    </row>
    <row r="169" spans="1:65" s="13" customFormat="1" ht="11.25">
      <c r="B169" s="180"/>
      <c r="D169" s="176" t="s">
        <v>124</v>
      </c>
      <c r="E169" s="181" t="s">
        <v>1</v>
      </c>
      <c r="F169" s="182" t="s">
        <v>327</v>
      </c>
      <c r="H169" s="183">
        <v>1.1930000000000001</v>
      </c>
      <c r="I169" s="184"/>
      <c r="L169" s="180"/>
      <c r="M169" s="185"/>
      <c r="N169" s="186"/>
      <c r="O169" s="186"/>
      <c r="P169" s="186"/>
      <c r="Q169" s="186"/>
      <c r="R169" s="186"/>
      <c r="S169" s="186"/>
      <c r="T169" s="187"/>
      <c r="AT169" s="181" t="s">
        <v>124</v>
      </c>
      <c r="AU169" s="181" t="s">
        <v>82</v>
      </c>
      <c r="AV169" s="13" t="s">
        <v>82</v>
      </c>
      <c r="AW169" s="13" t="s">
        <v>29</v>
      </c>
      <c r="AX169" s="13" t="s">
        <v>72</v>
      </c>
      <c r="AY169" s="181" t="s">
        <v>113</v>
      </c>
    </row>
    <row r="170" spans="1:65" s="13" customFormat="1" ht="11.25">
      <c r="B170" s="180"/>
      <c r="D170" s="176" t="s">
        <v>124</v>
      </c>
      <c r="E170" s="181" t="s">
        <v>1</v>
      </c>
      <c r="F170" s="182" t="s">
        <v>328</v>
      </c>
      <c r="H170" s="183">
        <v>0.41199999999999998</v>
      </c>
      <c r="I170" s="184"/>
      <c r="L170" s="180"/>
      <c r="M170" s="185"/>
      <c r="N170" s="186"/>
      <c r="O170" s="186"/>
      <c r="P170" s="186"/>
      <c r="Q170" s="186"/>
      <c r="R170" s="186"/>
      <c r="S170" s="186"/>
      <c r="T170" s="187"/>
      <c r="AT170" s="181" t="s">
        <v>124</v>
      </c>
      <c r="AU170" s="181" t="s">
        <v>82</v>
      </c>
      <c r="AV170" s="13" t="s">
        <v>82</v>
      </c>
      <c r="AW170" s="13" t="s">
        <v>29</v>
      </c>
      <c r="AX170" s="13" t="s">
        <v>72</v>
      </c>
      <c r="AY170" s="181" t="s">
        <v>113</v>
      </c>
    </row>
    <row r="171" spans="1:65" s="13" customFormat="1" ht="11.25">
      <c r="B171" s="180"/>
      <c r="D171" s="176" t="s">
        <v>124</v>
      </c>
      <c r="E171" s="181" t="s">
        <v>1</v>
      </c>
      <c r="F171" s="182" t="s">
        <v>329</v>
      </c>
      <c r="H171" s="183">
        <v>0.44600000000000001</v>
      </c>
      <c r="I171" s="184"/>
      <c r="L171" s="180"/>
      <c r="M171" s="185"/>
      <c r="N171" s="186"/>
      <c r="O171" s="186"/>
      <c r="P171" s="186"/>
      <c r="Q171" s="186"/>
      <c r="R171" s="186"/>
      <c r="S171" s="186"/>
      <c r="T171" s="187"/>
      <c r="AT171" s="181" t="s">
        <v>124</v>
      </c>
      <c r="AU171" s="181" t="s">
        <v>82</v>
      </c>
      <c r="AV171" s="13" t="s">
        <v>82</v>
      </c>
      <c r="AW171" s="13" t="s">
        <v>29</v>
      </c>
      <c r="AX171" s="13" t="s">
        <v>72</v>
      </c>
      <c r="AY171" s="181" t="s">
        <v>113</v>
      </c>
    </row>
    <row r="172" spans="1:65" s="13" customFormat="1" ht="11.25">
      <c r="B172" s="180"/>
      <c r="D172" s="176" t="s">
        <v>124</v>
      </c>
      <c r="E172" s="181" t="s">
        <v>1</v>
      </c>
      <c r="F172" s="182" t="s">
        <v>330</v>
      </c>
      <c r="H172" s="183">
        <v>0.21</v>
      </c>
      <c r="I172" s="184"/>
      <c r="L172" s="180"/>
      <c r="M172" s="185"/>
      <c r="N172" s="186"/>
      <c r="O172" s="186"/>
      <c r="P172" s="186"/>
      <c r="Q172" s="186"/>
      <c r="R172" s="186"/>
      <c r="S172" s="186"/>
      <c r="T172" s="187"/>
      <c r="AT172" s="181" t="s">
        <v>124</v>
      </c>
      <c r="AU172" s="181" t="s">
        <v>82</v>
      </c>
      <c r="AV172" s="13" t="s">
        <v>82</v>
      </c>
      <c r="AW172" s="13" t="s">
        <v>29</v>
      </c>
      <c r="AX172" s="13" t="s">
        <v>72</v>
      </c>
      <c r="AY172" s="181" t="s">
        <v>113</v>
      </c>
    </row>
    <row r="173" spans="1:65" s="14" customFormat="1" ht="11.25">
      <c r="B173" s="204"/>
      <c r="D173" s="176" t="s">
        <v>124</v>
      </c>
      <c r="E173" s="205" t="s">
        <v>1</v>
      </c>
      <c r="F173" s="206" t="s">
        <v>286</v>
      </c>
      <c r="H173" s="207">
        <v>2.2610000000000001</v>
      </c>
      <c r="I173" s="208"/>
      <c r="L173" s="204"/>
      <c r="M173" s="209"/>
      <c r="N173" s="210"/>
      <c r="O173" s="210"/>
      <c r="P173" s="210"/>
      <c r="Q173" s="210"/>
      <c r="R173" s="210"/>
      <c r="S173" s="210"/>
      <c r="T173" s="211"/>
      <c r="AT173" s="205" t="s">
        <v>124</v>
      </c>
      <c r="AU173" s="205" t="s">
        <v>82</v>
      </c>
      <c r="AV173" s="14" t="s">
        <v>121</v>
      </c>
      <c r="AW173" s="14" t="s">
        <v>29</v>
      </c>
      <c r="AX173" s="14" t="s">
        <v>80</v>
      </c>
      <c r="AY173" s="205" t="s">
        <v>113</v>
      </c>
    </row>
    <row r="174" spans="1:65" s="2" customFormat="1" ht="16.5" customHeight="1">
      <c r="A174" s="32"/>
      <c r="B174" s="161"/>
      <c r="C174" s="162" t="s">
        <v>114</v>
      </c>
      <c r="D174" s="162" t="s">
        <v>117</v>
      </c>
      <c r="E174" s="163" t="s">
        <v>331</v>
      </c>
      <c r="F174" s="164" t="s">
        <v>332</v>
      </c>
      <c r="G174" s="165" t="s">
        <v>218</v>
      </c>
      <c r="H174" s="166">
        <v>14</v>
      </c>
      <c r="I174" s="167"/>
      <c r="J174" s="168">
        <f>ROUND(I174*H174,2)</f>
        <v>0</v>
      </c>
      <c r="K174" s="169"/>
      <c r="L174" s="33"/>
      <c r="M174" s="170" t="s">
        <v>1</v>
      </c>
      <c r="N174" s="171" t="s">
        <v>37</v>
      </c>
      <c r="O174" s="58"/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4" t="s">
        <v>121</v>
      </c>
      <c r="AT174" s="174" t="s">
        <v>117</v>
      </c>
      <c r="AU174" s="174" t="s">
        <v>82</v>
      </c>
      <c r="AY174" s="17" t="s">
        <v>113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7" t="s">
        <v>80</v>
      </c>
      <c r="BK174" s="175">
        <f>ROUND(I174*H174,2)</f>
        <v>0</v>
      </c>
      <c r="BL174" s="17" t="s">
        <v>121</v>
      </c>
      <c r="BM174" s="174" t="s">
        <v>333</v>
      </c>
    </row>
    <row r="175" spans="1:65" s="2" customFormat="1" ht="11.25">
      <c r="A175" s="32"/>
      <c r="B175" s="33"/>
      <c r="C175" s="32"/>
      <c r="D175" s="176" t="s">
        <v>123</v>
      </c>
      <c r="E175" s="32"/>
      <c r="F175" s="177" t="s">
        <v>332</v>
      </c>
      <c r="G175" s="32"/>
      <c r="H175" s="32"/>
      <c r="I175" s="96"/>
      <c r="J175" s="32"/>
      <c r="K175" s="32"/>
      <c r="L175" s="33"/>
      <c r="M175" s="178"/>
      <c r="N175" s="179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123</v>
      </c>
      <c r="AU175" s="17" t="s">
        <v>82</v>
      </c>
    </row>
    <row r="176" spans="1:65" s="13" customFormat="1" ht="11.25">
      <c r="B176" s="180"/>
      <c r="D176" s="176" t="s">
        <v>124</v>
      </c>
      <c r="E176" s="181" t="s">
        <v>1</v>
      </c>
      <c r="F176" s="182" t="s">
        <v>322</v>
      </c>
      <c r="H176" s="183">
        <v>14</v>
      </c>
      <c r="I176" s="184"/>
      <c r="L176" s="180"/>
      <c r="M176" s="185"/>
      <c r="N176" s="186"/>
      <c r="O176" s="186"/>
      <c r="P176" s="186"/>
      <c r="Q176" s="186"/>
      <c r="R176" s="186"/>
      <c r="S176" s="186"/>
      <c r="T176" s="187"/>
      <c r="AT176" s="181" t="s">
        <v>124</v>
      </c>
      <c r="AU176" s="181" t="s">
        <v>82</v>
      </c>
      <c r="AV176" s="13" t="s">
        <v>82</v>
      </c>
      <c r="AW176" s="13" t="s">
        <v>29</v>
      </c>
      <c r="AX176" s="13" t="s">
        <v>80</v>
      </c>
      <c r="AY176" s="181" t="s">
        <v>113</v>
      </c>
    </row>
    <row r="177" spans="1:65" s="2" customFormat="1" ht="24" customHeight="1">
      <c r="A177" s="32"/>
      <c r="B177" s="161"/>
      <c r="C177" s="162" t="s">
        <v>170</v>
      </c>
      <c r="D177" s="162" t="s">
        <v>117</v>
      </c>
      <c r="E177" s="163" t="s">
        <v>334</v>
      </c>
      <c r="F177" s="164" t="s">
        <v>335</v>
      </c>
      <c r="G177" s="165" t="s">
        <v>218</v>
      </c>
      <c r="H177" s="166">
        <v>14</v>
      </c>
      <c r="I177" s="167"/>
      <c r="J177" s="168">
        <f>ROUND(I177*H177,2)</f>
        <v>0</v>
      </c>
      <c r="K177" s="169"/>
      <c r="L177" s="33"/>
      <c r="M177" s="170" t="s">
        <v>1</v>
      </c>
      <c r="N177" s="171" t="s">
        <v>37</v>
      </c>
      <c r="O177" s="58"/>
      <c r="P177" s="172">
        <f>O177*H177</f>
        <v>0</v>
      </c>
      <c r="Q177" s="172">
        <v>0.15476999999999999</v>
      </c>
      <c r="R177" s="172">
        <f>Q177*H177</f>
        <v>2.1667799999999997</v>
      </c>
      <c r="S177" s="172">
        <v>0</v>
      </c>
      <c r="T177" s="173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4" t="s">
        <v>121</v>
      </c>
      <c r="AT177" s="174" t="s">
        <v>117</v>
      </c>
      <c r="AU177" s="174" t="s">
        <v>82</v>
      </c>
      <c r="AY177" s="17" t="s">
        <v>113</v>
      </c>
      <c r="BE177" s="175">
        <f>IF(N177="základní",J177,0)</f>
        <v>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7" t="s">
        <v>80</v>
      </c>
      <c r="BK177" s="175">
        <f>ROUND(I177*H177,2)</f>
        <v>0</v>
      </c>
      <c r="BL177" s="17" t="s">
        <v>121</v>
      </c>
      <c r="BM177" s="174" t="s">
        <v>336</v>
      </c>
    </row>
    <row r="178" spans="1:65" s="2" customFormat="1" ht="11.25">
      <c r="A178" s="32"/>
      <c r="B178" s="33"/>
      <c r="C178" s="32"/>
      <c r="D178" s="176" t="s">
        <v>123</v>
      </c>
      <c r="E178" s="32"/>
      <c r="F178" s="177" t="s">
        <v>335</v>
      </c>
      <c r="G178" s="32"/>
      <c r="H178" s="32"/>
      <c r="I178" s="96"/>
      <c r="J178" s="32"/>
      <c r="K178" s="32"/>
      <c r="L178" s="33"/>
      <c r="M178" s="178"/>
      <c r="N178" s="179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123</v>
      </c>
      <c r="AU178" s="17" t="s">
        <v>82</v>
      </c>
    </row>
    <row r="179" spans="1:65" s="13" customFormat="1" ht="11.25">
      <c r="B179" s="180"/>
      <c r="D179" s="176" t="s">
        <v>124</v>
      </c>
      <c r="E179" s="181" t="s">
        <v>1</v>
      </c>
      <c r="F179" s="182" t="s">
        <v>337</v>
      </c>
      <c r="H179" s="183">
        <v>14</v>
      </c>
      <c r="I179" s="184"/>
      <c r="L179" s="180"/>
      <c r="M179" s="185"/>
      <c r="N179" s="186"/>
      <c r="O179" s="186"/>
      <c r="P179" s="186"/>
      <c r="Q179" s="186"/>
      <c r="R179" s="186"/>
      <c r="S179" s="186"/>
      <c r="T179" s="187"/>
      <c r="AT179" s="181" t="s">
        <v>124</v>
      </c>
      <c r="AU179" s="181" t="s">
        <v>82</v>
      </c>
      <c r="AV179" s="13" t="s">
        <v>82</v>
      </c>
      <c r="AW179" s="13" t="s">
        <v>29</v>
      </c>
      <c r="AX179" s="13" t="s">
        <v>80</v>
      </c>
      <c r="AY179" s="181" t="s">
        <v>113</v>
      </c>
    </row>
    <row r="180" spans="1:65" s="2" customFormat="1" ht="24" customHeight="1">
      <c r="A180" s="32"/>
      <c r="B180" s="161"/>
      <c r="C180" s="162" t="s">
        <v>220</v>
      </c>
      <c r="D180" s="162" t="s">
        <v>117</v>
      </c>
      <c r="E180" s="163" t="s">
        <v>338</v>
      </c>
      <c r="F180" s="164" t="s">
        <v>339</v>
      </c>
      <c r="G180" s="165" t="s">
        <v>218</v>
      </c>
      <c r="H180" s="166">
        <v>4</v>
      </c>
      <c r="I180" s="167"/>
      <c r="J180" s="168">
        <f>ROUND(I180*H180,2)</f>
        <v>0</v>
      </c>
      <c r="K180" s="169"/>
      <c r="L180" s="33"/>
      <c r="M180" s="170" t="s">
        <v>1</v>
      </c>
      <c r="N180" s="171" t="s">
        <v>37</v>
      </c>
      <c r="O180" s="58"/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4" t="s">
        <v>121</v>
      </c>
      <c r="AT180" s="174" t="s">
        <v>117</v>
      </c>
      <c r="AU180" s="174" t="s">
        <v>82</v>
      </c>
      <c r="AY180" s="17" t="s">
        <v>113</v>
      </c>
      <c r="BE180" s="175">
        <f>IF(N180="základní",J180,0)</f>
        <v>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7" t="s">
        <v>80</v>
      </c>
      <c r="BK180" s="175">
        <f>ROUND(I180*H180,2)</f>
        <v>0</v>
      </c>
      <c r="BL180" s="17" t="s">
        <v>121</v>
      </c>
      <c r="BM180" s="174" t="s">
        <v>340</v>
      </c>
    </row>
    <row r="181" spans="1:65" s="2" customFormat="1" ht="19.5">
      <c r="A181" s="32"/>
      <c r="B181" s="33"/>
      <c r="C181" s="32"/>
      <c r="D181" s="176" t="s">
        <v>123</v>
      </c>
      <c r="E181" s="32"/>
      <c r="F181" s="177" t="s">
        <v>339</v>
      </c>
      <c r="G181" s="32"/>
      <c r="H181" s="32"/>
      <c r="I181" s="96"/>
      <c r="J181" s="32"/>
      <c r="K181" s="32"/>
      <c r="L181" s="33"/>
      <c r="M181" s="178"/>
      <c r="N181" s="179"/>
      <c r="O181" s="58"/>
      <c r="P181" s="58"/>
      <c r="Q181" s="58"/>
      <c r="R181" s="58"/>
      <c r="S181" s="58"/>
      <c r="T181" s="59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123</v>
      </c>
      <c r="AU181" s="17" t="s">
        <v>82</v>
      </c>
    </row>
    <row r="182" spans="1:65" s="13" customFormat="1" ht="11.25">
      <c r="B182" s="180"/>
      <c r="D182" s="176" t="s">
        <v>124</v>
      </c>
      <c r="E182" s="181" t="s">
        <v>1</v>
      </c>
      <c r="F182" s="182" t="s">
        <v>211</v>
      </c>
      <c r="H182" s="183">
        <v>4</v>
      </c>
      <c r="I182" s="184"/>
      <c r="L182" s="180"/>
      <c r="M182" s="185"/>
      <c r="N182" s="186"/>
      <c r="O182" s="186"/>
      <c r="P182" s="186"/>
      <c r="Q182" s="186"/>
      <c r="R182" s="186"/>
      <c r="S182" s="186"/>
      <c r="T182" s="187"/>
      <c r="AT182" s="181" t="s">
        <v>124</v>
      </c>
      <c r="AU182" s="181" t="s">
        <v>82</v>
      </c>
      <c r="AV182" s="13" t="s">
        <v>82</v>
      </c>
      <c r="AW182" s="13" t="s">
        <v>29</v>
      </c>
      <c r="AX182" s="13" t="s">
        <v>80</v>
      </c>
      <c r="AY182" s="181" t="s">
        <v>113</v>
      </c>
    </row>
    <row r="183" spans="1:65" s="2" customFormat="1" ht="16.5" customHeight="1">
      <c r="A183" s="32"/>
      <c r="B183" s="161"/>
      <c r="C183" s="162" t="s">
        <v>139</v>
      </c>
      <c r="D183" s="162" t="s">
        <v>117</v>
      </c>
      <c r="E183" s="163" t="s">
        <v>341</v>
      </c>
      <c r="F183" s="164" t="s">
        <v>342</v>
      </c>
      <c r="G183" s="165" t="s">
        <v>167</v>
      </c>
      <c r="H183" s="166">
        <v>4</v>
      </c>
      <c r="I183" s="167"/>
      <c r="J183" s="168">
        <f>ROUND(I183*H183,2)</f>
        <v>0</v>
      </c>
      <c r="K183" s="169"/>
      <c r="L183" s="33"/>
      <c r="M183" s="170" t="s">
        <v>1</v>
      </c>
      <c r="N183" s="171" t="s">
        <v>37</v>
      </c>
      <c r="O183" s="58"/>
      <c r="P183" s="172">
        <f>O183*H183</f>
        <v>0</v>
      </c>
      <c r="Q183" s="172">
        <v>3.7098200000000001</v>
      </c>
      <c r="R183" s="172">
        <f>Q183*H183</f>
        <v>14.83928</v>
      </c>
      <c r="S183" s="172">
        <v>0</v>
      </c>
      <c r="T183" s="173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4" t="s">
        <v>121</v>
      </c>
      <c r="AT183" s="174" t="s">
        <v>117</v>
      </c>
      <c r="AU183" s="174" t="s">
        <v>82</v>
      </c>
      <c r="AY183" s="17" t="s">
        <v>113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7" t="s">
        <v>80</v>
      </c>
      <c r="BK183" s="175">
        <f>ROUND(I183*H183,2)</f>
        <v>0</v>
      </c>
      <c r="BL183" s="17" t="s">
        <v>121</v>
      </c>
      <c r="BM183" s="174" t="s">
        <v>343</v>
      </c>
    </row>
    <row r="184" spans="1:65" s="2" customFormat="1" ht="11.25">
      <c r="A184" s="32"/>
      <c r="B184" s="33"/>
      <c r="C184" s="32"/>
      <c r="D184" s="176" t="s">
        <v>123</v>
      </c>
      <c r="E184" s="32"/>
      <c r="F184" s="177" t="s">
        <v>342</v>
      </c>
      <c r="G184" s="32"/>
      <c r="H184" s="32"/>
      <c r="I184" s="96"/>
      <c r="J184" s="32"/>
      <c r="K184" s="32"/>
      <c r="L184" s="33"/>
      <c r="M184" s="178"/>
      <c r="N184" s="179"/>
      <c r="O184" s="58"/>
      <c r="P184" s="58"/>
      <c r="Q184" s="58"/>
      <c r="R184" s="58"/>
      <c r="S184" s="58"/>
      <c r="T184" s="5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123</v>
      </c>
      <c r="AU184" s="17" t="s">
        <v>82</v>
      </c>
    </row>
    <row r="185" spans="1:65" s="13" customFormat="1" ht="11.25">
      <c r="B185" s="180"/>
      <c r="D185" s="176" t="s">
        <v>124</v>
      </c>
      <c r="E185" s="181" t="s">
        <v>1</v>
      </c>
      <c r="F185" s="182" t="s">
        <v>211</v>
      </c>
      <c r="H185" s="183">
        <v>4</v>
      </c>
      <c r="I185" s="184"/>
      <c r="L185" s="180"/>
      <c r="M185" s="185"/>
      <c r="N185" s="186"/>
      <c r="O185" s="186"/>
      <c r="P185" s="186"/>
      <c r="Q185" s="186"/>
      <c r="R185" s="186"/>
      <c r="S185" s="186"/>
      <c r="T185" s="187"/>
      <c r="AT185" s="181" t="s">
        <v>124</v>
      </c>
      <c r="AU185" s="181" t="s">
        <v>82</v>
      </c>
      <c r="AV185" s="13" t="s">
        <v>82</v>
      </c>
      <c r="AW185" s="13" t="s">
        <v>29</v>
      </c>
      <c r="AX185" s="13" t="s">
        <v>80</v>
      </c>
      <c r="AY185" s="181" t="s">
        <v>113</v>
      </c>
    </row>
    <row r="186" spans="1:65" s="2" customFormat="1" ht="24" customHeight="1">
      <c r="A186" s="32"/>
      <c r="B186" s="161"/>
      <c r="C186" s="162" t="s">
        <v>157</v>
      </c>
      <c r="D186" s="162" t="s">
        <v>117</v>
      </c>
      <c r="E186" s="163" t="s">
        <v>344</v>
      </c>
      <c r="F186" s="164" t="s">
        <v>345</v>
      </c>
      <c r="G186" s="165" t="s">
        <v>167</v>
      </c>
      <c r="H186" s="166">
        <v>4</v>
      </c>
      <c r="I186" s="167"/>
      <c r="J186" s="168">
        <f>ROUND(I186*H186,2)</f>
        <v>0</v>
      </c>
      <c r="K186" s="169"/>
      <c r="L186" s="33"/>
      <c r="M186" s="170" t="s">
        <v>1</v>
      </c>
      <c r="N186" s="171" t="s">
        <v>37</v>
      </c>
      <c r="O186" s="58"/>
      <c r="P186" s="172">
        <f>O186*H186</f>
        <v>0</v>
      </c>
      <c r="Q186" s="172">
        <v>0</v>
      </c>
      <c r="R186" s="172">
        <f>Q186*H186</f>
        <v>0</v>
      </c>
      <c r="S186" s="172">
        <v>0</v>
      </c>
      <c r="T186" s="173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4" t="s">
        <v>121</v>
      </c>
      <c r="AT186" s="174" t="s">
        <v>117</v>
      </c>
      <c r="AU186" s="174" t="s">
        <v>82</v>
      </c>
      <c r="AY186" s="17" t="s">
        <v>113</v>
      </c>
      <c r="BE186" s="175">
        <f>IF(N186="základní",J186,0)</f>
        <v>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7" t="s">
        <v>80</v>
      </c>
      <c r="BK186" s="175">
        <f>ROUND(I186*H186,2)</f>
        <v>0</v>
      </c>
      <c r="BL186" s="17" t="s">
        <v>121</v>
      </c>
      <c r="BM186" s="174" t="s">
        <v>346</v>
      </c>
    </row>
    <row r="187" spans="1:65" s="2" customFormat="1" ht="11.25">
      <c r="A187" s="32"/>
      <c r="B187" s="33"/>
      <c r="C187" s="32"/>
      <c r="D187" s="176" t="s">
        <v>123</v>
      </c>
      <c r="E187" s="32"/>
      <c r="F187" s="177" t="s">
        <v>345</v>
      </c>
      <c r="G187" s="32"/>
      <c r="H187" s="32"/>
      <c r="I187" s="96"/>
      <c r="J187" s="32"/>
      <c r="K187" s="32"/>
      <c r="L187" s="33"/>
      <c r="M187" s="178"/>
      <c r="N187" s="179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123</v>
      </c>
      <c r="AU187" s="17" t="s">
        <v>82</v>
      </c>
    </row>
    <row r="188" spans="1:65" s="13" customFormat="1" ht="11.25">
      <c r="B188" s="180"/>
      <c r="D188" s="176" t="s">
        <v>124</v>
      </c>
      <c r="E188" s="181" t="s">
        <v>1</v>
      </c>
      <c r="F188" s="182" t="s">
        <v>211</v>
      </c>
      <c r="H188" s="183">
        <v>4</v>
      </c>
      <c r="I188" s="184"/>
      <c r="L188" s="180"/>
      <c r="M188" s="185"/>
      <c r="N188" s="186"/>
      <c r="O188" s="186"/>
      <c r="P188" s="186"/>
      <c r="Q188" s="186"/>
      <c r="R188" s="186"/>
      <c r="S188" s="186"/>
      <c r="T188" s="187"/>
      <c r="AT188" s="181" t="s">
        <v>124</v>
      </c>
      <c r="AU188" s="181" t="s">
        <v>82</v>
      </c>
      <c r="AV188" s="13" t="s">
        <v>82</v>
      </c>
      <c r="AW188" s="13" t="s">
        <v>29</v>
      </c>
      <c r="AX188" s="13" t="s">
        <v>80</v>
      </c>
      <c r="AY188" s="181" t="s">
        <v>113</v>
      </c>
    </row>
    <row r="189" spans="1:65" s="2" customFormat="1" ht="24" customHeight="1">
      <c r="A189" s="32"/>
      <c r="B189" s="161"/>
      <c r="C189" s="162" t="s">
        <v>161</v>
      </c>
      <c r="D189" s="162" t="s">
        <v>117</v>
      </c>
      <c r="E189" s="163" t="s">
        <v>347</v>
      </c>
      <c r="F189" s="164" t="s">
        <v>348</v>
      </c>
      <c r="G189" s="165" t="s">
        <v>144</v>
      </c>
      <c r="H189" s="166">
        <v>21.2</v>
      </c>
      <c r="I189" s="167"/>
      <c r="J189" s="168">
        <f>ROUND(I189*H189,2)</f>
        <v>0</v>
      </c>
      <c r="K189" s="169"/>
      <c r="L189" s="33"/>
      <c r="M189" s="170" t="s">
        <v>1</v>
      </c>
      <c r="N189" s="171" t="s">
        <v>37</v>
      </c>
      <c r="O189" s="58"/>
      <c r="P189" s="172">
        <f>O189*H189</f>
        <v>0</v>
      </c>
      <c r="Q189" s="172">
        <v>2.111E-2</v>
      </c>
      <c r="R189" s="172">
        <f>Q189*H189</f>
        <v>0.44753199999999999</v>
      </c>
      <c r="S189" s="172">
        <v>0</v>
      </c>
      <c r="T189" s="173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4" t="s">
        <v>121</v>
      </c>
      <c r="AT189" s="174" t="s">
        <v>117</v>
      </c>
      <c r="AU189" s="174" t="s">
        <v>82</v>
      </c>
      <c r="AY189" s="17" t="s">
        <v>113</v>
      </c>
      <c r="BE189" s="175">
        <f>IF(N189="základní",J189,0)</f>
        <v>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7" t="s">
        <v>80</v>
      </c>
      <c r="BK189" s="175">
        <f>ROUND(I189*H189,2)</f>
        <v>0</v>
      </c>
      <c r="BL189" s="17" t="s">
        <v>121</v>
      </c>
      <c r="BM189" s="174" t="s">
        <v>349</v>
      </c>
    </row>
    <row r="190" spans="1:65" s="2" customFormat="1" ht="19.5">
      <c r="A190" s="32"/>
      <c r="B190" s="33"/>
      <c r="C190" s="32"/>
      <c r="D190" s="176" t="s">
        <v>123</v>
      </c>
      <c r="E190" s="32"/>
      <c r="F190" s="177" t="s">
        <v>348</v>
      </c>
      <c r="G190" s="32"/>
      <c r="H190" s="32"/>
      <c r="I190" s="96"/>
      <c r="J190" s="32"/>
      <c r="K190" s="32"/>
      <c r="L190" s="33"/>
      <c r="M190" s="178"/>
      <c r="N190" s="179"/>
      <c r="O190" s="58"/>
      <c r="P190" s="58"/>
      <c r="Q190" s="58"/>
      <c r="R190" s="58"/>
      <c r="S190" s="58"/>
      <c r="T190" s="5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123</v>
      </c>
      <c r="AU190" s="17" t="s">
        <v>82</v>
      </c>
    </row>
    <row r="191" spans="1:65" s="13" customFormat="1" ht="11.25">
      <c r="B191" s="180"/>
      <c r="D191" s="176" t="s">
        <v>124</v>
      </c>
      <c r="E191" s="181" t="s">
        <v>1</v>
      </c>
      <c r="F191" s="182" t="s">
        <v>350</v>
      </c>
      <c r="H191" s="183">
        <v>21.2</v>
      </c>
      <c r="I191" s="184"/>
      <c r="L191" s="180"/>
      <c r="M191" s="185"/>
      <c r="N191" s="186"/>
      <c r="O191" s="186"/>
      <c r="P191" s="186"/>
      <c r="Q191" s="186"/>
      <c r="R191" s="186"/>
      <c r="S191" s="186"/>
      <c r="T191" s="187"/>
      <c r="AT191" s="181" t="s">
        <v>124</v>
      </c>
      <c r="AU191" s="181" t="s">
        <v>82</v>
      </c>
      <c r="AV191" s="13" t="s">
        <v>82</v>
      </c>
      <c r="AW191" s="13" t="s">
        <v>29</v>
      </c>
      <c r="AX191" s="13" t="s">
        <v>80</v>
      </c>
      <c r="AY191" s="181" t="s">
        <v>113</v>
      </c>
    </row>
    <row r="192" spans="1:65" s="2" customFormat="1" ht="24" customHeight="1">
      <c r="A192" s="32"/>
      <c r="B192" s="161"/>
      <c r="C192" s="162" t="s">
        <v>147</v>
      </c>
      <c r="D192" s="162" t="s">
        <v>117</v>
      </c>
      <c r="E192" s="163" t="s">
        <v>351</v>
      </c>
      <c r="F192" s="164" t="s">
        <v>352</v>
      </c>
      <c r="G192" s="165" t="s">
        <v>120</v>
      </c>
      <c r="H192" s="166">
        <v>76.122</v>
      </c>
      <c r="I192" s="167"/>
      <c r="J192" s="168">
        <f>ROUND(I192*H192,2)</f>
        <v>0</v>
      </c>
      <c r="K192" s="169"/>
      <c r="L192" s="33"/>
      <c r="M192" s="170" t="s">
        <v>1</v>
      </c>
      <c r="N192" s="171" t="s">
        <v>37</v>
      </c>
      <c r="O192" s="58"/>
      <c r="P192" s="172">
        <f>O192*H192</f>
        <v>0</v>
      </c>
      <c r="Q192" s="172">
        <v>0</v>
      </c>
      <c r="R192" s="172">
        <f>Q192*H192</f>
        <v>0</v>
      </c>
      <c r="S192" s="172">
        <v>0</v>
      </c>
      <c r="T192" s="173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4" t="s">
        <v>121</v>
      </c>
      <c r="AT192" s="174" t="s">
        <v>117</v>
      </c>
      <c r="AU192" s="174" t="s">
        <v>82</v>
      </c>
      <c r="AY192" s="17" t="s">
        <v>113</v>
      </c>
      <c r="BE192" s="175">
        <f>IF(N192="základní",J192,0)</f>
        <v>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7" t="s">
        <v>80</v>
      </c>
      <c r="BK192" s="175">
        <f>ROUND(I192*H192,2)</f>
        <v>0</v>
      </c>
      <c r="BL192" s="17" t="s">
        <v>121</v>
      </c>
      <c r="BM192" s="174" t="s">
        <v>353</v>
      </c>
    </row>
    <row r="193" spans="1:65" s="2" customFormat="1" ht="19.5">
      <c r="A193" s="32"/>
      <c r="B193" s="33"/>
      <c r="C193" s="32"/>
      <c r="D193" s="176" t="s">
        <v>123</v>
      </c>
      <c r="E193" s="32"/>
      <c r="F193" s="177" t="s">
        <v>352</v>
      </c>
      <c r="G193" s="32"/>
      <c r="H193" s="32"/>
      <c r="I193" s="96"/>
      <c r="J193" s="32"/>
      <c r="K193" s="32"/>
      <c r="L193" s="33"/>
      <c r="M193" s="178"/>
      <c r="N193" s="179"/>
      <c r="O193" s="58"/>
      <c r="P193" s="58"/>
      <c r="Q193" s="58"/>
      <c r="R193" s="58"/>
      <c r="S193" s="58"/>
      <c r="T193" s="59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123</v>
      </c>
      <c r="AU193" s="17" t="s">
        <v>82</v>
      </c>
    </row>
    <row r="194" spans="1:65" s="15" customFormat="1" ht="11.25">
      <c r="B194" s="212"/>
      <c r="D194" s="176" t="s">
        <v>124</v>
      </c>
      <c r="E194" s="213" t="s">
        <v>1</v>
      </c>
      <c r="F194" s="214" t="s">
        <v>354</v>
      </c>
      <c r="H194" s="213" t="s">
        <v>1</v>
      </c>
      <c r="I194" s="215"/>
      <c r="L194" s="212"/>
      <c r="M194" s="216"/>
      <c r="N194" s="217"/>
      <c r="O194" s="217"/>
      <c r="P194" s="217"/>
      <c r="Q194" s="217"/>
      <c r="R194" s="217"/>
      <c r="S194" s="217"/>
      <c r="T194" s="218"/>
      <c r="AT194" s="213" t="s">
        <v>124</v>
      </c>
      <c r="AU194" s="213" t="s">
        <v>82</v>
      </c>
      <c r="AV194" s="15" t="s">
        <v>80</v>
      </c>
      <c r="AW194" s="15" t="s">
        <v>29</v>
      </c>
      <c r="AX194" s="15" t="s">
        <v>72</v>
      </c>
      <c r="AY194" s="213" t="s">
        <v>113</v>
      </c>
    </row>
    <row r="195" spans="1:65" s="13" customFormat="1" ht="11.25">
      <c r="B195" s="180"/>
      <c r="D195" s="176" t="s">
        <v>124</v>
      </c>
      <c r="E195" s="181" t="s">
        <v>1</v>
      </c>
      <c r="F195" s="182" t="s">
        <v>355</v>
      </c>
      <c r="H195" s="183">
        <v>76.122</v>
      </c>
      <c r="I195" s="184"/>
      <c r="L195" s="180"/>
      <c r="M195" s="185"/>
      <c r="N195" s="186"/>
      <c r="O195" s="186"/>
      <c r="P195" s="186"/>
      <c r="Q195" s="186"/>
      <c r="R195" s="186"/>
      <c r="S195" s="186"/>
      <c r="T195" s="187"/>
      <c r="AT195" s="181" t="s">
        <v>124</v>
      </c>
      <c r="AU195" s="181" t="s">
        <v>82</v>
      </c>
      <c r="AV195" s="13" t="s">
        <v>82</v>
      </c>
      <c r="AW195" s="13" t="s">
        <v>29</v>
      </c>
      <c r="AX195" s="13" t="s">
        <v>80</v>
      </c>
      <c r="AY195" s="181" t="s">
        <v>113</v>
      </c>
    </row>
    <row r="196" spans="1:65" s="2" customFormat="1" ht="24" customHeight="1">
      <c r="A196" s="32"/>
      <c r="B196" s="161"/>
      <c r="C196" s="162" t="s">
        <v>153</v>
      </c>
      <c r="D196" s="162" t="s">
        <v>117</v>
      </c>
      <c r="E196" s="163" t="s">
        <v>356</v>
      </c>
      <c r="F196" s="164" t="s">
        <v>357</v>
      </c>
      <c r="G196" s="165" t="s">
        <v>120</v>
      </c>
      <c r="H196" s="166">
        <v>44.902000000000001</v>
      </c>
      <c r="I196" s="167"/>
      <c r="J196" s="168">
        <f>ROUND(I196*H196,2)</f>
        <v>0</v>
      </c>
      <c r="K196" s="169"/>
      <c r="L196" s="33"/>
      <c r="M196" s="170" t="s">
        <v>1</v>
      </c>
      <c r="N196" s="171" t="s">
        <v>37</v>
      </c>
      <c r="O196" s="58"/>
      <c r="P196" s="172">
        <f>O196*H196</f>
        <v>0</v>
      </c>
      <c r="Q196" s="172">
        <v>0</v>
      </c>
      <c r="R196" s="172">
        <f>Q196*H196</f>
        <v>0</v>
      </c>
      <c r="S196" s="172">
        <v>0</v>
      </c>
      <c r="T196" s="173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4" t="s">
        <v>121</v>
      </c>
      <c r="AT196" s="174" t="s">
        <v>117</v>
      </c>
      <c r="AU196" s="174" t="s">
        <v>82</v>
      </c>
      <c r="AY196" s="17" t="s">
        <v>113</v>
      </c>
      <c r="BE196" s="175">
        <f>IF(N196="základní",J196,0)</f>
        <v>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7" t="s">
        <v>80</v>
      </c>
      <c r="BK196" s="175">
        <f>ROUND(I196*H196,2)</f>
        <v>0</v>
      </c>
      <c r="BL196" s="17" t="s">
        <v>121</v>
      </c>
      <c r="BM196" s="174" t="s">
        <v>358</v>
      </c>
    </row>
    <row r="197" spans="1:65" s="2" customFormat="1" ht="19.5">
      <c r="A197" s="32"/>
      <c r="B197" s="33"/>
      <c r="C197" s="32"/>
      <c r="D197" s="176" t="s">
        <v>123</v>
      </c>
      <c r="E197" s="32"/>
      <c r="F197" s="177" t="s">
        <v>357</v>
      </c>
      <c r="G197" s="32"/>
      <c r="H197" s="32"/>
      <c r="I197" s="96"/>
      <c r="J197" s="32"/>
      <c r="K197" s="32"/>
      <c r="L197" s="33"/>
      <c r="M197" s="178"/>
      <c r="N197" s="179"/>
      <c r="O197" s="58"/>
      <c r="P197" s="58"/>
      <c r="Q197" s="58"/>
      <c r="R197" s="58"/>
      <c r="S197" s="58"/>
      <c r="T197" s="5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123</v>
      </c>
      <c r="AU197" s="17" t="s">
        <v>82</v>
      </c>
    </row>
    <row r="198" spans="1:65" s="15" customFormat="1" ht="11.25">
      <c r="B198" s="212"/>
      <c r="D198" s="176" t="s">
        <v>124</v>
      </c>
      <c r="E198" s="213" t="s">
        <v>1</v>
      </c>
      <c r="F198" s="214" t="s">
        <v>359</v>
      </c>
      <c r="H198" s="213" t="s">
        <v>1</v>
      </c>
      <c r="I198" s="215"/>
      <c r="L198" s="212"/>
      <c r="M198" s="216"/>
      <c r="N198" s="217"/>
      <c r="O198" s="217"/>
      <c r="P198" s="217"/>
      <c r="Q198" s="217"/>
      <c r="R198" s="217"/>
      <c r="S198" s="217"/>
      <c r="T198" s="218"/>
      <c r="AT198" s="213" t="s">
        <v>124</v>
      </c>
      <c r="AU198" s="213" t="s">
        <v>82</v>
      </c>
      <c r="AV198" s="15" t="s">
        <v>80</v>
      </c>
      <c r="AW198" s="15" t="s">
        <v>29</v>
      </c>
      <c r="AX198" s="15" t="s">
        <v>72</v>
      </c>
      <c r="AY198" s="213" t="s">
        <v>113</v>
      </c>
    </row>
    <row r="199" spans="1:65" s="13" customFormat="1" ht="11.25">
      <c r="B199" s="180"/>
      <c r="D199" s="176" t="s">
        <v>124</v>
      </c>
      <c r="E199" s="181" t="s">
        <v>1</v>
      </c>
      <c r="F199" s="182" t="s">
        <v>360</v>
      </c>
      <c r="H199" s="183">
        <v>44.902000000000001</v>
      </c>
      <c r="I199" s="184"/>
      <c r="L199" s="180"/>
      <c r="M199" s="185"/>
      <c r="N199" s="186"/>
      <c r="O199" s="186"/>
      <c r="P199" s="186"/>
      <c r="Q199" s="186"/>
      <c r="R199" s="186"/>
      <c r="S199" s="186"/>
      <c r="T199" s="187"/>
      <c r="AT199" s="181" t="s">
        <v>124</v>
      </c>
      <c r="AU199" s="181" t="s">
        <v>82</v>
      </c>
      <c r="AV199" s="13" t="s">
        <v>82</v>
      </c>
      <c r="AW199" s="13" t="s">
        <v>29</v>
      </c>
      <c r="AX199" s="13" t="s">
        <v>80</v>
      </c>
      <c r="AY199" s="181" t="s">
        <v>113</v>
      </c>
    </row>
    <row r="200" spans="1:65" s="2" customFormat="1" ht="24" customHeight="1">
      <c r="A200" s="32"/>
      <c r="B200" s="161"/>
      <c r="C200" s="162" t="s">
        <v>178</v>
      </c>
      <c r="D200" s="162" t="s">
        <v>117</v>
      </c>
      <c r="E200" s="163" t="s">
        <v>361</v>
      </c>
      <c r="F200" s="164" t="s">
        <v>362</v>
      </c>
      <c r="G200" s="165" t="s">
        <v>120</v>
      </c>
      <c r="H200" s="166">
        <v>449.02</v>
      </c>
      <c r="I200" s="167"/>
      <c r="J200" s="168">
        <f>ROUND(I200*H200,2)</f>
        <v>0</v>
      </c>
      <c r="K200" s="169"/>
      <c r="L200" s="33"/>
      <c r="M200" s="170" t="s">
        <v>1</v>
      </c>
      <c r="N200" s="171" t="s">
        <v>37</v>
      </c>
      <c r="O200" s="58"/>
      <c r="P200" s="172">
        <f>O200*H200</f>
        <v>0</v>
      </c>
      <c r="Q200" s="172">
        <v>0</v>
      </c>
      <c r="R200" s="172">
        <f>Q200*H200</f>
        <v>0</v>
      </c>
      <c r="S200" s="172">
        <v>0</v>
      </c>
      <c r="T200" s="173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4" t="s">
        <v>121</v>
      </c>
      <c r="AT200" s="174" t="s">
        <v>117</v>
      </c>
      <c r="AU200" s="174" t="s">
        <v>82</v>
      </c>
      <c r="AY200" s="17" t="s">
        <v>113</v>
      </c>
      <c r="BE200" s="175">
        <f>IF(N200="základní",J200,0)</f>
        <v>0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7" t="s">
        <v>80</v>
      </c>
      <c r="BK200" s="175">
        <f>ROUND(I200*H200,2)</f>
        <v>0</v>
      </c>
      <c r="BL200" s="17" t="s">
        <v>121</v>
      </c>
      <c r="BM200" s="174" t="s">
        <v>363</v>
      </c>
    </row>
    <row r="201" spans="1:65" s="2" customFormat="1" ht="19.5">
      <c r="A201" s="32"/>
      <c r="B201" s="33"/>
      <c r="C201" s="32"/>
      <c r="D201" s="176" t="s">
        <v>123</v>
      </c>
      <c r="E201" s="32"/>
      <c r="F201" s="177" t="s">
        <v>362</v>
      </c>
      <c r="G201" s="32"/>
      <c r="H201" s="32"/>
      <c r="I201" s="96"/>
      <c r="J201" s="32"/>
      <c r="K201" s="32"/>
      <c r="L201" s="33"/>
      <c r="M201" s="178"/>
      <c r="N201" s="179"/>
      <c r="O201" s="58"/>
      <c r="P201" s="58"/>
      <c r="Q201" s="58"/>
      <c r="R201" s="58"/>
      <c r="S201" s="58"/>
      <c r="T201" s="5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123</v>
      </c>
      <c r="AU201" s="17" t="s">
        <v>82</v>
      </c>
    </row>
    <row r="202" spans="1:65" s="15" customFormat="1" ht="11.25">
      <c r="B202" s="212"/>
      <c r="D202" s="176" t="s">
        <v>124</v>
      </c>
      <c r="E202" s="213" t="s">
        <v>1</v>
      </c>
      <c r="F202" s="214" t="s">
        <v>364</v>
      </c>
      <c r="H202" s="213" t="s">
        <v>1</v>
      </c>
      <c r="I202" s="215"/>
      <c r="L202" s="212"/>
      <c r="M202" s="216"/>
      <c r="N202" s="217"/>
      <c r="O202" s="217"/>
      <c r="P202" s="217"/>
      <c r="Q202" s="217"/>
      <c r="R202" s="217"/>
      <c r="S202" s="217"/>
      <c r="T202" s="218"/>
      <c r="AT202" s="213" t="s">
        <v>124</v>
      </c>
      <c r="AU202" s="213" t="s">
        <v>82</v>
      </c>
      <c r="AV202" s="15" t="s">
        <v>80</v>
      </c>
      <c r="AW202" s="15" t="s">
        <v>29</v>
      </c>
      <c r="AX202" s="15" t="s">
        <v>72</v>
      </c>
      <c r="AY202" s="213" t="s">
        <v>113</v>
      </c>
    </row>
    <row r="203" spans="1:65" s="13" customFormat="1" ht="11.25">
      <c r="B203" s="180"/>
      <c r="D203" s="176" t="s">
        <v>124</v>
      </c>
      <c r="E203" s="181" t="s">
        <v>1</v>
      </c>
      <c r="F203" s="182" t="s">
        <v>365</v>
      </c>
      <c r="H203" s="183">
        <v>449.02</v>
      </c>
      <c r="I203" s="184"/>
      <c r="L203" s="180"/>
      <c r="M203" s="185"/>
      <c r="N203" s="186"/>
      <c r="O203" s="186"/>
      <c r="P203" s="186"/>
      <c r="Q203" s="186"/>
      <c r="R203" s="186"/>
      <c r="S203" s="186"/>
      <c r="T203" s="187"/>
      <c r="AT203" s="181" t="s">
        <v>124</v>
      </c>
      <c r="AU203" s="181" t="s">
        <v>82</v>
      </c>
      <c r="AV203" s="13" t="s">
        <v>82</v>
      </c>
      <c r="AW203" s="13" t="s">
        <v>29</v>
      </c>
      <c r="AX203" s="13" t="s">
        <v>80</v>
      </c>
      <c r="AY203" s="181" t="s">
        <v>113</v>
      </c>
    </row>
    <row r="204" spans="1:65" s="2" customFormat="1" ht="16.5" customHeight="1">
      <c r="A204" s="32"/>
      <c r="B204" s="161"/>
      <c r="C204" s="162" t="s">
        <v>183</v>
      </c>
      <c r="D204" s="162" t="s">
        <v>117</v>
      </c>
      <c r="E204" s="163" t="s">
        <v>366</v>
      </c>
      <c r="F204" s="164" t="s">
        <v>367</v>
      </c>
      <c r="G204" s="165" t="s">
        <v>120</v>
      </c>
      <c r="H204" s="166">
        <v>76.122</v>
      </c>
      <c r="I204" s="167"/>
      <c r="J204" s="168">
        <f>ROUND(I204*H204,2)</f>
        <v>0</v>
      </c>
      <c r="K204" s="169"/>
      <c r="L204" s="33"/>
      <c r="M204" s="170" t="s">
        <v>1</v>
      </c>
      <c r="N204" s="171" t="s">
        <v>37</v>
      </c>
      <c r="O204" s="58"/>
      <c r="P204" s="172">
        <f>O204*H204</f>
        <v>0</v>
      </c>
      <c r="Q204" s="172">
        <v>0</v>
      </c>
      <c r="R204" s="172">
        <f>Q204*H204</f>
        <v>0</v>
      </c>
      <c r="S204" s="172">
        <v>0</v>
      </c>
      <c r="T204" s="173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4" t="s">
        <v>121</v>
      </c>
      <c r="AT204" s="174" t="s">
        <v>117</v>
      </c>
      <c r="AU204" s="174" t="s">
        <v>82</v>
      </c>
      <c r="AY204" s="17" t="s">
        <v>113</v>
      </c>
      <c r="BE204" s="175">
        <f>IF(N204="základní",J204,0)</f>
        <v>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17" t="s">
        <v>80</v>
      </c>
      <c r="BK204" s="175">
        <f>ROUND(I204*H204,2)</f>
        <v>0</v>
      </c>
      <c r="BL204" s="17" t="s">
        <v>121</v>
      </c>
      <c r="BM204" s="174" t="s">
        <v>368</v>
      </c>
    </row>
    <row r="205" spans="1:65" s="2" customFormat="1" ht="11.25">
      <c r="A205" s="32"/>
      <c r="B205" s="33"/>
      <c r="C205" s="32"/>
      <c r="D205" s="176" t="s">
        <v>123</v>
      </c>
      <c r="E205" s="32"/>
      <c r="F205" s="177" t="s">
        <v>367</v>
      </c>
      <c r="G205" s="32"/>
      <c r="H205" s="32"/>
      <c r="I205" s="96"/>
      <c r="J205" s="32"/>
      <c r="K205" s="32"/>
      <c r="L205" s="33"/>
      <c r="M205" s="178"/>
      <c r="N205" s="179"/>
      <c r="O205" s="58"/>
      <c r="P205" s="58"/>
      <c r="Q205" s="58"/>
      <c r="R205" s="58"/>
      <c r="S205" s="58"/>
      <c r="T205" s="59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123</v>
      </c>
      <c r="AU205" s="17" t="s">
        <v>82</v>
      </c>
    </row>
    <row r="206" spans="1:65" s="13" customFormat="1" ht="11.25">
      <c r="B206" s="180"/>
      <c r="D206" s="176" t="s">
        <v>124</v>
      </c>
      <c r="E206" s="181" t="s">
        <v>1</v>
      </c>
      <c r="F206" s="182" t="s">
        <v>355</v>
      </c>
      <c r="H206" s="183">
        <v>76.122</v>
      </c>
      <c r="I206" s="184"/>
      <c r="L206" s="180"/>
      <c r="M206" s="185"/>
      <c r="N206" s="186"/>
      <c r="O206" s="186"/>
      <c r="P206" s="186"/>
      <c r="Q206" s="186"/>
      <c r="R206" s="186"/>
      <c r="S206" s="186"/>
      <c r="T206" s="187"/>
      <c r="AT206" s="181" t="s">
        <v>124</v>
      </c>
      <c r="AU206" s="181" t="s">
        <v>82</v>
      </c>
      <c r="AV206" s="13" t="s">
        <v>82</v>
      </c>
      <c r="AW206" s="13" t="s">
        <v>29</v>
      </c>
      <c r="AX206" s="13" t="s">
        <v>80</v>
      </c>
      <c r="AY206" s="181" t="s">
        <v>113</v>
      </c>
    </row>
    <row r="207" spans="1:65" s="2" customFormat="1" ht="16.5" customHeight="1">
      <c r="A207" s="32"/>
      <c r="B207" s="161"/>
      <c r="C207" s="162" t="s">
        <v>8</v>
      </c>
      <c r="D207" s="162" t="s">
        <v>117</v>
      </c>
      <c r="E207" s="163" t="s">
        <v>369</v>
      </c>
      <c r="F207" s="164" t="s">
        <v>370</v>
      </c>
      <c r="G207" s="165" t="s">
        <v>120</v>
      </c>
      <c r="H207" s="166">
        <v>44.902000000000001</v>
      </c>
      <c r="I207" s="167"/>
      <c r="J207" s="168">
        <f>ROUND(I207*H207,2)</f>
        <v>0</v>
      </c>
      <c r="K207" s="169"/>
      <c r="L207" s="33"/>
      <c r="M207" s="170" t="s">
        <v>1</v>
      </c>
      <c r="N207" s="171" t="s">
        <v>37</v>
      </c>
      <c r="O207" s="58"/>
      <c r="P207" s="172">
        <f>O207*H207</f>
        <v>0</v>
      </c>
      <c r="Q207" s="172">
        <v>0</v>
      </c>
      <c r="R207" s="172">
        <f>Q207*H207</f>
        <v>0</v>
      </c>
      <c r="S207" s="172">
        <v>0</v>
      </c>
      <c r="T207" s="173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4" t="s">
        <v>121</v>
      </c>
      <c r="AT207" s="174" t="s">
        <v>117</v>
      </c>
      <c r="AU207" s="174" t="s">
        <v>82</v>
      </c>
      <c r="AY207" s="17" t="s">
        <v>113</v>
      </c>
      <c r="BE207" s="175">
        <f>IF(N207="základní",J207,0)</f>
        <v>0</v>
      </c>
      <c r="BF207" s="175">
        <f>IF(N207="snížená",J207,0)</f>
        <v>0</v>
      </c>
      <c r="BG207" s="175">
        <f>IF(N207="zákl. přenesená",J207,0)</f>
        <v>0</v>
      </c>
      <c r="BH207" s="175">
        <f>IF(N207="sníž. přenesená",J207,0)</f>
        <v>0</v>
      </c>
      <c r="BI207" s="175">
        <f>IF(N207="nulová",J207,0)</f>
        <v>0</v>
      </c>
      <c r="BJ207" s="17" t="s">
        <v>80</v>
      </c>
      <c r="BK207" s="175">
        <f>ROUND(I207*H207,2)</f>
        <v>0</v>
      </c>
      <c r="BL207" s="17" t="s">
        <v>121</v>
      </c>
      <c r="BM207" s="174" t="s">
        <v>371</v>
      </c>
    </row>
    <row r="208" spans="1:65" s="2" customFormat="1" ht="11.25">
      <c r="A208" s="32"/>
      <c r="B208" s="33"/>
      <c r="C208" s="32"/>
      <c r="D208" s="176" t="s">
        <v>123</v>
      </c>
      <c r="E208" s="32"/>
      <c r="F208" s="177" t="s">
        <v>370</v>
      </c>
      <c r="G208" s="32"/>
      <c r="H208" s="32"/>
      <c r="I208" s="96"/>
      <c r="J208" s="32"/>
      <c r="K208" s="32"/>
      <c r="L208" s="33"/>
      <c r="M208" s="178"/>
      <c r="N208" s="179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123</v>
      </c>
      <c r="AU208" s="17" t="s">
        <v>82</v>
      </c>
    </row>
    <row r="209" spans="1:65" s="13" customFormat="1" ht="11.25">
      <c r="B209" s="180"/>
      <c r="D209" s="176" t="s">
        <v>124</v>
      </c>
      <c r="E209" s="181" t="s">
        <v>1</v>
      </c>
      <c r="F209" s="182" t="s">
        <v>372</v>
      </c>
      <c r="H209" s="183">
        <v>44.902000000000001</v>
      </c>
      <c r="I209" s="184"/>
      <c r="L209" s="180"/>
      <c r="M209" s="185"/>
      <c r="N209" s="186"/>
      <c r="O209" s="186"/>
      <c r="P209" s="186"/>
      <c r="Q209" s="186"/>
      <c r="R209" s="186"/>
      <c r="S209" s="186"/>
      <c r="T209" s="187"/>
      <c r="AT209" s="181" t="s">
        <v>124</v>
      </c>
      <c r="AU209" s="181" t="s">
        <v>82</v>
      </c>
      <c r="AV209" s="13" t="s">
        <v>82</v>
      </c>
      <c r="AW209" s="13" t="s">
        <v>29</v>
      </c>
      <c r="AX209" s="13" t="s">
        <v>80</v>
      </c>
      <c r="AY209" s="181" t="s">
        <v>113</v>
      </c>
    </row>
    <row r="210" spans="1:65" s="2" customFormat="1" ht="24" customHeight="1">
      <c r="A210" s="32"/>
      <c r="B210" s="161"/>
      <c r="C210" s="162" t="s">
        <v>212</v>
      </c>
      <c r="D210" s="162" t="s">
        <v>117</v>
      </c>
      <c r="E210" s="163" t="s">
        <v>373</v>
      </c>
      <c r="F210" s="164" t="s">
        <v>374</v>
      </c>
      <c r="G210" s="165" t="s">
        <v>120</v>
      </c>
      <c r="H210" s="166">
        <v>21.6</v>
      </c>
      <c r="I210" s="167"/>
      <c r="J210" s="168">
        <f>ROUND(I210*H210,2)</f>
        <v>0</v>
      </c>
      <c r="K210" s="169"/>
      <c r="L210" s="33"/>
      <c r="M210" s="170" t="s">
        <v>1</v>
      </c>
      <c r="N210" s="171" t="s">
        <v>37</v>
      </c>
      <c r="O210" s="58"/>
      <c r="P210" s="172">
        <f>O210*H210</f>
        <v>0</v>
      </c>
      <c r="Q210" s="172">
        <v>0</v>
      </c>
      <c r="R210" s="172">
        <f>Q210*H210</f>
        <v>0</v>
      </c>
      <c r="S210" s="172">
        <v>0</v>
      </c>
      <c r="T210" s="173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4" t="s">
        <v>121</v>
      </c>
      <c r="AT210" s="174" t="s">
        <v>117</v>
      </c>
      <c r="AU210" s="174" t="s">
        <v>82</v>
      </c>
      <c r="AY210" s="17" t="s">
        <v>113</v>
      </c>
      <c r="BE210" s="175">
        <f>IF(N210="základní",J210,0)</f>
        <v>0</v>
      </c>
      <c r="BF210" s="175">
        <f>IF(N210="snížená",J210,0)</f>
        <v>0</v>
      </c>
      <c r="BG210" s="175">
        <f>IF(N210="zákl. přenesená",J210,0)</f>
        <v>0</v>
      </c>
      <c r="BH210" s="175">
        <f>IF(N210="sníž. přenesená",J210,0)</f>
        <v>0</v>
      </c>
      <c r="BI210" s="175">
        <f>IF(N210="nulová",J210,0)</f>
        <v>0</v>
      </c>
      <c r="BJ210" s="17" t="s">
        <v>80</v>
      </c>
      <c r="BK210" s="175">
        <f>ROUND(I210*H210,2)</f>
        <v>0</v>
      </c>
      <c r="BL210" s="17" t="s">
        <v>121</v>
      </c>
      <c r="BM210" s="174" t="s">
        <v>375</v>
      </c>
    </row>
    <row r="211" spans="1:65" s="2" customFormat="1" ht="19.5">
      <c r="A211" s="32"/>
      <c r="B211" s="33"/>
      <c r="C211" s="32"/>
      <c r="D211" s="176" t="s">
        <v>123</v>
      </c>
      <c r="E211" s="32"/>
      <c r="F211" s="177" t="s">
        <v>374</v>
      </c>
      <c r="G211" s="32"/>
      <c r="H211" s="32"/>
      <c r="I211" s="96"/>
      <c r="J211" s="32"/>
      <c r="K211" s="32"/>
      <c r="L211" s="33"/>
      <c r="M211" s="178"/>
      <c r="N211" s="179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123</v>
      </c>
      <c r="AU211" s="17" t="s">
        <v>82</v>
      </c>
    </row>
    <row r="212" spans="1:65" s="13" customFormat="1" ht="11.25">
      <c r="B212" s="180"/>
      <c r="D212" s="176" t="s">
        <v>124</v>
      </c>
      <c r="E212" s="181" t="s">
        <v>1</v>
      </c>
      <c r="F212" s="182" t="s">
        <v>376</v>
      </c>
      <c r="H212" s="183">
        <v>21.6</v>
      </c>
      <c r="I212" s="184"/>
      <c r="L212" s="180"/>
      <c r="M212" s="185"/>
      <c r="N212" s="186"/>
      <c r="O212" s="186"/>
      <c r="P212" s="186"/>
      <c r="Q212" s="186"/>
      <c r="R212" s="186"/>
      <c r="S212" s="186"/>
      <c r="T212" s="187"/>
      <c r="AT212" s="181" t="s">
        <v>124</v>
      </c>
      <c r="AU212" s="181" t="s">
        <v>82</v>
      </c>
      <c r="AV212" s="13" t="s">
        <v>82</v>
      </c>
      <c r="AW212" s="13" t="s">
        <v>29</v>
      </c>
      <c r="AX212" s="13" t="s">
        <v>80</v>
      </c>
      <c r="AY212" s="181" t="s">
        <v>113</v>
      </c>
    </row>
    <row r="213" spans="1:65" s="2" customFormat="1" ht="24" customHeight="1">
      <c r="A213" s="32"/>
      <c r="B213" s="161"/>
      <c r="C213" s="162" t="s">
        <v>134</v>
      </c>
      <c r="D213" s="162" t="s">
        <v>117</v>
      </c>
      <c r="E213" s="163" t="s">
        <v>377</v>
      </c>
      <c r="F213" s="164" t="s">
        <v>378</v>
      </c>
      <c r="G213" s="165" t="s">
        <v>120</v>
      </c>
      <c r="H213" s="166">
        <v>76.122</v>
      </c>
      <c r="I213" s="167"/>
      <c r="J213" s="168">
        <f>ROUND(I213*H213,2)</f>
        <v>0</v>
      </c>
      <c r="K213" s="169"/>
      <c r="L213" s="33"/>
      <c r="M213" s="170" t="s">
        <v>1</v>
      </c>
      <c r="N213" s="171" t="s">
        <v>37</v>
      </c>
      <c r="O213" s="58"/>
      <c r="P213" s="172">
        <f>O213*H213</f>
        <v>0</v>
      </c>
      <c r="Q213" s="172">
        <v>0</v>
      </c>
      <c r="R213" s="172">
        <f>Q213*H213</f>
        <v>0</v>
      </c>
      <c r="S213" s="172">
        <v>0</v>
      </c>
      <c r="T213" s="173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4" t="s">
        <v>121</v>
      </c>
      <c r="AT213" s="174" t="s">
        <v>117</v>
      </c>
      <c r="AU213" s="174" t="s">
        <v>82</v>
      </c>
      <c r="AY213" s="17" t="s">
        <v>113</v>
      </c>
      <c r="BE213" s="175">
        <f>IF(N213="základní",J213,0)</f>
        <v>0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17" t="s">
        <v>80</v>
      </c>
      <c r="BK213" s="175">
        <f>ROUND(I213*H213,2)</f>
        <v>0</v>
      </c>
      <c r="BL213" s="17" t="s">
        <v>121</v>
      </c>
      <c r="BM213" s="174" t="s">
        <v>379</v>
      </c>
    </row>
    <row r="214" spans="1:65" s="2" customFormat="1" ht="19.5">
      <c r="A214" s="32"/>
      <c r="B214" s="33"/>
      <c r="C214" s="32"/>
      <c r="D214" s="176" t="s">
        <v>123</v>
      </c>
      <c r="E214" s="32"/>
      <c r="F214" s="177" t="s">
        <v>378</v>
      </c>
      <c r="G214" s="32"/>
      <c r="H214" s="32"/>
      <c r="I214" s="96"/>
      <c r="J214" s="32"/>
      <c r="K214" s="32"/>
      <c r="L214" s="33"/>
      <c r="M214" s="178"/>
      <c r="N214" s="179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123</v>
      </c>
      <c r="AU214" s="17" t="s">
        <v>82</v>
      </c>
    </row>
    <row r="215" spans="1:65" s="13" customFormat="1" ht="11.25">
      <c r="B215" s="180"/>
      <c r="D215" s="176" t="s">
        <v>124</v>
      </c>
      <c r="E215" s="181" t="s">
        <v>1</v>
      </c>
      <c r="F215" s="182" t="s">
        <v>380</v>
      </c>
      <c r="H215" s="183">
        <v>21.632000000000001</v>
      </c>
      <c r="I215" s="184"/>
      <c r="L215" s="180"/>
      <c r="M215" s="185"/>
      <c r="N215" s="186"/>
      <c r="O215" s="186"/>
      <c r="P215" s="186"/>
      <c r="Q215" s="186"/>
      <c r="R215" s="186"/>
      <c r="S215" s="186"/>
      <c r="T215" s="187"/>
      <c r="AT215" s="181" t="s">
        <v>124</v>
      </c>
      <c r="AU215" s="181" t="s">
        <v>82</v>
      </c>
      <c r="AV215" s="13" t="s">
        <v>82</v>
      </c>
      <c r="AW215" s="13" t="s">
        <v>29</v>
      </c>
      <c r="AX215" s="13" t="s">
        <v>72</v>
      </c>
      <c r="AY215" s="181" t="s">
        <v>113</v>
      </c>
    </row>
    <row r="216" spans="1:65" s="13" customFormat="1" ht="11.25">
      <c r="B216" s="180"/>
      <c r="D216" s="176" t="s">
        <v>124</v>
      </c>
      <c r="E216" s="181" t="s">
        <v>1</v>
      </c>
      <c r="F216" s="182" t="s">
        <v>381</v>
      </c>
      <c r="H216" s="183">
        <v>54.49</v>
      </c>
      <c r="I216" s="184"/>
      <c r="L216" s="180"/>
      <c r="M216" s="185"/>
      <c r="N216" s="186"/>
      <c r="O216" s="186"/>
      <c r="P216" s="186"/>
      <c r="Q216" s="186"/>
      <c r="R216" s="186"/>
      <c r="S216" s="186"/>
      <c r="T216" s="187"/>
      <c r="AT216" s="181" t="s">
        <v>124</v>
      </c>
      <c r="AU216" s="181" t="s">
        <v>82</v>
      </c>
      <c r="AV216" s="13" t="s">
        <v>82</v>
      </c>
      <c r="AW216" s="13" t="s">
        <v>29</v>
      </c>
      <c r="AX216" s="13" t="s">
        <v>72</v>
      </c>
      <c r="AY216" s="181" t="s">
        <v>113</v>
      </c>
    </row>
    <row r="217" spans="1:65" s="14" customFormat="1" ht="11.25">
      <c r="B217" s="204"/>
      <c r="D217" s="176" t="s">
        <v>124</v>
      </c>
      <c r="E217" s="205" t="s">
        <v>1</v>
      </c>
      <c r="F217" s="206" t="s">
        <v>286</v>
      </c>
      <c r="H217" s="207">
        <v>76.122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124</v>
      </c>
      <c r="AU217" s="205" t="s">
        <v>82</v>
      </c>
      <c r="AV217" s="14" t="s">
        <v>121</v>
      </c>
      <c r="AW217" s="14" t="s">
        <v>29</v>
      </c>
      <c r="AX217" s="14" t="s">
        <v>80</v>
      </c>
      <c r="AY217" s="205" t="s">
        <v>113</v>
      </c>
    </row>
    <row r="218" spans="1:65" s="2" customFormat="1" ht="24" customHeight="1">
      <c r="A218" s="32"/>
      <c r="B218" s="161"/>
      <c r="C218" s="162" t="s">
        <v>233</v>
      </c>
      <c r="D218" s="162" t="s">
        <v>117</v>
      </c>
      <c r="E218" s="163" t="s">
        <v>382</v>
      </c>
      <c r="F218" s="164" t="s">
        <v>383</v>
      </c>
      <c r="G218" s="165" t="s">
        <v>120</v>
      </c>
      <c r="H218" s="166">
        <v>76.122</v>
      </c>
      <c r="I218" s="167"/>
      <c r="J218" s="168">
        <f>ROUND(I218*H218,2)</f>
        <v>0</v>
      </c>
      <c r="K218" s="169"/>
      <c r="L218" s="33"/>
      <c r="M218" s="170" t="s">
        <v>1</v>
      </c>
      <c r="N218" s="171" t="s">
        <v>37</v>
      </c>
      <c r="O218" s="58"/>
      <c r="P218" s="172">
        <f>O218*H218</f>
        <v>0</v>
      </c>
      <c r="Q218" s="172">
        <v>0</v>
      </c>
      <c r="R218" s="172">
        <f>Q218*H218</f>
        <v>0</v>
      </c>
      <c r="S218" s="172">
        <v>0</v>
      </c>
      <c r="T218" s="173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4" t="s">
        <v>121</v>
      </c>
      <c r="AT218" s="174" t="s">
        <v>117</v>
      </c>
      <c r="AU218" s="174" t="s">
        <v>82</v>
      </c>
      <c r="AY218" s="17" t="s">
        <v>113</v>
      </c>
      <c r="BE218" s="175">
        <f>IF(N218="základní",J218,0)</f>
        <v>0</v>
      </c>
      <c r="BF218" s="175">
        <f>IF(N218="snížená",J218,0)</f>
        <v>0</v>
      </c>
      <c r="BG218" s="175">
        <f>IF(N218="zákl. přenesená",J218,0)</f>
        <v>0</v>
      </c>
      <c r="BH218" s="175">
        <f>IF(N218="sníž. přenesená",J218,0)</f>
        <v>0</v>
      </c>
      <c r="BI218" s="175">
        <f>IF(N218="nulová",J218,0)</f>
        <v>0</v>
      </c>
      <c r="BJ218" s="17" t="s">
        <v>80</v>
      </c>
      <c r="BK218" s="175">
        <f>ROUND(I218*H218,2)</f>
        <v>0</v>
      </c>
      <c r="BL218" s="17" t="s">
        <v>121</v>
      </c>
      <c r="BM218" s="174" t="s">
        <v>384</v>
      </c>
    </row>
    <row r="219" spans="1:65" s="2" customFormat="1" ht="19.5">
      <c r="A219" s="32"/>
      <c r="B219" s="33"/>
      <c r="C219" s="32"/>
      <c r="D219" s="176" t="s">
        <v>123</v>
      </c>
      <c r="E219" s="32"/>
      <c r="F219" s="177" t="s">
        <v>383</v>
      </c>
      <c r="G219" s="32"/>
      <c r="H219" s="32"/>
      <c r="I219" s="96"/>
      <c r="J219" s="32"/>
      <c r="K219" s="32"/>
      <c r="L219" s="33"/>
      <c r="M219" s="178"/>
      <c r="N219" s="179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123</v>
      </c>
      <c r="AU219" s="17" t="s">
        <v>82</v>
      </c>
    </row>
    <row r="220" spans="1:65" s="12" customFormat="1" ht="22.9" customHeight="1">
      <c r="B220" s="148"/>
      <c r="D220" s="149" t="s">
        <v>71</v>
      </c>
      <c r="E220" s="159" t="s">
        <v>82</v>
      </c>
      <c r="F220" s="159" t="s">
        <v>385</v>
      </c>
      <c r="I220" s="151"/>
      <c r="J220" s="160">
        <f>BK220</f>
        <v>0</v>
      </c>
      <c r="L220" s="148"/>
      <c r="M220" s="153"/>
      <c r="N220" s="154"/>
      <c r="O220" s="154"/>
      <c r="P220" s="155">
        <f>SUM(P221:P232)</f>
        <v>0</v>
      </c>
      <c r="Q220" s="154"/>
      <c r="R220" s="155">
        <f>SUM(R221:R232)</f>
        <v>2.3148535299999997</v>
      </c>
      <c r="S220" s="154"/>
      <c r="T220" s="156">
        <f>SUM(T221:T232)</f>
        <v>0</v>
      </c>
      <c r="AR220" s="149" t="s">
        <v>80</v>
      </c>
      <c r="AT220" s="157" t="s">
        <v>71</v>
      </c>
      <c r="AU220" s="157" t="s">
        <v>80</v>
      </c>
      <c r="AY220" s="149" t="s">
        <v>113</v>
      </c>
      <c r="BK220" s="158">
        <f>SUM(BK221:BK232)</f>
        <v>0</v>
      </c>
    </row>
    <row r="221" spans="1:65" s="2" customFormat="1" ht="24" customHeight="1">
      <c r="A221" s="32"/>
      <c r="B221" s="161"/>
      <c r="C221" s="162" t="s">
        <v>386</v>
      </c>
      <c r="D221" s="162" t="s">
        <v>117</v>
      </c>
      <c r="E221" s="163" t="s">
        <v>387</v>
      </c>
      <c r="F221" s="164" t="s">
        <v>388</v>
      </c>
      <c r="G221" s="165" t="s">
        <v>120</v>
      </c>
      <c r="H221" s="166">
        <v>0.92400000000000004</v>
      </c>
      <c r="I221" s="167"/>
      <c r="J221" s="168">
        <f>ROUND(I221*H221,2)</f>
        <v>0</v>
      </c>
      <c r="K221" s="169"/>
      <c r="L221" s="33"/>
      <c r="M221" s="170" t="s">
        <v>1</v>
      </c>
      <c r="N221" s="171" t="s">
        <v>37</v>
      </c>
      <c r="O221" s="58"/>
      <c r="P221" s="172">
        <f>O221*H221</f>
        <v>0</v>
      </c>
      <c r="Q221" s="172">
        <v>2.45329</v>
      </c>
      <c r="R221" s="172">
        <f>Q221*H221</f>
        <v>2.26683996</v>
      </c>
      <c r="S221" s="172">
        <v>0</v>
      </c>
      <c r="T221" s="173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4" t="s">
        <v>121</v>
      </c>
      <c r="AT221" s="174" t="s">
        <v>117</v>
      </c>
      <c r="AU221" s="174" t="s">
        <v>82</v>
      </c>
      <c r="AY221" s="17" t="s">
        <v>113</v>
      </c>
      <c r="BE221" s="175">
        <f>IF(N221="základní",J221,0)</f>
        <v>0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7" t="s">
        <v>80</v>
      </c>
      <c r="BK221" s="175">
        <f>ROUND(I221*H221,2)</f>
        <v>0</v>
      </c>
      <c r="BL221" s="17" t="s">
        <v>121</v>
      </c>
      <c r="BM221" s="174" t="s">
        <v>389</v>
      </c>
    </row>
    <row r="222" spans="1:65" s="2" customFormat="1" ht="19.5">
      <c r="A222" s="32"/>
      <c r="B222" s="33"/>
      <c r="C222" s="32"/>
      <c r="D222" s="176" t="s">
        <v>123</v>
      </c>
      <c r="E222" s="32"/>
      <c r="F222" s="177" t="s">
        <v>388</v>
      </c>
      <c r="G222" s="32"/>
      <c r="H222" s="32"/>
      <c r="I222" s="96"/>
      <c r="J222" s="32"/>
      <c r="K222" s="32"/>
      <c r="L222" s="33"/>
      <c r="M222" s="178"/>
      <c r="N222" s="179"/>
      <c r="O222" s="58"/>
      <c r="P222" s="58"/>
      <c r="Q222" s="58"/>
      <c r="R222" s="58"/>
      <c r="S222" s="58"/>
      <c r="T222" s="59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123</v>
      </c>
      <c r="AU222" s="17" t="s">
        <v>82</v>
      </c>
    </row>
    <row r="223" spans="1:65" s="13" customFormat="1" ht="11.25">
      <c r="B223" s="180"/>
      <c r="D223" s="176" t="s">
        <v>124</v>
      </c>
      <c r="E223" s="181" t="s">
        <v>1</v>
      </c>
      <c r="F223" s="182" t="s">
        <v>390</v>
      </c>
      <c r="H223" s="183">
        <v>0.92400000000000004</v>
      </c>
      <c r="I223" s="184"/>
      <c r="L223" s="180"/>
      <c r="M223" s="185"/>
      <c r="N223" s="186"/>
      <c r="O223" s="186"/>
      <c r="P223" s="186"/>
      <c r="Q223" s="186"/>
      <c r="R223" s="186"/>
      <c r="S223" s="186"/>
      <c r="T223" s="187"/>
      <c r="AT223" s="181" t="s">
        <v>124</v>
      </c>
      <c r="AU223" s="181" t="s">
        <v>82</v>
      </c>
      <c r="AV223" s="13" t="s">
        <v>82</v>
      </c>
      <c r="AW223" s="13" t="s">
        <v>29</v>
      </c>
      <c r="AX223" s="13" t="s">
        <v>80</v>
      </c>
      <c r="AY223" s="181" t="s">
        <v>113</v>
      </c>
    </row>
    <row r="224" spans="1:65" s="2" customFormat="1" ht="16.5" customHeight="1">
      <c r="A224" s="32"/>
      <c r="B224" s="161"/>
      <c r="C224" s="162" t="s">
        <v>207</v>
      </c>
      <c r="D224" s="162" t="s">
        <v>117</v>
      </c>
      <c r="E224" s="163" t="s">
        <v>391</v>
      </c>
      <c r="F224" s="164" t="s">
        <v>392</v>
      </c>
      <c r="G224" s="165" t="s">
        <v>144</v>
      </c>
      <c r="H224" s="166">
        <v>3</v>
      </c>
      <c r="I224" s="167"/>
      <c r="J224" s="168">
        <f>ROUND(I224*H224,2)</f>
        <v>0</v>
      </c>
      <c r="K224" s="169"/>
      <c r="L224" s="33"/>
      <c r="M224" s="170" t="s">
        <v>1</v>
      </c>
      <c r="N224" s="171" t="s">
        <v>37</v>
      </c>
      <c r="O224" s="58"/>
      <c r="P224" s="172">
        <f>O224*H224</f>
        <v>0</v>
      </c>
      <c r="Q224" s="172">
        <v>1.4400000000000001E-3</v>
      </c>
      <c r="R224" s="172">
        <f>Q224*H224</f>
        <v>4.3200000000000001E-3</v>
      </c>
      <c r="S224" s="172">
        <v>0</v>
      </c>
      <c r="T224" s="173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4" t="s">
        <v>121</v>
      </c>
      <c r="AT224" s="174" t="s">
        <v>117</v>
      </c>
      <c r="AU224" s="174" t="s">
        <v>82</v>
      </c>
      <c r="AY224" s="17" t="s">
        <v>113</v>
      </c>
      <c r="BE224" s="175">
        <f>IF(N224="základní",J224,0)</f>
        <v>0</v>
      </c>
      <c r="BF224" s="175">
        <f>IF(N224="snížená",J224,0)</f>
        <v>0</v>
      </c>
      <c r="BG224" s="175">
        <f>IF(N224="zákl. přenesená",J224,0)</f>
        <v>0</v>
      </c>
      <c r="BH224" s="175">
        <f>IF(N224="sníž. přenesená",J224,0)</f>
        <v>0</v>
      </c>
      <c r="BI224" s="175">
        <f>IF(N224="nulová",J224,0)</f>
        <v>0</v>
      </c>
      <c r="BJ224" s="17" t="s">
        <v>80</v>
      </c>
      <c r="BK224" s="175">
        <f>ROUND(I224*H224,2)</f>
        <v>0</v>
      </c>
      <c r="BL224" s="17" t="s">
        <v>121</v>
      </c>
      <c r="BM224" s="174" t="s">
        <v>393</v>
      </c>
    </row>
    <row r="225" spans="1:65" s="2" customFormat="1" ht="11.25">
      <c r="A225" s="32"/>
      <c r="B225" s="33"/>
      <c r="C225" s="32"/>
      <c r="D225" s="176" t="s">
        <v>123</v>
      </c>
      <c r="E225" s="32"/>
      <c r="F225" s="177" t="s">
        <v>392</v>
      </c>
      <c r="G225" s="32"/>
      <c r="H225" s="32"/>
      <c r="I225" s="96"/>
      <c r="J225" s="32"/>
      <c r="K225" s="32"/>
      <c r="L225" s="33"/>
      <c r="M225" s="178"/>
      <c r="N225" s="179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123</v>
      </c>
      <c r="AU225" s="17" t="s">
        <v>82</v>
      </c>
    </row>
    <row r="226" spans="1:65" s="13" customFormat="1" ht="11.25">
      <c r="B226" s="180"/>
      <c r="D226" s="176" t="s">
        <v>124</v>
      </c>
      <c r="E226" s="181" t="s">
        <v>1</v>
      </c>
      <c r="F226" s="182" t="s">
        <v>394</v>
      </c>
      <c r="H226" s="183">
        <v>3</v>
      </c>
      <c r="I226" s="184"/>
      <c r="L226" s="180"/>
      <c r="M226" s="185"/>
      <c r="N226" s="186"/>
      <c r="O226" s="186"/>
      <c r="P226" s="186"/>
      <c r="Q226" s="186"/>
      <c r="R226" s="186"/>
      <c r="S226" s="186"/>
      <c r="T226" s="187"/>
      <c r="AT226" s="181" t="s">
        <v>124</v>
      </c>
      <c r="AU226" s="181" t="s">
        <v>82</v>
      </c>
      <c r="AV226" s="13" t="s">
        <v>82</v>
      </c>
      <c r="AW226" s="13" t="s">
        <v>29</v>
      </c>
      <c r="AX226" s="13" t="s">
        <v>80</v>
      </c>
      <c r="AY226" s="181" t="s">
        <v>113</v>
      </c>
    </row>
    <row r="227" spans="1:65" s="2" customFormat="1" ht="16.5" customHeight="1">
      <c r="A227" s="32"/>
      <c r="B227" s="161"/>
      <c r="C227" s="162" t="s">
        <v>126</v>
      </c>
      <c r="D227" s="162" t="s">
        <v>117</v>
      </c>
      <c r="E227" s="163" t="s">
        <v>395</v>
      </c>
      <c r="F227" s="164" t="s">
        <v>396</v>
      </c>
      <c r="G227" s="165" t="s">
        <v>144</v>
      </c>
      <c r="H227" s="166">
        <v>3</v>
      </c>
      <c r="I227" s="167"/>
      <c r="J227" s="168">
        <f>ROUND(I227*H227,2)</f>
        <v>0</v>
      </c>
      <c r="K227" s="169"/>
      <c r="L227" s="33"/>
      <c r="M227" s="170" t="s">
        <v>1</v>
      </c>
      <c r="N227" s="171" t="s">
        <v>37</v>
      </c>
      <c r="O227" s="58"/>
      <c r="P227" s="172">
        <f>O227*H227</f>
        <v>0</v>
      </c>
      <c r="Q227" s="172">
        <v>4.0000000000000003E-5</v>
      </c>
      <c r="R227" s="172">
        <f>Q227*H227</f>
        <v>1.2000000000000002E-4</v>
      </c>
      <c r="S227" s="172">
        <v>0</v>
      </c>
      <c r="T227" s="173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4" t="s">
        <v>121</v>
      </c>
      <c r="AT227" s="174" t="s">
        <v>117</v>
      </c>
      <c r="AU227" s="174" t="s">
        <v>82</v>
      </c>
      <c r="AY227" s="17" t="s">
        <v>113</v>
      </c>
      <c r="BE227" s="175">
        <f>IF(N227="základní",J227,0)</f>
        <v>0</v>
      </c>
      <c r="BF227" s="175">
        <f>IF(N227="snížená",J227,0)</f>
        <v>0</v>
      </c>
      <c r="BG227" s="175">
        <f>IF(N227="zákl. přenesená",J227,0)</f>
        <v>0</v>
      </c>
      <c r="BH227" s="175">
        <f>IF(N227="sníž. přenesená",J227,0)</f>
        <v>0</v>
      </c>
      <c r="BI227" s="175">
        <f>IF(N227="nulová",J227,0)</f>
        <v>0</v>
      </c>
      <c r="BJ227" s="17" t="s">
        <v>80</v>
      </c>
      <c r="BK227" s="175">
        <f>ROUND(I227*H227,2)</f>
        <v>0</v>
      </c>
      <c r="BL227" s="17" t="s">
        <v>121</v>
      </c>
      <c r="BM227" s="174" t="s">
        <v>397</v>
      </c>
    </row>
    <row r="228" spans="1:65" s="2" customFormat="1" ht="11.25">
      <c r="A228" s="32"/>
      <c r="B228" s="33"/>
      <c r="C228" s="32"/>
      <c r="D228" s="176" t="s">
        <v>123</v>
      </c>
      <c r="E228" s="32"/>
      <c r="F228" s="177" t="s">
        <v>396</v>
      </c>
      <c r="G228" s="32"/>
      <c r="H228" s="32"/>
      <c r="I228" s="96"/>
      <c r="J228" s="32"/>
      <c r="K228" s="32"/>
      <c r="L228" s="33"/>
      <c r="M228" s="178"/>
      <c r="N228" s="179"/>
      <c r="O228" s="58"/>
      <c r="P228" s="58"/>
      <c r="Q228" s="58"/>
      <c r="R228" s="58"/>
      <c r="S228" s="58"/>
      <c r="T228" s="59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123</v>
      </c>
      <c r="AU228" s="17" t="s">
        <v>82</v>
      </c>
    </row>
    <row r="229" spans="1:65" s="13" customFormat="1" ht="11.25">
      <c r="B229" s="180"/>
      <c r="D229" s="176" t="s">
        <v>124</v>
      </c>
      <c r="E229" s="181" t="s">
        <v>1</v>
      </c>
      <c r="F229" s="182" t="s">
        <v>398</v>
      </c>
      <c r="H229" s="183">
        <v>3</v>
      </c>
      <c r="I229" s="184"/>
      <c r="L229" s="180"/>
      <c r="M229" s="185"/>
      <c r="N229" s="186"/>
      <c r="O229" s="186"/>
      <c r="P229" s="186"/>
      <c r="Q229" s="186"/>
      <c r="R229" s="186"/>
      <c r="S229" s="186"/>
      <c r="T229" s="187"/>
      <c r="AT229" s="181" t="s">
        <v>124</v>
      </c>
      <c r="AU229" s="181" t="s">
        <v>82</v>
      </c>
      <c r="AV229" s="13" t="s">
        <v>82</v>
      </c>
      <c r="AW229" s="13" t="s">
        <v>29</v>
      </c>
      <c r="AX229" s="13" t="s">
        <v>80</v>
      </c>
      <c r="AY229" s="181" t="s">
        <v>113</v>
      </c>
    </row>
    <row r="230" spans="1:65" s="2" customFormat="1" ht="24" customHeight="1">
      <c r="A230" s="32"/>
      <c r="B230" s="161"/>
      <c r="C230" s="162" t="s">
        <v>399</v>
      </c>
      <c r="D230" s="162" t="s">
        <v>117</v>
      </c>
      <c r="E230" s="163" t="s">
        <v>400</v>
      </c>
      <c r="F230" s="164" t="s">
        <v>401</v>
      </c>
      <c r="G230" s="165" t="s">
        <v>138</v>
      </c>
      <c r="H230" s="166">
        <v>4.1000000000000002E-2</v>
      </c>
      <c r="I230" s="167"/>
      <c r="J230" s="168">
        <f>ROUND(I230*H230,2)</f>
        <v>0</v>
      </c>
      <c r="K230" s="169"/>
      <c r="L230" s="33"/>
      <c r="M230" s="170" t="s">
        <v>1</v>
      </c>
      <c r="N230" s="171" t="s">
        <v>37</v>
      </c>
      <c r="O230" s="58"/>
      <c r="P230" s="172">
        <f>O230*H230</f>
        <v>0</v>
      </c>
      <c r="Q230" s="172">
        <v>1.06277</v>
      </c>
      <c r="R230" s="172">
        <f>Q230*H230</f>
        <v>4.3573569999999999E-2</v>
      </c>
      <c r="S230" s="172">
        <v>0</v>
      </c>
      <c r="T230" s="173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4" t="s">
        <v>121</v>
      </c>
      <c r="AT230" s="174" t="s">
        <v>117</v>
      </c>
      <c r="AU230" s="174" t="s">
        <v>82</v>
      </c>
      <c r="AY230" s="17" t="s">
        <v>113</v>
      </c>
      <c r="BE230" s="175">
        <f>IF(N230="základní",J230,0)</f>
        <v>0</v>
      </c>
      <c r="BF230" s="175">
        <f>IF(N230="snížená",J230,0)</f>
        <v>0</v>
      </c>
      <c r="BG230" s="175">
        <f>IF(N230="zákl. přenesená",J230,0)</f>
        <v>0</v>
      </c>
      <c r="BH230" s="175">
        <f>IF(N230="sníž. přenesená",J230,0)</f>
        <v>0</v>
      </c>
      <c r="BI230" s="175">
        <f>IF(N230="nulová",J230,0)</f>
        <v>0</v>
      </c>
      <c r="BJ230" s="17" t="s">
        <v>80</v>
      </c>
      <c r="BK230" s="175">
        <f>ROUND(I230*H230,2)</f>
        <v>0</v>
      </c>
      <c r="BL230" s="17" t="s">
        <v>121</v>
      </c>
      <c r="BM230" s="174" t="s">
        <v>402</v>
      </c>
    </row>
    <row r="231" spans="1:65" s="2" customFormat="1" ht="11.25">
      <c r="A231" s="32"/>
      <c r="B231" s="33"/>
      <c r="C231" s="32"/>
      <c r="D231" s="176" t="s">
        <v>123</v>
      </c>
      <c r="E231" s="32"/>
      <c r="F231" s="177" t="s">
        <v>401</v>
      </c>
      <c r="G231" s="32"/>
      <c r="H231" s="32"/>
      <c r="I231" s="96"/>
      <c r="J231" s="32"/>
      <c r="K231" s="32"/>
      <c r="L231" s="33"/>
      <c r="M231" s="178"/>
      <c r="N231" s="179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123</v>
      </c>
      <c r="AU231" s="17" t="s">
        <v>82</v>
      </c>
    </row>
    <row r="232" spans="1:65" s="13" customFormat="1" ht="11.25">
      <c r="B232" s="180"/>
      <c r="D232" s="176" t="s">
        <v>124</v>
      </c>
      <c r="E232" s="181" t="s">
        <v>1</v>
      </c>
      <c r="F232" s="182" t="s">
        <v>403</v>
      </c>
      <c r="H232" s="183">
        <v>4.1000000000000002E-2</v>
      </c>
      <c r="I232" s="184"/>
      <c r="L232" s="180"/>
      <c r="M232" s="185"/>
      <c r="N232" s="186"/>
      <c r="O232" s="186"/>
      <c r="P232" s="186"/>
      <c r="Q232" s="186"/>
      <c r="R232" s="186"/>
      <c r="S232" s="186"/>
      <c r="T232" s="187"/>
      <c r="AT232" s="181" t="s">
        <v>124</v>
      </c>
      <c r="AU232" s="181" t="s">
        <v>82</v>
      </c>
      <c r="AV232" s="13" t="s">
        <v>82</v>
      </c>
      <c r="AW232" s="13" t="s">
        <v>29</v>
      </c>
      <c r="AX232" s="13" t="s">
        <v>80</v>
      </c>
      <c r="AY232" s="181" t="s">
        <v>113</v>
      </c>
    </row>
    <row r="233" spans="1:65" s="12" customFormat="1" ht="22.9" customHeight="1">
      <c r="B233" s="148"/>
      <c r="D233" s="149" t="s">
        <v>71</v>
      </c>
      <c r="E233" s="159" t="s">
        <v>318</v>
      </c>
      <c r="F233" s="159" t="s">
        <v>404</v>
      </c>
      <c r="I233" s="151"/>
      <c r="J233" s="160">
        <f>BK233</f>
        <v>0</v>
      </c>
      <c r="L233" s="148"/>
      <c r="M233" s="153"/>
      <c r="N233" s="154"/>
      <c r="O233" s="154"/>
      <c r="P233" s="155">
        <f>SUM(P234:P256)</f>
        <v>0</v>
      </c>
      <c r="Q233" s="154"/>
      <c r="R233" s="155">
        <f>SUM(R234:R256)</f>
        <v>208.85207153999997</v>
      </c>
      <c r="S233" s="154"/>
      <c r="T233" s="156">
        <f>SUM(T234:T256)</f>
        <v>0</v>
      </c>
      <c r="AR233" s="149" t="s">
        <v>80</v>
      </c>
      <c r="AT233" s="157" t="s">
        <v>71</v>
      </c>
      <c r="AU233" s="157" t="s">
        <v>80</v>
      </c>
      <c r="AY233" s="149" t="s">
        <v>113</v>
      </c>
      <c r="BK233" s="158">
        <f>SUM(BK234:BK256)</f>
        <v>0</v>
      </c>
    </row>
    <row r="234" spans="1:65" s="2" customFormat="1" ht="24" customHeight="1">
      <c r="A234" s="32"/>
      <c r="B234" s="161"/>
      <c r="C234" s="162" t="s">
        <v>405</v>
      </c>
      <c r="D234" s="162" t="s">
        <v>117</v>
      </c>
      <c r="E234" s="163" t="s">
        <v>406</v>
      </c>
      <c r="F234" s="164" t="s">
        <v>407</v>
      </c>
      <c r="G234" s="165" t="s">
        <v>120</v>
      </c>
      <c r="H234" s="166">
        <v>4.7</v>
      </c>
      <c r="I234" s="167"/>
      <c r="J234" s="168">
        <f>ROUND(I234*H234,2)</f>
        <v>0</v>
      </c>
      <c r="K234" s="169"/>
      <c r="L234" s="33"/>
      <c r="M234" s="170" t="s">
        <v>1</v>
      </c>
      <c r="N234" s="171" t="s">
        <v>37</v>
      </c>
      <c r="O234" s="58"/>
      <c r="P234" s="172">
        <f>O234*H234</f>
        <v>0</v>
      </c>
      <c r="Q234" s="172">
        <v>2.45329</v>
      </c>
      <c r="R234" s="172">
        <f>Q234*H234</f>
        <v>11.530463000000001</v>
      </c>
      <c r="S234" s="172">
        <v>0</v>
      </c>
      <c r="T234" s="173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4" t="s">
        <v>121</v>
      </c>
      <c r="AT234" s="174" t="s">
        <v>117</v>
      </c>
      <c r="AU234" s="174" t="s">
        <v>82</v>
      </c>
      <c r="AY234" s="17" t="s">
        <v>113</v>
      </c>
      <c r="BE234" s="175">
        <f>IF(N234="základní",J234,0)</f>
        <v>0</v>
      </c>
      <c r="BF234" s="175">
        <f>IF(N234="snížená",J234,0)</f>
        <v>0</v>
      </c>
      <c r="BG234" s="175">
        <f>IF(N234="zákl. přenesená",J234,0)</f>
        <v>0</v>
      </c>
      <c r="BH234" s="175">
        <f>IF(N234="sníž. přenesená",J234,0)</f>
        <v>0</v>
      </c>
      <c r="BI234" s="175">
        <f>IF(N234="nulová",J234,0)</f>
        <v>0</v>
      </c>
      <c r="BJ234" s="17" t="s">
        <v>80</v>
      </c>
      <c r="BK234" s="175">
        <f>ROUND(I234*H234,2)</f>
        <v>0</v>
      </c>
      <c r="BL234" s="17" t="s">
        <v>121</v>
      </c>
      <c r="BM234" s="174" t="s">
        <v>408</v>
      </c>
    </row>
    <row r="235" spans="1:65" s="2" customFormat="1" ht="19.5">
      <c r="A235" s="32"/>
      <c r="B235" s="33"/>
      <c r="C235" s="32"/>
      <c r="D235" s="176" t="s">
        <v>123</v>
      </c>
      <c r="E235" s="32"/>
      <c r="F235" s="177" t="s">
        <v>407</v>
      </c>
      <c r="G235" s="32"/>
      <c r="H235" s="32"/>
      <c r="I235" s="96"/>
      <c r="J235" s="32"/>
      <c r="K235" s="32"/>
      <c r="L235" s="33"/>
      <c r="M235" s="178"/>
      <c r="N235" s="179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123</v>
      </c>
      <c r="AU235" s="17" t="s">
        <v>82</v>
      </c>
    </row>
    <row r="236" spans="1:65" s="13" customFormat="1" ht="11.25">
      <c r="B236" s="180"/>
      <c r="D236" s="176" t="s">
        <v>124</v>
      </c>
      <c r="E236" s="181" t="s">
        <v>1</v>
      </c>
      <c r="F236" s="182" t="s">
        <v>409</v>
      </c>
      <c r="H236" s="183">
        <v>3.29</v>
      </c>
      <c r="I236" s="184"/>
      <c r="L236" s="180"/>
      <c r="M236" s="185"/>
      <c r="N236" s="186"/>
      <c r="O236" s="186"/>
      <c r="P236" s="186"/>
      <c r="Q236" s="186"/>
      <c r="R236" s="186"/>
      <c r="S236" s="186"/>
      <c r="T236" s="187"/>
      <c r="AT236" s="181" t="s">
        <v>124</v>
      </c>
      <c r="AU236" s="181" t="s">
        <v>82</v>
      </c>
      <c r="AV236" s="13" t="s">
        <v>82</v>
      </c>
      <c r="AW236" s="13" t="s">
        <v>29</v>
      </c>
      <c r="AX236" s="13" t="s">
        <v>72</v>
      </c>
      <c r="AY236" s="181" t="s">
        <v>113</v>
      </c>
    </row>
    <row r="237" spans="1:65" s="13" customFormat="1" ht="11.25">
      <c r="B237" s="180"/>
      <c r="D237" s="176" t="s">
        <v>124</v>
      </c>
      <c r="E237" s="181" t="s">
        <v>1</v>
      </c>
      <c r="F237" s="182" t="s">
        <v>410</v>
      </c>
      <c r="H237" s="183">
        <v>1.41</v>
      </c>
      <c r="I237" s="184"/>
      <c r="L237" s="180"/>
      <c r="M237" s="185"/>
      <c r="N237" s="186"/>
      <c r="O237" s="186"/>
      <c r="P237" s="186"/>
      <c r="Q237" s="186"/>
      <c r="R237" s="186"/>
      <c r="S237" s="186"/>
      <c r="T237" s="187"/>
      <c r="AT237" s="181" t="s">
        <v>124</v>
      </c>
      <c r="AU237" s="181" t="s">
        <v>82</v>
      </c>
      <c r="AV237" s="13" t="s">
        <v>82</v>
      </c>
      <c r="AW237" s="13" t="s">
        <v>29</v>
      </c>
      <c r="AX237" s="13" t="s">
        <v>72</v>
      </c>
      <c r="AY237" s="181" t="s">
        <v>113</v>
      </c>
    </row>
    <row r="238" spans="1:65" s="14" customFormat="1" ht="11.25">
      <c r="B238" s="204"/>
      <c r="D238" s="176" t="s">
        <v>124</v>
      </c>
      <c r="E238" s="205" t="s">
        <v>1</v>
      </c>
      <c r="F238" s="206" t="s">
        <v>286</v>
      </c>
      <c r="H238" s="207">
        <v>4.7</v>
      </c>
      <c r="I238" s="208"/>
      <c r="L238" s="204"/>
      <c r="M238" s="209"/>
      <c r="N238" s="210"/>
      <c r="O238" s="210"/>
      <c r="P238" s="210"/>
      <c r="Q238" s="210"/>
      <c r="R238" s="210"/>
      <c r="S238" s="210"/>
      <c r="T238" s="211"/>
      <c r="AT238" s="205" t="s">
        <v>124</v>
      </c>
      <c r="AU238" s="205" t="s">
        <v>82</v>
      </c>
      <c r="AV238" s="14" t="s">
        <v>121</v>
      </c>
      <c r="AW238" s="14" t="s">
        <v>29</v>
      </c>
      <c r="AX238" s="14" t="s">
        <v>80</v>
      </c>
      <c r="AY238" s="205" t="s">
        <v>113</v>
      </c>
    </row>
    <row r="239" spans="1:65" s="2" customFormat="1" ht="16.5" customHeight="1">
      <c r="A239" s="32"/>
      <c r="B239" s="161"/>
      <c r="C239" s="162" t="s">
        <v>411</v>
      </c>
      <c r="D239" s="162" t="s">
        <v>117</v>
      </c>
      <c r="E239" s="163" t="s">
        <v>412</v>
      </c>
      <c r="F239" s="164" t="s">
        <v>413</v>
      </c>
      <c r="G239" s="165" t="s">
        <v>144</v>
      </c>
      <c r="H239" s="166">
        <v>19.2</v>
      </c>
      <c r="I239" s="167"/>
      <c r="J239" s="168">
        <f>ROUND(I239*H239,2)</f>
        <v>0</v>
      </c>
      <c r="K239" s="169"/>
      <c r="L239" s="33"/>
      <c r="M239" s="170" t="s">
        <v>1</v>
      </c>
      <c r="N239" s="171" t="s">
        <v>37</v>
      </c>
      <c r="O239" s="58"/>
      <c r="P239" s="172">
        <f>O239*H239</f>
        <v>0</v>
      </c>
      <c r="Q239" s="172">
        <v>3.13E-3</v>
      </c>
      <c r="R239" s="172">
        <f>Q239*H239</f>
        <v>6.0095999999999997E-2</v>
      </c>
      <c r="S239" s="172">
        <v>0</v>
      </c>
      <c r="T239" s="173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4" t="s">
        <v>121</v>
      </c>
      <c r="AT239" s="174" t="s">
        <v>117</v>
      </c>
      <c r="AU239" s="174" t="s">
        <v>82</v>
      </c>
      <c r="AY239" s="17" t="s">
        <v>113</v>
      </c>
      <c r="BE239" s="175">
        <f>IF(N239="základní",J239,0)</f>
        <v>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17" t="s">
        <v>80</v>
      </c>
      <c r="BK239" s="175">
        <f>ROUND(I239*H239,2)</f>
        <v>0</v>
      </c>
      <c r="BL239" s="17" t="s">
        <v>121</v>
      </c>
      <c r="BM239" s="174" t="s">
        <v>414</v>
      </c>
    </row>
    <row r="240" spans="1:65" s="2" customFormat="1" ht="11.25">
      <c r="A240" s="32"/>
      <c r="B240" s="33"/>
      <c r="C240" s="32"/>
      <c r="D240" s="176" t="s">
        <v>123</v>
      </c>
      <c r="E240" s="32"/>
      <c r="F240" s="177" t="s">
        <v>413</v>
      </c>
      <c r="G240" s="32"/>
      <c r="H240" s="32"/>
      <c r="I240" s="96"/>
      <c r="J240" s="32"/>
      <c r="K240" s="32"/>
      <c r="L240" s="33"/>
      <c r="M240" s="178"/>
      <c r="N240" s="179"/>
      <c r="O240" s="58"/>
      <c r="P240" s="58"/>
      <c r="Q240" s="58"/>
      <c r="R240" s="58"/>
      <c r="S240" s="58"/>
      <c r="T240" s="59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123</v>
      </c>
      <c r="AU240" s="17" t="s">
        <v>82</v>
      </c>
    </row>
    <row r="241" spans="1:65" s="13" customFormat="1" ht="11.25">
      <c r="B241" s="180"/>
      <c r="D241" s="176" t="s">
        <v>124</v>
      </c>
      <c r="E241" s="181" t="s">
        <v>1</v>
      </c>
      <c r="F241" s="182" t="s">
        <v>415</v>
      </c>
      <c r="H241" s="183">
        <v>19.2</v>
      </c>
      <c r="I241" s="184"/>
      <c r="L241" s="180"/>
      <c r="M241" s="185"/>
      <c r="N241" s="186"/>
      <c r="O241" s="186"/>
      <c r="P241" s="186"/>
      <c r="Q241" s="186"/>
      <c r="R241" s="186"/>
      <c r="S241" s="186"/>
      <c r="T241" s="187"/>
      <c r="AT241" s="181" t="s">
        <v>124</v>
      </c>
      <c r="AU241" s="181" t="s">
        <v>82</v>
      </c>
      <c r="AV241" s="13" t="s">
        <v>82</v>
      </c>
      <c r="AW241" s="13" t="s">
        <v>29</v>
      </c>
      <c r="AX241" s="13" t="s">
        <v>80</v>
      </c>
      <c r="AY241" s="181" t="s">
        <v>113</v>
      </c>
    </row>
    <row r="242" spans="1:65" s="2" customFormat="1" ht="16.5" customHeight="1">
      <c r="A242" s="32"/>
      <c r="B242" s="161"/>
      <c r="C242" s="162" t="s">
        <v>416</v>
      </c>
      <c r="D242" s="162" t="s">
        <v>117</v>
      </c>
      <c r="E242" s="163" t="s">
        <v>417</v>
      </c>
      <c r="F242" s="164" t="s">
        <v>418</v>
      </c>
      <c r="G242" s="165" t="s">
        <v>144</v>
      </c>
      <c r="H242" s="166">
        <v>19.2</v>
      </c>
      <c r="I242" s="167"/>
      <c r="J242" s="168">
        <f>ROUND(I242*H242,2)</f>
        <v>0</v>
      </c>
      <c r="K242" s="169"/>
      <c r="L242" s="33"/>
      <c r="M242" s="170" t="s">
        <v>1</v>
      </c>
      <c r="N242" s="171" t="s">
        <v>37</v>
      </c>
      <c r="O242" s="58"/>
      <c r="P242" s="172">
        <f>O242*H242</f>
        <v>0</v>
      </c>
      <c r="Q242" s="172">
        <v>0</v>
      </c>
      <c r="R242" s="172">
        <f>Q242*H242</f>
        <v>0</v>
      </c>
      <c r="S242" s="172">
        <v>0</v>
      </c>
      <c r="T242" s="173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4" t="s">
        <v>121</v>
      </c>
      <c r="AT242" s="174" t="s">
        <v>117</v>
      </c>
      <c r="AU242" s="174" t="s">
        <v>82</v>
      </c>
      <c r="AY242" s="17" t="s">
        <v>113</v>
      </c>
      <c r="BE242" s="175">
        <f>IF(N242="základní",J242,0)</f>
        <v>0</v>
      </c>
      <c r="BF242" s="175">
        <f>IF(N242="snížená",J242,0)</f>
        <v>0</v>
      </c>
      <c r="BG242" s="175">
        <f>IF(N242="zákl. přenesená",J242,0)</f>
        <v>0</v>
      </c>
      <c r="BH242" s="175">
        <f>IF(N242="sníž. přenesená",J242,0)</f>
        <v>0</v>
      </c>
      <c r="BI242" s="175">
        <f>IF(N242="nulová",J242,0)</f>
        <v>0</v>
      </c>
      <c r="BJ242" s="17" t="s">
        <v>80</v>
      </c>
      <c r="BK242" s="175">
        <f>ROUND(I242*H242,2)</f>
        <v>0</v>
      </c>
      <c r="BL242" s="17" t="s">
        <v>121</v>
      </c>
      <c r="BM242" s="174" t="s">
        <v>419</v>
      </c>
    </row>
    <row r="243" spans="1:65" s="2" customFormat="1" ht="11.25">
      <c r="A243" s="32"/>
      <c r="B243" s="33"/>
      <c r="C243" s="32"/>
      <c r="D243" s="176" t="s">
        <v>123</v>
      </c>
      <c r="E243" s="32"/>
      <c r="F243" s="177" t="s">
        <v>418</v>
      </c>
      <c r="G243" s="32"/>
      <c r="H243" s="32"/>
      <c r="I243" s="96"/>
      <c r="J243" s="32"/>
      <c r="K243" s="32"/>
      <c r="L243" s="33"/>
      <c r="M243" s="178"/>
      <c r="N243" s="179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123</v>
      </c>
      <c r="AU243" s="17" t="s">
        <v>82</v>
      </c>
    </row>
    <row r="244" spans="1:65" s="13" customFormat="1" ht="11.25">
      <c r="B244" s="180"/>
      <c r="D244" s="176" t="s">
        <v>124</v>
      </c>
      <c r="E244" s="181" t="s">
        <v>1</v>
      </c>
      <c r="F244" s="182" t="s">
        <v>415</v>
      </c>
      <c r="H244" s="183">
        <v>19.2</v>
      </c>
      <c r="I244" s="184"/>
      <c r="L244" s="180"/>
      <c r="M244" s="185"/>
      <c r="N244" s="186"/>
      <c r="O244" s="186"/>
      <c r="P244" s="186"/>
      <c r="Q244" s="186"/>
      <c r="R244" s="186"/>
      <c r="S244" s="186"/>
      <c r="T244" s="187"/>
      <c r="AT244" s="181" t="s">
        <v>124</v>
      </c>
      <c r="AU244" s="181" t="s">
        <v>82</v>
      </c>
      <c r="AV244" s="13" t="s">
        <v>82</v>
      </c>
      <c r="AW244" s="13" t="s">
        <v>29</v>
      </c>
      <c r="AX244" s="13" t="s">
        <v>80</v>
      </c>
      <c r="AY244" s="181" t="s">
        <v>113</v>
      </c>
    </row>
    <row r="245" spans="1:65" s="2" customFormat="1" ht="16.5" customHeight="1">
      <c r="A245" s="32"/>
      <c r="B245" s="161"/>
      <c r="C245" s="162" t="s">
        <v>420</v>
      </c>
      <c r="D245" s="162" t="s">
        <v>117</v>
      </c>
      <c r="E245" s="163" t="s">
        <v>421</v>
      </c>
      <c r="F245" s="164" t="s">
        <v>422</v>
      </c>
      <c r="G245" s="165" t="s">
        <v>138</v>
      </c>
      <c r="H245" s="166">
        <v>0.33400000000000002</v>
      </c>
      <c r="I245" s="167"/>
      <c r="J245" s="168">
        <f>ROUND(I245*H245,2)</f>
        <v>0</v>
      </c>
      <c r="K245" s="169"/>
      <c r="L245" s="33"/>
      <c r="M245" s="170" t="s">
        <v>1</v>
      </c>
      <c r="N245" s="171" t="s">
        <v>37</v>
      </c>
      <c r="O245" s="58"/>
      <c r="P245" s="172">
        <f>O245*H245</f>
        <v>0</v>
      </c>
      <c r="Q245" s="172">
        <v>1.04881</v>
      </c>
      <c r="R245" s="172">
        <f>Q245*H245</f>
        <v>0.35030254000000005</v>
      </c>
      <c r="S245" s="172">
        <v>0</v>
      </c>
      <c r="T245" s="173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4" t="s">
        <v>121</v>
      </c>
      <c r="AT245" s="174" t="s">
        <v>117</v>
      </c>
      <c r="AU245" s="174" t="s">
        <v>82</v>
      </c>
      <c r="AY245" s="17" t="s">
        <v>113</v>
      </c>
      <c r="BE245" s="175">
        <f>IF(N245="základní",J245,0)</f>
        <v>0</v>
      </c>
      <c r="BF245" s="175">
        <f>IF(N245="snížená",J245,0)</f>
        <v>0</v>
      </c>
      <c r="BG245" s="175">
        <f>IF(N245="zákl. přenesená",J245,0)</f>
        <v>0</v>
      </c>
      <c r="BH245" s="175">
        <f>IF(N245="sníž. přenesená",J245,0)</f>
        <v>0</v>
      </c>
      <c r="BI245" s="175">
        <f>IF(N245="nulová",J245,0)</f>
        <v>0</v>
      </c>
      <c r="BJ245" s="17" t="s">
        <v>80</v>
      </c>
      <c r="BK245" s="175">
        <f>ROUND(I245*H245,2)</f>
        <v>0</v>
      </c>
      <c r="BL245" s="17" t="s">
        <v>121</v>
      </c>
      <c r="BM245" s="174" t="s">
        <v>423</v>
      </c>
    </row>
    <row r="246" spans="1:65" s="2" customFormat="1" ht="11.25">
      <c r="A246" s="32"/>
      <c r="B246" s="33"/>
      <c r="C246" s="32"/>
      <c r="D246" s="176" t="s">
        <v>123</v>
      </c>
      <c r="E246" s="32"/>
      <c r="F246" s="177" t="s">
        <v>422</v>
      </c>
      <c r="G246" s="32"/>
      <c r="H246" s="32"/>
      <c r="I246" s="96"/>
      <c r="J246" s="32"/>
      <c r="K246" s="32"/>
      <c r="L246" s="33"/>
      <c r="M246" s="178"/>
      <c r="N246" s="179"/>
      <c r="O246" s="58"/>
      <c r="P246" s="58"/>
      <c r="Q246" s="58"/>
      <c r="R246" s="58"/>
      <c r="S246" s="58"/>
      <c r="T246" s="59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123</v>
      </c>
      <c r="AU246" s="17" t="s">
        <v>82</v>
      </c>
    </row>
    <row r="247" spans="1:65" s="13" customFormat="1" ht="11.25">
      <c r="B247" s="180"/>
      <c r="D247" s="176" t="s">
        <v>124</v>
      </c>
      <c r="E247" s="181" t="s">
        <v>1</v>
      </c>
      <c r="F247" s="182" t="s">
        <v>424</v>
      </c>
      <c r="H247" s="183">
        <v>0.33400000000000002</v>
      </c>
      <c r="I247" s="184"/>
      <c r="L247" s="180"/>
      <c r="M247" s="185"/>
      <c r="N247" s="186"/>
      <c r="O247" s="186"/>
      <c r="P247" s="186"/>
      <c r="Q247" s="186"/>
      <c r="R247" s="186"/>
      <c r="S247" s="186"/>
      <c r="T247" s="187"/>
      <c r="AT247" s="181" t="s">
        <v>124</v>
      </c>
      <c r="AU247" s="181" t="s">
        <v>82</v>
      </c>
      <c r="AV247" s="13" t="s">
        <v>82</v>
      </c>
      <c r="AW247" s="13" t="s">
        <v>29</v>
      </c>
      <c r="AX247" s="13" t="s">
        <v>80</v>
      </c>
      <c r="AY247" s="181" t="s">
        <v>113</v>
      </c>
    </row>
    <row r="248" spans="1:65" s="2" customFormat="1" ht="24" customHeight="1">
      <c r="A248" s="32"/>
      <c r="B248" s="161"/>
      <c r="C248" s="162" t="s">
        <v>243</v>
      </c>
      <c r="D248" s="162" t="s">
        <v>117</v>
      </c>
      <c r="E248" s="163" t="s">
        <v>425</v>
      </c>
      <c r="F248" s="164" t="s">
        <v>426</v>
      </c>
      <c r="G248" s="165" t="s">
        <v>120</v>
      </c>
      <c r="H248" s="166">
        <v>92.88</v>
      </c>
      <c r="I248" s="167"/>
      <c r="J248" s="168">
        <f>ROUND(I248*H248,2)</f>
        <v>0</v>
      </c>
      <c r="K248" s="169"/>
      <c r="L248" s="33"/>
      <c r="M248" s="170" t="s">
        <v>1</v>
      </c>
      <c r="N248" s="171" t="s">
        <v>37</v>
      </c>
      <c r="O248" s="58"/>
      <c r="P248" s="172">
        <f>O248*H248</f>
        <v>0</v>
      </c>
      <c r="Q248" s="172">
        <v>2.0874999999999999</v>
      </c>
      <c r="R248" s="172">
        <f>Q248*H248</f>
        <v>193.88699999999997</v>
      </c>
      <c r="S248" s="172">
        <v>0</v>
      </c>
      <c r="T248" s="173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4" t="s">
        <v>121</v>
      </c>
      <c r="AT248" s="174" t="s">
        <v>117</v>
      </c>
      <c r="AU248" s="174" t="s">
        <v>82</v>
      </c>
      <c r="AY248" s="17" t="s">
        <v>113</v>
      </c>
      <c r="BE248" s="175">
        <f>IF(N248="základní",J248,0)</f>
        <v>0</v>
      </c>
      <c r="BF248" s="175">
        <f>IF(N248="snížená",J248,0)</f>
        <v>0</v>
      </c>
      <c r="BG248" s="175">
        <f>IF(N248="zákl. přenesená",J248,0)</f>
        <v>0</v>
      </c>
      <c r="BH248" s="175">
        <f>IF(N248="sníž. přenesená",J248,0)</f>
        <v>0</v>
      </c>
      <c r="BI248" s="175">
        <f>IF(N248="nulová",J248,0)</f>
        <v>0</v>
      </c>
      <c r="BJ248" s="17" t="s">
        <v>80</v>
      </c>
      <c r="BK248" s="175">
        <f>ROUND(I248*H248,2)</f>
        <v>0</v>
      </c>
      <c r="BL248" s="17" t="s">
        <v>121</v>
      </c>
      <c r="BM248" s="174" t="s">
        <v>427</v>
      </c>
    </row>
    <row r="249" spans="1:65" s="2" customFormat="1" ht="19.5">
      <c r="A249" s="32"/>
      <c r="B249" s="33"/>
      <c r="C249" s="32"/>
      <c r="D249" s="176" t="s">
        <v>123</v>
      </c>
      <c r="E249" s="32"/>
      <c r="F249" s="177" t="s">
        <v>426</v>
      </c>
      <c r="G249" s="32"/>
      <c r="H249" s="32"/>
      <c r="I249" s="96"/>
      <c r="J249" s="32"/>
      <c r="K249" s="32"/>
      <c r="L249" s="33"/>
      <c r="M249" s="178"/>
      <c r="N249" s="179"/>
      <c r="O249" s="58"/>
      <c r="P249" s="58"/>
      <c r="Q249" s="58"/>
      <c r="R249" s="58"/>
      <c r="S249" s="58"/>
      <c r="T249" s="5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123</v>
      </c>
      <c r="AU249" s="17" t="s">
        <v>82</v>
      </c>
    </row>
    <row r="250" spans="1:65" s="13" customFormat="1" ht="11.25">
      <c r="B250" s="180"/>
      <c r="D250" s="176" t="s">
        <v>124</v>
      </c>
      <c r="E250" s="181" t="s">
        <v>1</v>
      </c>
      <c r="F250" s="182" t="s">
        <v>428</v>
      </c>
      <c r="H250" s="183">
        <v>92.88</v>
      </c>
      <c r="I250" s="184"/>
      <c r="L250" s="180"/>
      <c r="M250" s="185"/>
      <c r="N250" s="186"/>
      <c r="O250" s="186"/>
      <c r="P250" s="186"/>
      <c r="Q250" s="186"/>
      <c r="R250" s="186"/>
      <c r="S250" s="186"/>
      <c r="T250" s="187"/>
      <c r="AT250" s="181" t="s">
        <v>124</v>
      </c>
      <c r="AU250" s="181" t="s">
        <v>82</v>
      </c>
      <c r="AV250" s="13" t="s">
        <v>82</v>
      </c>
      <c r="AW250" s="13" t="s">
        <v>29</v>
      </c>
      <c r="AX250" s="13" t="s">
        <v>80</v>
      </c>
      <c r="AY250" s="181" t="s">
        <v>113</v>
      </c>
    </row>
    <row r="251" spans="1:65" s="2" customFormat="1" ht="24" customHeight="1">
      <c r="A251" s="32"/>
      <c r="B251" s="161"/>
      <c r="C251" s="162" t="s">
        <v>7</v>
      </c>
      <c r="D251" s="162" t="s">
        <v>117</v>
      </c>
      <c r="E251" s="163" t="s">
        <v>429</v>
      </c>
      <c r="F251" s="164" t="s">
        <v>430</v>
      </c>
      <c r="G251" s="165" t="s">
        <v>167</v>
      </c>
      <c r="H251" s="166">
        <v>21</v>
      </c>
      <c r="I251" s="167"/>
      <c r="J251" s="168">
        <f>ROUND(I251*H251,2)</f>
        <v>0</v>
      </c>
      <c r="K251" s="169"/>
      <c r="L251" s="33"/>
      <c r="M251" s="170" t="s">
        <v>1</v>
      </c>
      <c r="N251" s="171" t="s">
        <v>37</v>
      </c>
      <c r="O251" s="58"/>
      <c r="P251" s="172">
        <f>O251*H251</f>
        <v>0</v>
      </c>
      <c r="Q251" s="172">
        <v>0.14401</v>
      </c>
      <c r="R251" s="172">
        <f>Q251*H251</f>
        <v>3.0242100000000001</v>
      </c>
      <c r="S251" s="172">
        <v>0</v>
      </c>
      <c r="T251" s="173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4" t="s">
        <v>121</v>
      </c>
      <c r="AT251" s="174" t="s">
        <v>117</v>
      </c>
      <c r="AU251" s="174" t="s">
        <v>82</v>
      </c>
      <c r="AY251" s="17" t="s">
        <v>113</v>
      </c>
      <c r="BE251" s="175">
        <f>IF(N251="základní",J251,0)</f>
        <v>0</v>
      </c>
      <c r="BF251" s="175">
        <f>IF(N251="snížená",J251,0)</f>
        <v>0</v>
      </c>
      <c r="BG251" s="175">
        <f>IF(N251="zákl. přenesená",J251,0)</f>
        <v>0</v>
      </c>
      <c r="BH251" s="175">
        <f>IF(N251="sníž. přenesená",J251,0)</f>
        <v>0</v>
      </c>
      <c r="BI251" s="175">
        <f>IF(N251="nulová",J251,0)</f>
        <v>0</v>
      </c>
      <c r="BJ251" s="17" t="s">
        <v>80</v>
      </c>
      <c r="BK251" s="175">
        <f>ROUND(I251*H251,2)</f>
        <v>0</v>
      </c>
      <c r="BL251" s="17" t="s">
        <v>121</v>
      </c>
      <c r="BM251" s="174" t="s">
        <v>431</v>
      </c>
    </row>
    <row r="252" spans="1:65" s="2" customFormat="1" ht="19.5">
      <c r="A252" s="32"/>
      <c r="B252" s="33"/>
      <c r="C252" s="32"/>
      <c r="D252" s="176" t="s">
        <v>123</v>
      </c>
      <c r="E252" s="32"/>
      <c r="F252" s="177" t="s">
        <v>430</v>
      </c>
      <c r="G252" s="32"/>
      <c r="H252" s="32"/>
      <c r="I252" s="96"/>
      <c r="J252" s="32"/>
      <c r="K252" s="32"/>
      <c r="L252" s="33"/>
      <c r="M252" s="178"/>
      <c r="N252" s="179"/>
      <c r="O252" s="58"/>
      <c r="P252" s="58"/>
      <c r="Q252" s="58"/>
      <c r="R252" s="58"/>
      <c r="S252" s="58"/>
      <c r="T252" s="59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7" t="s">
        <v>123</v>
      </c>
      <c r="AU252" s="17" t="s">
        <v>82</v>
      </c>
    </row>
    <row r="253" spans="1:65" s="13" customFormat="1" ht="11.25">
      <c r="B253" s="180"/>
      <c r="D253" s="176" t="s">
        <v>124</v>
      </c>
      <c r="E253" s="181" t="s">
        <v>1</v>
      </c>
      <c r="F253" s="182" t="s">
        <v>7</v>
      </c>
      <c r="H253" s="183">
        <v>21</v>
      </c>
      <c r="I253" s="184"/>
      <c r="L253" s="180"/>
      <c r="M253" s="185"/>
      <c r="N253" s="186"/>
      <c r="O253" s="186"/>
      <c r="P253" s="186"/>
      <c r="Q253" s="186"/>
      <c r="R253" s="186"/>
      <c r="S253" s="186"/>
      <c r="T253" s="187"/>
      <c r="AT253" s="181" t="s">
        <v>124</v>
      </c>
      <c r="AU253" s="181" t="s">
        <v>82</v>
      </c>
      <c r="AV253" s="13" t="s">
        <v>82</v>
      </c>
      <c r="AW253" s="13" t="s">
        <v>29</v>
      </c>
      <c r="AX253" s="13" t="s">
        <v>80</v>
      </c>
      <c r="AY253" s="181" t="s">
        <v>113</v>
      </c>
    </row>
    <row r="254" spans="1:65" s="2" customFormat="1" ht="24" customHeight="1">
      <c r="A254" s="32"/>
      <c r="B254" s="161"/>
      <c r="C254" s="188" t="s">
        <v>141</v>
      </c>
      <c r="D254" s="188" t="s">
        <v>135</v>
      </c>
      <c r="E254" s="189" t="s">
        <v>432</v>
      </c>
      <c r="F254" s="190" t="s">
        <v>433</v>
      </c>
      <c r="G254" s="191" t="s">
        <v>434</v>
      </c>
      <c r="H254" s="192">
        <v>21</v>
      </c>
      <c r="I254" s="193"/>
      <c r="J254" s="194">
        <f>ROUND(I254*H254,2)</f>
        <v>0</v>
      </c>
      <c r="K254" s="195"/>
      <c r="L254" s="196"/>
      <c r="M254" s="197" t="s">
        <v>1</v>
      </c>
      <c r="N254" s="198" t="s">
        <v>37</v>
      </c>
      <c r="O254" s="58"/>
      <c r="P254" s="172">
        <f>O254*H254</f>
        <v>0</v>
      </c>
      <c r="Q254" s="172">
        <v>0</v>
      </c>
      <c r="R254" s="172">
        <f>Q254*H254</f>
        <v>0</v>
      </c>
      <c r="S254" s="172">
        <v>0</v>
      </c>
      <c r="T254" s="173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4" t="s">
        <v>139</v>
      </c>
      <c r="AT254" s="174" t="s">
        <v>135</v>
      </c>
      <c r="AU254" s="174" t="s">
        <v>82</v>
      </c>
      <c r="AY254" s="17" t="s">
        <v>113</v>
      </c>
      <c r="BE254" s="175">
        <f>IF(N254="základní",J254,0)</f>
        <v>0</v>
      </c>
      <c r="BF254" s="175">
        <f>IF(N254="snížená",J254,0)</f>
        <v>0</v>
      </c>
      <c r="BG254" s="175">
        <f>IF(N254="zákl. přenesená",J254,0)</f>
        <v>0</v>
      </c>
      <c r="BH254" s="175">
        <f>IF(N254="sníž. přenesená",J254,0)</f>
        <v>0</v>
      </c>
      <c r="BI254" s="175">
        <f>IF(N254="nulová",J254,0)</f>
        <v>0</v>
      </c>
      <c r="BJ254" s="17" t="s">
        <v>80</v>
      </c>
      <c r="BK254" s="175">
        <f>ROUND(I254*H254,2)</f>
        <v>0</v>
      </c>
      <c r="BL254" s="17" t="s">
        <v>121</v>
      </c>
      <c r="BM254" s="174" t="s">
        <v>435</v>
      </c>
    </row>
    <row r="255" spans="1:65" s="2" customFormat="1" ht="19.5">
      <c r="A255" s="32"/>
      <c r="B255" s="33"/>
      <c r="C255" s="32"/>
      <c r="D255" s="176" t="s">
        <v>123</v>
      </c>
      <c r="E255" s="32"/>
      <c r="F255" s="177" t="s">
        <v>433</v>
      </c>
      <c r="G255" s="32"/>
      <c r="H255" s="32"/>
      <c r="I255" s="96"/>
      <c r="J255" s="32"/>
      <c r="K255" s="32"/>
      <c r="L255" s="33"/>
      <c r="M255" s="178"/>
      <c r="N255" s="179"/>
      <c r="O255" s="58"/>
      <c r="P255" s="58"/>
      <c r="Q255" s="58"/>
      <c r="R255" s="58"/>
      <c r="S255" s="58"/>
      <c r="T255" s="5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123</v>
      </c>
      <c r="AU255" s="17" t="s">
        <v>82</v>
      </c>
    </row>
    <row r="256" spans="1:65" s="13" customFormat="1" ht="11.25">
      <c r="B256" s="180"/>
      <c r="D256" s="176" t="s">
        <v>124</v>
      </c>
      <c r="E256" s="181" t="s">
        <v>1</v>
      </c>
      <c r="F256" s="182" t="s">
        <v>7</v>
      </c>
      <c r="H256" s="183">
        <v>21</v>
      </c>
      <c r="I256" s="184"/>
      <c r="L256" s="180"/>
      <c r="M256" s="185"/>
      <c r="N256" s="186"/>
      <c r="O256" s="186"/>
      <c r="P256" s="186"/>
      <c r="Q256" s="186"/>
      <c r="R256" s="186"/>
      <c r="S256" s="186"/>
      <c r="T256" s="187"/>
      <c r="AT256" s="181" t="s">
        <v>124</v>
      </c>
      <c r="AU256" s="181" t="s">
        <v>82</v>
      </c>
      <c r="AV256" s="13" t="s">
        <v>82</v>
      </c>
      <c r="AW256" s="13" t="s">
        <v>29</v>
      </c>
      <c r="AX256" s="13" t="s">
        <v>80</v>
      </c>
      <c r="AY256" s="181" t="s">
        <v>113</v>
      </c>
    </row>
    <row r="257" spans="1:65" s="12" customFormat="1" ht="22.9" customHeight="1">
      <c r="B257" s="148"/>
      <c r="D257" s="149" t="s">
        <v>71</v>
      </c>
      <c r="E257" s="159" t="s">
        <v>121</v>
      </c>
      <c r="F257" s="159" t="s">
        <v>436</v>
      </c>
      <c r="I257" s="151"/>
      <c r="J257" s="160">
        <f>BK257</f>
        <v>0</v>
      </c>
      <c r="L257" s="148"/>
      <c r="M257" s="153"/>
      <c r="N257" s="154"/>
      <c r="O257" s="154"/>
      <c r="P257" s="155">
        <f>SUM(P258:P259)</f>
        <v>0</v>
      </c>
      <c r="Q257" s="154"/>
      <c r="R257" s="155">
        <f>SUM(R258:R259)</f>
        <v>0</v>
      </c>
      <c r="S257" s="154"/>
      <c r="T257" s="156">
        <f>SUM(T258:T259)</f>
        <v>0</v>
      </c>
      <c r="AR257" s="149" t="s">
        <v>80</v>
      </c>
      <c r="AT257" s="157" t="s">
        <v>71</v>
      </c>
      <c r="AU257" s="157" t="s">
        <v>80</v>
      </c>
      <c r="AY257" s="149" t="s">
        <v>113</v>
      </c>
      <c r="BK257" s="158">
        <f>SUM(BK258:BK259)</f>
        <v>0</v>
      </c>
    </row>
    <row r="258" spans="1:65" s="2" customFormat="1" ht="24" customHeight="1">
      <c r="A258" s="32"/>
      <c r="B258" s="161"/>
      <c r="C258" s="162" t="s">
        <v>437</v>
      </c>
      <c r="D258" s="162" t="s">
        <v>117</v>
      </c>
      <c r="E258" s="163" t="s">
        <v>438</v>
      </c>
      <c r="F258" s="164" t="s">
        <v>439</v>
      </c>
      <c r="G258" s="165" t="s">
        <v>120</v>
      </c>
      <c r="H258" s="166">
        <v>3.65</v>
      </c>
      <c r="I258" s="167"/>
      <c r="J258" s="168">
        <f>ROUND(I258*H258,2)</f>
        <v>0</v>
      </c>
      <c r="K258" s="169"/>
      <c r="L258" s="33"/>
      <c r="M258" s="170" t="s">
        <v>1</v>
      </c>
      <c r="N258" s="171" t="s">
        <v>37</v>
      </c>
      <c r="O258" s="58"/>
      <c r="P258" s="172">
        <f>O258*H258</f>
        <v>0</v>
      </c>
      <c r="Q258" s="172">
        <v>0</v>
      </c>
      <c r="R258" s="172">
        <f>Q258*H258</f>
        <v>0</v>
      </c>
      <c r="S258" s="172">
        <v>0</v>
      </c>
      <c r="T258" s="173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4" t="s">
        <v>121</v>
      </c>
      <c r="AT258" s="174" t="s">
        <v>117</v>
      </c>
      <c r="AU258" s="174" t="s">
        <v>82</v>
      </c>
      <c r="AY258" s="17" t="s">
        <v>113</v>
      </c>
      <c r="BE258" s="175">
        <f>IF(N258="základní",J258,0)</f>
        <v>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17" t="s">
        <v>80</v>
      </c>
      <c r="BK258" s="175">
        <f>ROUND(I258*H258,2)</f>
        <v>0</v>
      </c>
      <c r="BL258" s="17" t="s">
        <v>121</v>
      </c>
      <c r="BM258" s="174" t="s">
        <v>440</v>
      </c>
    </row>
    <row r="259" spans="1:65" s="2" customFormat="1" ht="11.25">
      <c r="A259" s="32"/>
      <c r="B259" s="33"/>
      <c r="C259" s="32"/>
      <c r="D259" s="176" t="s">
        <v>123</v>
      </c>
      <c r="E259" s="32"/>
      <c r="F259" s="177" t="s">
        <v>439</v>
      </c>
      <c r="G259" s="32"/>
      <c r="H259" s="32"/>
      <c r="I259" s="96"/>
      <c r="J259" s="32"/>
      <c r="K259" s="32"/>
      <c r="L259" s="33"/>
      <c r="M259" s="178"/>
      <c r="N259" s="179"/>
      <c r="O259" s="58"/>
      <c r="P259" s="58"/>
      <c r="Q259" s="58"/>
      <c r="R259" s="58"/>
      <c r="S259" s="58"/>
      <c r="T259" s="5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7" t="s">
        <v>123</v>
      </c>
      <c r="AU259" s="17" t="s">
        <v>82</v>
      </c>
    </row>
    <row r="260" spans="1:65" s="12" customFormat="1" ht="22.9" customHeight="1">
      <c r="B260" s="148"/>
      <c r="D260" s="149" t="s">
        <v>71</v>
      </c>
      <c r="E260" s="159" t="s">
        <v>157</v>
      </c>
      <c r="F260" s="159" t="s">
        <v>441</v>
      </c>
      <c r="I260" s="151"/>
      <c r="J260" s="160">
        <f>BK260</f>
        <v>0</v>
      </c>
      <c r="L260" s="148"/>
      <c r="M260" s="153"/>
      <c r="N260" s="154"/>
      <c r="O260" s="154"/>
      <c r="P260" s="155">
        <f>SUM(P261:P275)</f>
        <v>0</v>
      </c>
      <c r="Q260" s="154"/>
      <c r="R260" s="155">
        <f>SUM(R261:R275)</f>
        <v>3.5720000000000002E-2</v>
      </c>
      <c r="S260" s="154"/>
      <c r="T260" s="156">
        <f>SUM(T261:T275)</f>
        <v>0</v>
      </c>
      <c r="AR260" s="149" t="s">
        <v>80</v>
      </c>
      <c r="AT260" s="157" t="s">
        <v>71</v>
      </c>
      <c r="AU260" s="157" t="s">
        <v>80</v>
      </c>
      <c r="AY260" s="149" t="s">
        <v>113</v>
      </c>
      <c r="BK260" s="158">
        <f>SUM(BK261:BK275)</f>
        <v>0</v>
      </c>
    </row>
    <row r="261" spans="1:65" s="2" customFormat="1" ht="24" customHeight="1">
      <c r="A261" s="32"/>
      <c r="B261" s="161"/>
      <c r="C261" s="162" t="s">
        <v>442</v>
      </c>
      <c r="D261" s="162" t="s">
        <v>117</v>
      </c>
      <c r="E261" s="163" t="s">
        <v>443</v>
      </c>
      <c r="F261" s="164" t="s">
        <v>444</v>
      </c>
      <c r="G261" s="165" t="s">
        <v>167</v>
      </c>
      <c r="H261" s="166">
        <v>2</v>
      </c>
      <c r="I261" s="167"/>
      <c r="J261" s="168">
        <f>ROUND(I261*H261,2)</f>
        <v>0</v>
      </c>
      <c r="K261" s="169"/>
      <c r="L261" s="33"/>
      <c r="M261" s="170" t="s">
        <v>1</v>
      </c>
      <c r="N261" s="171" t="s">
        <v>37</v>
      </c>
      <c r="O261" s="58"/>
      <c r="P261" s="172">
        <f>O261*H261</f>
        <v>0</v>
      </c>
      <c r="Q261" s="172">
        <v>2.3800000000000002E-3</v>
      </c>
      <c r="R261" s="172">
        <f>Q261*H261</f>
        <v>4.7600000000000003E-3</v>
      </c>
      <c r="S261" s="172">
        <v>0</v>
      </c>
      <c r="T261" s="173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4" t="s">
        <v>121</v>
      </c>
      <c r="AT261" s="174" t="s">
        <v>117</v>
      </c>
      <c r="AU261" s="174" t="s">
        <v>82</v>
      </c>
      <c r="AY261" s="17" t="s">
        <v>113</v>
      </c>
      <c r="BE261" s="175">
        <f>IF(N261="základní",J261,0)</f>
        <v>0</v>
      </c>
      <c r="BF261" s="175">
        <f>IF(N261="snížená",J261,0)</f>
        <v>0</v>
      </c>
      <c r="BG261" s="175">
        <f>IF(N261="zákl. přenesená",J261,0)</f>
        <v>0</v>
      </c>
      <c r="BH261" s="175">
        <f>IF(N261="sníž. přenesená",J261,0)</f>
        <v>0</v>
      </c>
      <c r="BI261" s="175">
        <f>IF(N261="nulová",J261,0)</f>
        <v>0</v>
      </c>
      <c r="BJ261" s="17" t="s">
        <v>80</v>
      </c>
      <c r="BK261" s="175">
        <f>ROUND(I261*H261,2)</f>
        <v>0</v>
      </c>
      <c r="BL261" s="17" t="s">
        <v>121</v>
      </c>
      <c r="BM261" s="174" t="s">
        <v>445</v>
      </c>
    </row>
    <row r="262" spans="1:65" s="2" customFormat="1" ht="11.25">
      <c r="A262" s="32"/>
      <c r="B262" s="33"/>
      <c r="C262" s="32"/>
      <c r="D262" s="176" t="s">
        <v>123</v>
      </c>
      <c r="E262" s="32"/>
      <c r="F262" s="177" t="s">
        <v>444</v>
      </c>
      <c r="G262" s="32"/>
      <c r="H262" s="32"/>
      <c r="I262" s="96"/>
      <c r="J262" s="32"/>
      <c r="K262" s="32"/>
      <c r="L262" s="33"/>
      <c r="M262" s="178"/>
      <c r="N262" s="179"/>
      <c r="O262" s="58"/>
      <c r="P262" s="58"/>
      <c r="Q262" s="58"/>
      <c r="R262" s="58"/>
      <c r="S262" s="58"/>
      <c r="T262" s="59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123</v>
      </c>
      <c r="AU262" s="17" t="s">
        <v>82</v>
      </c>
    </row>
    <row r="263" spans="1:65" s="15" customFormat="1" ht="11.25">
      <c r="B263" s="212"/>
      <c r="D263" s="176" t="s">
        <v>124</v>
      </c>
      <c r="E263" s="213" t="s">
        <v>1</v>
      </c>
      <c r="F263" s="214" t="s">
        <v>446</v>
      </c>
      <c r="H263" s="213" t="s">
        <v>1</v>
      </c>
      <c r="I263" s="215"/>
      <c r="L263" s="212"/>
      <c r="M263" s="216"/>
      <c r="N263" s="217"/>
      <c r="O263" s="217"/>
      <c r="P263" s="217"/>
      <c r="Q263" s="217"/>
      <c r="R263" s="217"/>
      <c r="S263" s="217"/>
      <c r="T263" s="218"/>
      <c r="AT263" s="213" t="s">
        <v>124</v>
      </c>
      <c r="AU263" s="213" t="s">
        <v>82</v>
      </c>
      <c r="AV263" s="15" t="s">
        <v>80</v>
      </c>
      <c r="AW263" s="15" t="s">
        <v>29</v>
      </c>
      <c r="AX263" s="15" t="s">
        <v>72</v>
      </c>
      <c r="AY263" s="213" t="s">
        <v>113</v>
      </c>
    </row>
    <row r="264" spans="1:65" s="13" customFormat="1" ht="11.25">
      <c r="B264" s="180"/>
      <c r="D264" s="176" t="s">
        <v>124</v>
      </c>
      <c r="E264" s="181" t="s">
        <v>1</v>
      </c>
      <c r="F264" s="182" t="s">
        <v>447</v>
      </c>
      <c r="H264" s="183">
        <v>2</v>
      </c>
      <c r="I264" s="184"/>
      <c r="L264" s="180"/>
      <c r="M264" s="185"/>
      <c r="N264" s="186"/>
      <c r="O264" s="186"/>
      <c r="P264" s="186"/>
      <c r="Q264" s="186"/>
      <c r="R264" s="186"/>
      <c r="S264" s="186"/>
      <c r="T264" s="187"/>
      <c r="AT264" s="181" t="s">
        <v>124</v>
      </c>
      <c r="AU264" s="181" t="s">
        <v>82</v>
      </c>
      <c r="AV264" s="13" t="s">
        <v>82</v>
      </c>
      <c r="AW264" s="13" t="s">
        <v>29</v>
      </c>
      <c r="AX264" s="13" t="s">
        <v>80</v>
      </c>
      <c r="AY264" s="181" t="s">
        <v>113</v>
      </c>
    </row>
    <row r="265" spans="1:65" s="2" customFormat="1" ht="16.5" customHeight="1">
      <c r="A265" s="32"/>
      <c r="B265" s="161"/>
      <c r="C265" s="188" t="s">
        <v>448</v>
      </c>
      <c r="D265" s="188" t="s">
        <v>135</v>
      </c>
      <c r="E265" s="189" t="s">
        <v>449</v>
      </c>
      <c r="F265" s="190" t="s">
        <v>450</v>
      </c>
      <c r="G265" s="191" t="s">
        <v>451</v>
      </c>
      <c r="H265" s="192">
        <v>101.38800000000001</v>
      </c>
      <c r="I265" s="193"/>
      <c r="J265" s="194">
        <f>ROUND(I265*H265,2)</f>
        <v>0</v>
      </c>
      <c r="K265" s="195"/>
      <c r="L265" s="196"/>
      <c r="M265" s="197" t="s">
        <v>1</v>
      </c>
      <c r="N265" s="198" t="s">
        <v>37</v>
      </c>
      <c r="O265" s="58"/>
      <c r="P265" s="172">
        <f>O265*H265</f>
        <v>0</v>
      </c>
      <c r="Q265" s="172">
        <v>0</v>
      </c>
      <c r="R265" s="172">
        <f>Q265*H265</f>
        <v>0</v>
      </c>
      <c r="S265" s="172">
        <v>0</v>
      </c>
      <c r="T265" s="173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4" t="s">
        <v>139</v>
      </c>
      <c r="AT265" s="174" t="s">
        <v>135</v>
      </c>
      <c r="AU265" s="174" t="s">
        <v>82</v>
      </c>
      <c r="AY265" s="17" t="s">
        <v>113</v>
      </c>
      <c r="BE265" s="175">
        <f>IF(N265="základní",J265,0)</f>
        <v>0</v>
      </c>
      <c r="BF265" s="175">
        <f>IF(N265="snížená",J265,0)</f>
        <v>0</v>
      </c>
      <c r="BG265" s="175">
        <f>IF(N265="zákl. přenesená",J265,0)</f>
        <v>0</v>
      </c>
      <c r="BH265" s="175">
        <f>IF(N265="sníž. přenesená",J265,0)</f>
        <v>0</v>
      </c>
      <c r="BI265" s="175">
        <f>IF(N265="nulová",J265,0)</f>
        <v>0</v>
      </c>
      <c r="BJ265" s="17" t="s">
        <v>80</v>
      </c>
      <c r="BK265" s="175">
        <f>ROUND(I265*H265,2)</f>
        <v>0</v>
      </c>
      <c r="BL265" s="17" t="s">
        <v>121</v>
      </c>
      <c r="BM265" s="174" t="s">
        <v>452</v>
      </c>
    </row>
    <row r="266" spans="1:65" s="2" customFormat="1" ht="11.25">
      <c r="A266" s="32"/>
      <c r="B266" s="33"/>
      <c r="C266" s="32"/>
      <c r="D266" s="176" t="s">
        <v>123</v>
      </c>
      <c r="E266" s="32"/>
      <c r="F266" s="177" t="s">
        <v>450</v>
      </c>
      <c r="G266" s="32"/>
      <c r="H266" s="32"/>
      <c r="I266" s="96"/>
      <c r="J266" s="32"/>
      <c r="K266" s="32"/>
      <c r="L266" s="33"/>
      <c r="M266" s="178"/>
      <c r="N266" s="179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123</v>
      </c>
      <c r="AU266" s="17" t="s">
        <v>82</v>
      </c>
    </row>
    <row r="267" spans="1:65" s="15" customFormat="1" ht="11.25">
      <c r="B267" s="212"/>
      <c r="D267" s="176" t="s">
        <v>124</v>
      </c>
      <c r="E267" s="213" t="s">
        <v>1</v>
      </c>
      <c r="F267" s="214" t="s">
        <v>453</v>
      </c>
      <c r="H267" s="213" t="s">
        <v>1</v>
      </c>
      <c r="I267" s="215"/>
      <c r="L267" s="212"/>
      <c r="M267" s="216"/>
      <c r="N267" s="217"/>
      <c r="O267" s="217"/>
      <c r="P267" s="217"/>
      <c r="Q267" s="217"/>
      <c r="R267" s="217"/>
      <c r="S267" s="217"/>
      <c r="T267" s="218"/>
      <c r="AT267" s="213" t="s">
        <v>124</v>
      </c>
      <c r="AU267" s="213" t="s">
        <v>82</v>
      </c>
      <c r="AV267" s="15" t="s">
        <v>80</v>
      </c>
      <c r="AW267" s="15" t="s">
        <v>29</v>
      </c>
      <c r="AX267" s="15" t="s">
        <v>72</v>
      </c>
      <c r="AY267" s="213" t="s">
        <v>113</v>
      </c>
    </row>
    <row r="268" spans="1:65" s="13" customFormat="1" ht="11.25">
      <c r="B268" s="180"/>
      <c r="D268" s="176" t="s">
        <v>124</v>
      </c>
      <c r="E268" s="181" t="s">
        <v>1</v>
      </c>
      <c r="F268" s="182" t="s">
        <v>454</v>
      </c>
      <c r="H268" s="183">
        <v>101.38800000000001</v>
      </c>
      <c r="I268" s="184"/>
      <c r="L268" s="180"/>
      <c r="M268" s="185"/>
      <c r="N268" s="186"/>
      <c r="O268" s="186"/>
      <c r="P268" s="186"/>
      <c r="Q268" s="186"/>
      <c r="R268" s="186"/>
      <c r="S268" s="186"/>
      <c r="T268" s="187"/>
      <c r="AT268" s="181" t="s">
        <v>124</v>
      </c>
      <c r="AU268" s="181" t="s">
        <v>82</v>
      </c>
      <c r="AV268" s="13" t="s">
        <v>82</v>
      </c>
      <c r="AW268" s="13" t="s">
        <v>29</v>
      </c>
      <c r="AX268" s="13" t="s">
        <v>80</v>
      </c>
      <c r="AY268" s="181" t="s">
        <v>113</v>
      </c>
    </row>
    <row r="269" spans="1:65" s="2" customFormat="1" ht="16.5" customHeight="1">
      <c r="A269" s="32"/>
      <c r="B269" s="161"/>
      <c r="C269" s="162" t="s">
        <v>455</v>
      </c>
      <c r="D269" s="162" t="s">
        <v>117</v>
      </c>
      <c r="E269" s="163" t="s">
        <v>456</v>
      </c>
      <c r="F269" s="164" t="s">
        <v>457</v>
      </c>
      <c r="G269" s="165" t="s">
        <v>434</v>
      </c>
      <c r="H269" s="166">
        <v>2</v>
      </c>
      <c r="I269" s="167"/>
      <c r="J269" s="168">
        <f>ROUND(I269*H269,2)</f>
        <v>0</v>
      </c>
      <c r="K269" s="169"/>
      <c r="L269" s="33"/>
      <c r="M269" s="170" t="s">
        <v>1</v>
      </c>
      <c r="N269" s="171" t="s">
        <v>37</v>
      </c>
      <c r="O269" s="58"/>
      <c r="P269" s="172">
        <f>O269*H269</f>
        <v>0</v>
      </c>
      <c r="Q269" s="172">
        <v>0</v>
      </c>
      <c r="R269" s="172">
        <f>Q269*H269</f>
        <v>0</v>
      </c>
      <c r="S269" s="172">
        <v>0</v>
      </c>
      <c r="T269" s="173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4" t="s">
        <v>121</v>
      </c>
      <c r="AT269" s="174" t="s">
        <v>117</v>
      </c>
      <c r="AU269" s="174" t="s">
        <v>82</v>
      </c>
      <c r="AY269" s="17" t="s">
        <v>113</v>
      </c>
      <c r="BE269" s="175">
        <f>IF(N269="základní",J269,0)</f>
        <v>0</v>
      </c>
      <c r="BF269" s="175">
        <f>IF(N269="snížená",J269,0)</f>
        <v>0</v>
      </c>
      <c r="BG269" s="175">
        <f>IF(N269="zákl. přenesená",J269,0)</f>
        <v>0</v>
      </c>
      <c r="BH269" s="175">
        <f>IF(N269="sníž. přenesená",J269,0)</f>
        <v>0</v>
      </c>
      <c r="BI269" s="175">
        <f>IF(N269="nulová",J269,0)</f>
        <v>0</v>
      </c>
      <c r="BJ269" s="17" t="s">
        <v>80</v>
      </c>
      <c r="BK269" s="175">
        <f>ROUND(I269*H269,2)</f>
        <v>0</v>
      </c>
      <c r="BL269" s="17" t="s">
        <v>121</v>
      </c>
      <c r="BM269" s="174" t="s">
        <v>458</v>
      </c>
    </row>
    <row r="270" spans="1:65" s="2" customFormat="1" ht="11.25">
      <c r="A270" s="32"/>
      <c r="B270" s="33"/>
      <c r="C270" s="32"/>
      <c r="D270" s="176" t="s">
        <v>123</v>
      </c>
      <c r="E270" s="32"/>
      <c r="F270" s="177" t="s">
        <v>457</v>
      </c>
      <c r="G270" s="32"/>
      <c r="H270" s="32"/>
      <c r="I270" s="96"/>
      <c r="J270" s="32"/>
      <c r="K270" s="32"/>
      <c r="L270" s="33"/>
      <c r="M270" s="178"/>
      <c r="N270" s="179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123</v>
      </c>
      <c r="AU270" s="17" t="s">
        <v>82</v>
      </c>
    </row>
    <row r="271" spans="1:65" s="2" customFormat="1" ht="24" customHeight="1">
      <c r="A271" s="32"/>
      <c r="B271" s="161"/>
      <c r="C271" s="162" t="s">
        <v>459</v>
      </c>
      <c r="D271" s="162" t="s">
        <v>117</v>
      </c>
      <c r="E271" s="163" t="s">
        <v>460</v>
      </c>
      <c r="F271" s="164" t="s">
        <v>461</v>
      </c>
      <c r="G271" s="165" t="s">
        <v>451</v>
      </c>
      <c r="H271" s="166">
        <v>24</v>
      </c>
      <c r="I271" s="167"/>
      <c r="J271" s="168">
        <f>ROUND(I271*H271,2)</f>
        <v>0</v>
      </c>
      <c r="K271" s="169"/>
      <c r="L271" s="33"/>
      <c r="M271" s="170" t="s">
        <v>1</v>
      </c>
      <c r="N271" s="171" t="s">
        <v>37</v>
      </c>
      <c r="O271" s="58"/>
      <c r="P271" s="172">
        <f>O271*H271</f>
        <v>0</v>
      </c>
      <c r="Q271" s="172">
        <v>0</v>
      </c>
      <c r="R271" s="172">
        <f>Q271*H271</f>
        <v>0</v>
      </c>
      <c r="S271" s="172">
        <v>0</v>
      </c>
      <c r="T271" s="173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4" t="s">
        <v>121</v>
      </c>
      <c r="AT271" s="174" t="s">
        <v>117</v>
      </c>
      <c r="AU271" s="174" t="s">
        <v>82</v>
      </c>
      <c r="AY271" s="17" t="s">
        <v>113</v>
      </c>
      <c r="BE271" s="175">
        <f>IF(N271="základní",J271,0)</f>
        <v>0</v>
      </c>
      <c r="BF271" s="175">
        <f>IF(N271="snížená",J271,0)</f>
        <v>0</v>
      </c>
      <c r="BG271" s="175">
        <f>IF(N271="zákl. přenesená",J271,0)</f>
        <v>0</v>
      </c>
      <c r="BH271" s="175">
        <f>IF(N271="sníž. přenesená",J271,0)</f>
        <v>0</v>
      </c>
      <c r="BI271" s="175">
        <f>IF(N271="nulová",J271,0)</f>
        <v>0</v>
      </c>
      <c r="BJ271" s="17" t="s">
        <v>80</v>
      </c>
      <c r="BK271" s="175">
        <f>ROUND(I271*H271,2)</f>
        <v>0</v>
      </c>
      <c r="BL271" s="17" t="s">
        <v>121</v>
      </c>
      <c r="BM271" s="174" t="s">
        <v>462</v>
      </c>
    </row>
    <row r="272" spans="1:65" s="2" customFormat="1" ht="19.5">
      <c r="A272" s="32"/>
      <c r="B272" s="33"/>
      <c r="C272" s="32"/>
      <c r="D272" s="176" t="s">
        <v>123</v>
      </c>
      <c r="E272" s="32"/>
      <c r="F272" s="177" t="s">
        <v>461</v>
      </c>
      <c r="G272" s="32"/>
      <c r="H272" s="32"/>
      <c r="I272" s="96"/>
      <c r="J272" s="32"/>
      <c r="K272" s="32"/>
      <c r="L272" s="33"/>
      <c r="M272" s="178"/>
      <c r="N272" s="179"/>
      <c r="O272" s="58"/>
      <c r="P272" s="58"/>
      <c r="Q272" s="58"/>
      <c r="R272" s="58"/>
      <c r="S272" s="58"/>
      <c r="T272" s="59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123</v>
      </c>
      <c r="AU272" s="17" t="s">
        <v>82</v>
      </c>
    </row>
    <row r="273" spans="1:65" s="13" customFormat="1" ht="11.25">
      <c r="B273" s="180"/>
      <c r="D273" s="176" t="s">
        <v>124</v>
      </c>
      <c r="E273" s="181" t="s">
        <v>1</v>
      </c>
      <c r="F273" s="182" t="s">
        <v>463</v>
      </c>
      <c r="H273" s="183">
        <v>24</v>
      </c>
      <c r="I273" s="184"/>
      <c r="L273" s="180"/>
      <c r="M273" s="185"/>
      <c r="N273" s="186"/>
      <c r="O273" s="186"/>
      <c r="P273" s="186"/>
      <c r="Q273" s="186"/>
      <c r="R273" s="186"/>
      <c r="S273" s="186"/>
      <c r="T273" s="187"/>
      <c r="AT273" s="181" t="s">
        <v>124</v>
      </c>
      <c r="AU273" s="181" t="s">
        <v>82</v>
      </c>
      <c r="AV273" s="13" t="s">
        <v>82</v>
      </c>
      <c r="AW273" s="13" t="s">
        <v>29</v>
      </c>
      <c r="AX273" s="13" t="s">
        <v>80</v>
      </c>
      <c r="AY273" s="181" t="s">
        <v>113</v>
      </c>
    </row>
    <row r="274" spans="1:65" s="2" customFormat="1" ht="16.5" customHeight="1">
      <c r="A274" s="32"/>
      <c r="B274" s="161"/>
      <c r="C274" s="188" t="s">
        <v>464</v>
      </c>
      <c r="D274" s="188" t="s">
        <v>135</v>
      </c>
      <c r="E274" s="189" t="s">
        <v>465</v>
      </c>
      <c r="F274" s="190" t="s">
        <v>466</v>
      </c>
      <c r="G274" s="191" t="s">
        <v>167</v>
      </c>
      <c r="H274" s="192">
        <v>24</v>
      </c>
      <c r="I274" s="193"/>
      <c r="J274" s="194">
        <f>ROUND(I274*H274,2)</f>
        <v>0</v>
      </c>
      <c r="K274" s="195"/>
      <c r="L274" s="196"/>
      <c r="M274" s="197" t="s">
        <v>1</v>
      </c>
      <c r="N274" s="198" t="s">
        <v>37</v>
      </c>
      <c r="O274" s="58"/>
      <c r="P274" s="172">
        <f>O274*H274</f>
        <v>0</v>
      </c>
      <c r="Q274" s="172">
        <v>1.2899999999999999E-3</v>
      </c>
      <c r="R274" s="172">
        <f>Q274*H274</f>
        <v>3.0959999999999998E-2</v>
      </c>
      <c r="S274" s="172">
        <v>0</v>
      </c>
      <c r="T274" s="173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4" t="s">
        <v>139</v>
      </c>
      <c r="AT274" s="174" t="s">
        <v>135</v>
      </c>
      <c r="AU274" s="174" t="s">
        <v>82</v>
      </c>
      <c r="AY274" s="17" t="s">
        <v>113</v>
      </c>
      <c r="BE274" s="175">
        <f>IF(N274="základní",J274,0)</f>
        <v>0</v>
      </c>
      <c r="BF274" s="175">
        <f>IF(N274="snížená",J274,0)</f>
        <v>0</v>
      </c>
      <c r="BG274" s="175">
        <f>IF(N274="zákl. přenesená",J274,0)</f>
        <v>0</v>
      </c>
      <c r="BH274" s="175">
        <f>IF(N274="sníž. přenesená",J274,0)</f>
        <v>0</v>
      </c>
      <c r="BI274" s="175">
        <f>IF(N274="nulová",J274,0)</f>
        <v>0</v>
      </c>
      <c r="BJ274" s="17" t="s">
        <v>80</v>
      </c>
      <c r="BK274" s="175">
        <f>ROUND(I274*H274,2)</f>
        <v>0</v>
      </c>
      <c r="BL274" s="17" t="s">
        <v>121</v>
      </c>
      <c r="BM274" s="174" t="s">
        <v>467</v>
      </c>
    </row>
    <row r="275" spans="1:65" s="2" customFormat="1" ht="11.25">
      <c r="A275" s="32"/>
      <c r="B275" s="33"/>
      <c r="C275" s="32"/>
      <c r="D275" s="176" t="s">
        <v>123</v>
      </c>
      <c r="E275" s="32"/>
      <c r="F275" s="177" t="s">
        <v>466</v>
      </c>
      <c r="G275" s="32"/>
      <c r="H275" s="32"/>
      <c r="I275" s="96"/>
      <c r="J275" s="32"/>
      <c r="K275" s="32"/>
      <c r="L275" s="33"/>
      <c r="M275" s="178"/>
      <c r="N275" s="179"/>
      <c r="O275" s="58"/>
      <c r="P275" s="58"/>
      <c r="Q275" s="58"/>
      <c r="R275" s="58"/>
      <c r="S275" s="58"/>
      <c r="T275" s="59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123</v>
      </c>
      <c r="AU275" s="17" t="s">
        <v>82</v>
      </c>
    </row>
    <row r="276" spans="1:65" s="12" customFormat="1" ht="22.9" customHeight="1">
      <c r="B276" s="148"/>
      <c r="D276" s="149" t="s">
        <v>71</v>
      </c>
      <c r="E276" s="159" t="s">
        <v>468</v>
      </c>
      <c r="F276" s="159" t="s">
        <v>469</v>
      </c>
      <c r="I276" s="151"/>
      <c r="J276" s="160">
        <f>BK276</f>
        <v>0</v>
      </c>
      <c r="L276" s="148"/>
      <c r="M276" s="153"/>
      <c r="N276" s="154"/>
      <c r="O276" s="154"/>
      <c r="P276" s="155">
        <f>SUM(P277:P292)</f>
        <v>0</v>
      </c>
      <c r="Q276" s="154"/>
      <c r="R276" s="155">
        <f>SUM(R277:R292)</f>
        <v>0</v>
      </c>
      <c r="S276" s="154"/>
      <c r="T276" s="156">
        <f>SUM(T277:T292)</f>
        <v>0</v>
      </c>
      <c r="AR276" s="149" t="s">
        <v>80</v>
      </c>
      <c r="AT276" s="157" t="s">
        <v>71</v>
      </c>
      <c r="AU276" s="157" t="s">
        <v>80</v>
      </c>
      <c r="AY276" s="149" t="s">
        <v>113</v>
      </c>
      <c r="BK276" s="158">
        <f>SUM(BK277:BK292)</f>
        <v>0</v>
      </c>
    </row>
    <row r="277" spans="1:65" s="2" customFormat="1" ht="24" customHeight="1">
      <c r="A277" s="32"/>
      <c r="B277" s="161"/>
      <c r="C277" s="162" t="s">
        <v>470</v>
      </c>
      <c r="D277" s="162" t="s">
        <v>117</v>
      </c>
      <c r="E277" s="163" t="s">
        <v>471</v>
      </c>
      <c r="F277" s="164" t="s">
        <v>472</v>
      </c>
      <c r="G277" s="165" t="s">
        <v>138</v>
      </c>
      <c r="H277" s="166">
        <v>66.323999999999998</v>
      </c>
      <c r="I277" s="167"/>
      <c r="J277" s="168">
        <f>ROUND(I277*H277,2)</f>
        <v>0</v>
      </c>
      <c r="K277" s="169"/>
      <c r="L277" s="33"/>
      <c r="M277" s="170" t="s">
        <v>1</v>
      </c>
      <c r="N277" s="171" t="s">
        <v>37</v>
      </c>
      <c r="O277" s="58"/>
      <c r="P277" s="172">
        <f>O277*H277</f>
        <v>0</v>
      </c>
      <c r="Q277" s="172">
        <v>0</v>
      </c>
      <c r="R277" s="172">
        <f>Q277*H277</f>
        <v>0</v>
      </c>
      <c r="S277" s="172">
        <v>0</v>
      </c>
      <c r="T277" s="173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4" t="s">
        <v>121</v>
      </c>
      <c r="AT277" s="174" t="s">
        <v>117</v>
      </c>
      <c r="AU277" s="174" t="s">
        <v>82</v>
      </c>
      <c r="AY277" s="17" t="s">
        <v>113</v>
      </c>
      <c r="BE277" s="175">
        <f>IF(N277="základní",J277,0)</f>
        <v>0</v>
      </c>
      <c r="BF277" s="175">
        <f>IF(N277="snížená",J277,0)</f>
        <v>0</v>
      </c>
      <c r="BG277" s="175">
        <f>IF(N277="zákl. přenesená",J277,0)</f>
        <v>0</v>
      </c>
      <c r="BH277" s="175">
        <f>IF(N277="sníž. přenesená",J277,0)</f>
        <v>0</v>
      </c>
      <c r="BI277" s="175">
        <f>IF(N277="nulová",J277,0)</f>
        <v>0</v>
      </c>
      <c r="BJ277" s="17" t="s">
        <v>80</v>
      </c>
      <c r="BK277" s="175">
        <f>ROUND(I277*H277,2)</f>
        <v>0</v>
      </c>
      <c r="BL277" s="17" t="s">
        <v>121</v>
      </c>
      <c r="BM277" s="174" t="s">
        <v>473</v>
      </c>
    </row>
    <row r="278" spans="1:65" s="2" customFormat="1" ht="19.5">
      <c r="A278" s="32"/>
      <c r="B278" s="33"/>
      <c r="C278" s="32"/>
      <c r="D278" s="176" t="s">
        <v>123</v>
      </c>
      <c r="E278" s="32"/>
      <c r="F278" s="177" t="s">
        <v>472</v>
      </c>
      <c r="G278" s="32"/>
      <c r="H278" s="32"/>
      <c r="I278" s="96"/>
      <c r="J278" s="32"/>
      <c r="K278" s="32"/>
      <c r="L278" s="33"/>
      <c r="M278" s="178"/>
      <c r="N278" s="179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123</v>
      </c>
      <c r="AU278" s="17" t="s">
        <v>82</v>
      </c>
    </row>
    <row r="279" spans="1:65" s="13" customFormat="1" ht="11.25">
      <c r="B279" s="180"/>
      <c r="D279" s="176" t="s">
        <v>124</v>
      </c>
      <c r="E279" s="181" t="s">
        <v>1</v>
      </c>
      <c r="F279" s="182" t="s">
        <v>474</v>
      </c>
      <c r="H279" s="183">
        <v>66.323999999999998</v>
      </c>
      <c r="I279" s="184"/>
      <c r="L279" s="180"/>
      <c r="M279" s="185"/>
      <c r="N279" s="186"/>
      <c r="O279" s="186"/>
      <c r="P279" s="186"/>
      <c r="Q279" s="186"/>
      <c r="R279" s="186"/>
      <c r="S279" s="186"/>
      <c r="T279" s="187"/>
      <c r="AT279" s="181" t="s">
        <v>124</v>
      </c>
      <c r="AU279" s="181" t="s">
        <v>82</v>
      </c>
      <c r="AV279" s="13" t="s">
        <v>82</v>
      </c>
      <c r="AW279" s="13" t="s">
        <v>29</v>
      </c>
      <c r="AX279" s="13" t="s">
        <v>80</v>
      </c>
      <c r="AY279" s="181" t="s">
        <v>113</v>
      </c>
    </row>
    <row r="280" spans="1:65" s="2" customFormat="1" ht="24" customHeight="1">
      <c r="A280" s="32"/>
      <c r="B280" s="161"/>
      <c r="C280" s="162" t="s">
        <v>475</v>
      </c>
      <c r="D280" s="162" t="s">
        <v>117</v>
      </c>
      <c r="E280" s="163" t="s">
        <v>476</v>
      </c>
      <c r="F280" s="164" t="s">
        <v>477</v>
      </c>
      <c r="G280" s="165" t="s">
        <v>138</v>
      </c>
      <c r="H280" s="166">
        <v>1260.1559999999999</v>
      </c>
      <c r="I280" s="167"/>
      <c r="J280" s="168">
        <f>ROUND(I280*H280,2)</f>
        <v>0</v>
      </c>
      <c r="K280" s="169"/>
      <c r="L280" s="33"/>
      <c r="M280" s="170" t="s">
        <v>1</v>
      </c>
      <c r="N280" s="171" t="s">
        <v>37</v>
      </c>
      <c r="O280" s="58"/>
      <c r="P280" s="172">
        <f>O280*H280</f>
        <v>0</v>
      </c>
      <c r="Q280" s="172">
        <v>0</v>
      </c>
      <c r="R280" s="172">
        <f>Q280*H280</f>
        <v>0</v>
      </c>
      <c r="S280" s="172">
        <v>0</v>
      </c>
      <c r="T280" s="173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4" t="s">
        <v>121</v>
      </c>
      <c r="AT280" s="174" t="s">
        <v>117</v>
      </c>
      <c r="AU280" s="174" t="s">
        <v>82</v>
      </c>
      <c r="AY280" s="17" t="s">
        <v>113</v>
      </c>
      <c r="BE280" s="175">
        <f>IF(N280="základní",J280,0)</f>
        <v>0</v>
      </c>
      <c r="BF280" s="175">
        <f>IF(N280="snížená",J280,0)</f>
        <v>0</v>
      </c>
      <c r="BG280" s="175">
        <f>IF(N280="zákl. přenesená",J280,0)</f>
        <v>0</v>
      </c>
      <c r="BH280" s="175">
        <f>IF(N280="sníž. přenesená",J280,0)</f>
        <v>0</v>
      </c>
      <c r="BI280" s="175">
        <f>IF(N280="nulová",J280,0)</f>
        <v>0</v>
      </c>
      <c r="BJ280" s="17" t="s">
        <v>80</v>
      </c>
      <c r="BK280" s="175">
        <f>ROUND(I280*H280,2)</f>
        <v>0</v>
      </c>
      <c r="BL280" s="17" t="s">
        <v>121</v>
      </c>
      <c r="BM280" s="174" t="s">
        <v>478</v>
      </c>
    </row>
    <row r="281" spans="1:65" s="2" customFormat="1" ht="19.5">
      <c r="A281" s="32"/>
      <c r="B281" s="33"/>
      <c r="C281" s="32"/>
      <c r="D281" s="176" t="s">
        <v>123</v>
      </c>
      <c r="E281" s="32"/>
      <c r="F281" s="177" t="s">
        <v>477</v>
      </c>
      <c r="G281" s="32"/>
      <c r="H281" s="32"/>
      <c r="I281" s="96"/>
      <c r="J281" s="32"/>
      <c r="K281" s="32"/>
      <c r="L281" s="33"/>
      <c r="M281" s="178"/>
      <c r="N281" s="179"/>
      <c r="O281" s="58"/>
      <c r="P281" s="58"/>
      <c r="Q281" s="58"/>
      <c r="R281" s="58"/>
      <c r="S281" s="58"/>
      <c r="T281" s="5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7" t="s">
        <v>123</v>
      </c>
      <c r="AU281" s="17" t="s">
        <v>82</v>
      </c>
    </row>
    <row r="282" spans="1:65" s="15" customFormat="1" ht="11.25">
      <c r="B282" s="212"/>
      <c r="D282" s="176" t="s">
        <v>124</v>
      </c>
      <c r="E282" s="213" t="s">
        <v>1</v>
      </c>
      <c r="F282" s="214" t="s">
        <v>364</v>
      </c>
      <c r="H282" s="213" t="s">
        <v>1</v>
      </c>
      <c r="I282" s="215"/>
      <c r="L282" s="212"/>
      <c r="M282" s="216"/>
      <c r="N282" s="217"/>
      <c r="O282" s="217"/>
      <c r="P282" s="217"/>
      <c r="Q282" s="217"/>
      <c r="R282" s="217"/>
      <c r="S282" s="217"/>
      <c r="T282" s="218"/>
      <c r="AT282" s="213" t="s">
        <v>124</v>
      </c>
      <c r="AU282" s="213" t="s">
        <v>82</v>
      </c>
      <c r="AV282" s="15" t="s">
        <v>80</v>
      </c>
      <c r="AW282" s="15" t="s">
        <v>29</v>
      </c>
      <c r="AX282" s="15" t="s">
        <v>72</v>
      </c>
      <c r="AY282" s="213" t="s">
        <v>113</v>
      </c>
    </row>
    <row r="283" spans="1:65" s="13" customFormat="1" ht="11.25">
      <c r="B283" s="180"/>
      <c r="D283" s="176" t="s">
        <v>124</v>
      </c>
      <c r="E283" s="181" t="s">
        <v>1</v>
      </c>
      <c r="F283" s="182" t="s">
        <v>479</v>
      </c>
      <c r="H283" s="183">
        <v>1260.1559999999999</v>
      </c>
      <c r="I283" s="184"/>
      <c r="L283" s="180"/>
      <c r="M283" s="185"/>
      <c r="N283" s="186"/>
      <c r="O283" s="186"/>
      <c r="P283" s="186"/>
      <c r="Q283" s="186"/>
      <c r="R283" s="186"/>
      <c r="S283" s="186"/>
      <c r="T283" s="187"/>
      <c r="AT283" s="181" t="s">
        <v>124</v>
      </c>
      <c r="AU283" s="181" t="s">
        <v>82</v>
      </c>
      <c r="AV283" s="13" t="s">
        <v>82</v>
      </c>
      <c r="AW283" s="13" t="s">
        <v>29</v>
      </c>
      <c r="AX283" s="13" t="s">
        <v>80</v>
      </c>
      <c r="AY283" s="181" t="s">
        <v>113</v>
      </c>
    </row>
    <row r="284" spans="1:65" s="2" customFormat="1" ht="24" customHeight="1">
      <c r="A284" s="32"/>
      <c r="B284" s="161"/>
      <c r="C284" s="162" t="s">
        <v>480</v>
      </c>
      <c r="D284" s="162" t="s">
        <v>117</v>
      </c>
      <c r="E284" s="163" t="s">
        <v>481</v>
      </c>
      <c r="F284" s="164" t="s">
        <v>482</v>
      </c>
      <c r="G284" s="165" t="s">
        <v>138</v>
      </c>
      <c r="H284" s="166">
        <v>19.228000000000002</v>
      </c>
      <c r="I284" s="167"/>
      <c r="J284" s="168">
        <f>ROUND(I284*H284,2)</f>
        <v>0</v>
      </c>
      <c r="K284" s="169"/>
      <c r="L284" s="33"/>
      <c r="M284" s="170" t="s">
        <v>1</v>
      </c>
      <c r="N284" s="171" t="s">
        <v>37</v>
      </c>
      <c r="O284" s="58"/>
      <c r="P284" s="172">
        <f>O284*H284</f>
        <v>0</v>
      </c>
      <c r="Q284" s="172">
        <v>0</v>
      </c>
      <c r="R284" s="172">
        <f>Q284*H284</f>
        <v>0</v>
      </c>
      <c r="S284" s="172">
        <v>0</v>
      </c>
      <c r="T284" s="173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4" t="s">
        <v>121</v>
      </c>
      <c r="AT284" s="174" t="s">
        <v>117</v>
      </c>
      <c r="AU284" s="174" t="s">
        <v>82</v>
      </c>
      <c r="AY284" s="17" t="s">
        <v>113</v>
      </c>
      <c r="BE284" s="175">
        <f>IF(N284="základní",J284,0)</f>
        <v>0</v>
      </c>
      <c r="BF284" s="175">
        <f>IF(N284="snížená",J284,0)</f>
        <v>0</v>
      </c>
      <c r="BG284" s="175">
        <f>IF(N284="zákl. přenesená",J284,0)</f>
        <v>0</v>
      </c>
      <c r="BH284" s="175">
        <f>IF(N284="sníž. přenesená",J284,0)</f>
        <v>0</v>
      </c>
      <c r="BI284" s="175">
        <f>IF(N284="nulová",J284,0)</f>
        <v>0</v>
      </c>
      <c r="BJ284" s="17" t="s">
        <v>80</v>
      </c>
      <c r="BK284" s="175">
        <f>ROUND(I284*H284,2)</f>
        <v>0</v>
      </c>
      <c r="BL284" s="17" t="s">
        <v>121</v>
      </c>
      <c r="BM284" s="174" t="s">
        <v>483</v>
      </c>
    </row>
    <row r="285" spans="1:65" s="2" customFormat="1" ht="19.5">
      <c r="A285" s="32"/>
      <c r="B285" s="33"/>
      <c r="C285" s="32"/>
      <c r="D285" s="176" t="s">
        <v>123</v>
      </c>
      <c r="E285" s="32"/>
      <c r="F285" s="177" t="s">
        <v>482</v>
      </c>
      <c r="G285" s="32"/>
      <c r="H285" s="32"/>
      <c r="I285" s="96"/>
      <c r="J285" s="32"/>
      <c r="K285" s="32"/>
      <c r="L285" s="33"/>
      <c r="M285" s="178"/>
      <c r="N285" s="179"/>
      <c r="O285" s="58"/>
      <c r="P285" s="58"/>
      <c r="Q285" s="58"/>
      <c r="R285" s="58"/>
      <c r="S285" s="58"/>
      <c r="T285" s="59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7" t="s">
        <v>123</v>
      </c>
      <c r="AU285" s="17" t="s">
        <v>82</v>
      </c>
    </row>
    <row r="286" spans="1:65" s="13" customFormat="1" ht="11.25">
      <c r="B286" s="180"/>
      <c r="D286" s="176" t="s">
        <v>124</v>
      </c>
      <c r="E286" s="181" t="s">
        <v>1</v>
      </c>
      <c r="F286" s="182" t="s">
        <v>484</v>
      </c>
      <c r="H286" s="183">
        <v>19.228000000000002</v>
      </c>
      <c r="I286" s="184"/>
      <c r="L286" s="180"/>
      <c r="M286" s="185"/>
      <c r="N286" s="186"/>
      <c r="O286" s="186"/>
      <c r="P286" s="186"/>
      <c r="Q286" s="186"/>
      <c r="R286" s="186"/>
      <c r="S286" s="186"/>
      <c r="T286" s="187"/>
      <c r="AT286" s="181" t="s">
        <v>124</v>
      </c>
      <c r="AU286" s="181" t="s">
        <v>82</v>
      </c>
      <c r="AV286" s="13" t="s">
        <v>82</v>
      </c>
      <c r="AW286" s="13" t="s">
        <v>29</v>
      </c>
      <c r="AX286" s="13" t="s">
        <v>80</v>
      </c>
      <c r="AY286" s="181" t="s">
        <v>113</v>
      </c>
    </row>
    <row r="287" spans="1:65" s="2" customFormat="1" ht="36" customHeight="1">
      <c r="A287" s="32"/>
      <c r="B287" s="161"/>
      <c r="C287" s="162" t="s">
        <v>485</v>
      </c>
      <c r="D287" s="162" t="s">
        <v>117</v>
      </c>
      <c r="E287" s="163" t="s">
        <v>486</v>
      </c>
      <c r="F287" s="164" t="s">
        <v>487</v>
      </c>
      <c r="G287" s="165" t="s">
        <v>138</v>
      </c>
      <c r="H287" s="166">
        <v>16.295999999999999</v>
      </c>
      <c r="I287" s="167"/>
      <c r="J287" s="168">
        <f>ROUND(I287*H287,2)</f>
        <v>0</v>
      </c>
      <c r="K287" s="169"/>
      <c r="L287" s="33"/>
      <c r="M287" s="170" t="s">
        <v>1</v>
      </c>
      <c r="N287" s="171" t="s">
        <v>37</v>
      </c>
      <c r="O287" s="58"/>
      <c r="P287" s="172">
        <f>O287*H287</f>
        <v>0</v>
      </c>
      <c r="Q287" s="172">
        <v>0</v>
      </c>
      <c r="R287" s="172">
        <f>Q287*H287</f>
        <v>0</v>
      </c>
      <c r="S287" s="172">
        <v>0</v>
      </c>
      <c r="T287" s="173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4" t="s">
        <v>121</v>
      </c>
      <c r="AT287" s="174" t="s">
        <v>117</v>
      </c>
      <c r="AU287" s="174" t="s">
        <v>82</v>
      </c>
      <c r="AY287" s="17" t="s">
        <v>113</v>
      </c>
      <c r="BE287" s="175">
        <f>IF(N287="základní",J287,0)</f>
        <v>0</v>
      </c>
      <c r="BF287" s="175">
        <f>IF(N287="snížená",J287,0)</f>
        <v>0</v>
      </c>
      <c r="BG287" s="175">
        <f>IF(N287="zákl. přenesená",J287,0)</f>
        <v>0</v>
      </c>
      <c r="BH287" s="175">
        <f>IF(N287="sníž. přenesená",J287,0)</f>
        <v>0</v>
      </c>
      <c r="BI287" s="175">
        <f>IF(N287="nulová",J287,0)</f>
        <v>0</v>
      </c>
      <c r="BJ287" s="17" t="s">
        <v>80</v>
      </c>
      <c r="BK287" s="175">
        <f>ROUND(I287*H287,2)</f>
        <v>0</v>
      </c>
      <c r="BL287" s="17" t="s">
        <v>121</v>
      </c>
      <c r="BM287" s="174" t="s">
        <v>488</v>
      </c>
    </row>
    <row r="288" spans="1:65" s="2" customFormat="1" ht="19.5">
      <c r="A288" s="32"/>
      <c r="B288" s="33"/>
      <c r="C288" s="32"/>
      <c r="D288" s="176" t="s">
        <v>123</v>
      </c>
      <c r="E288" s="32"/>
      <c r="F288" s="177" t="s">
        <v>487</v>
      </c>
      <c r="G288" s="32"/>
      <c r="H288" s="32"/>
      <c r="I288" s="96"/>
      <c r="J288" s="32"/>
      <c r="K288" s="32"/>
      <c r="L288" s="33"/>
      <c r="M288" s="178"/>
      <c r="N288" s="179"/>
      <c r="O288" s="58"/>
      <c r="P288" s="58"/>
      <c r="Q288" s="58"/>
      <c r="R288" s="58"/>
      <c r="S288" s="58"/>
      <c r="T288" s="59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7" t="s">
        <v>123</v>
      </c>
      <c r="AU288" s="17" t="s">
        <v>82</v>
      </c>
    </row>
    <row r="289" spans="1:65" s="13" customFormat="1" ht="11.25">
      <c r="B289" s="180"/>
      <c r="D289" s="176" t="s">
        <v>124</v>
      </c>
      <c r="E289" s="181" t="s">
        <v>1</v>
      </c>
      <c r="F289" s="182" t="s">
        <v>489</v>
      </c>
      <c r="H289" s="183">
        <v>16.295999999999999</v>
      </c>
      <c r="I289" s="184"/>
      <c r="L289" s="180"/>
      <c r="M289" s="185"/>
      <c r="N289" s="186"/>
      <c r="O289" s="186"/>
      <c r="P289" s="186"/>
      <c r="Q289" s="186"/>
      <c r="R289" s="186"/>
      <c r="S289" s="186"/>
      <c r="T289" s="187"/>
      <c r="AT289" s="181" t="s">
        <v>124</v>
      </c>
      <c r="AU289" s="181" t="s">
        <v>82</v>
      </c>
      <c r="AV289" s="13" t="s">
        <v>82</v>
      </c>
      <c r="AW289" s="13" t="s">
        <v>29</v>
      </c>
      <c r="AX289" s="13" t="s">
        <v>80</v>
      </c>
      <c r="AY289" s="181" t="s">
        <v>113</v>
      </c>
    </row>
    <row r="290" spans="1:65" s="2" customFormat="1" ht="24" customHeight="1">
      <c r="A290" s="32"/>
      <c r="B290" s="161"/>
      <c r="C290" s="162" t="s">
        <v>490</v>
      </c>
      <c r="D290" s="162" t="s">
        <v>117</v>
      </c>
      <c r="E290" s="163" t="s">
        <v>491</v>
      </c>
      <c r="F290" s="164" t="s">
        <v>492</v>
      </c>
      <c r="G290" s="165" t="s">
        <v>138</v>
      </c>
      <c r="H290" s="166">
        <v>111.624</v>
      </c>
      <c r="I290" s="167"/>
      <c r="J290" s="168">
        <f>ROUND(I290*H290,2)</f>
        <v>0</v>
      </c>
      <c r="K290" s="169"/>
      <c r="L290" s="33"/>
      <c r="M290" s="170" t="s">
        <v>1</v>
      </c>
      <c r="N290" s="171" t="s">
        <v>37</v>
      </c>
      <c r="O290" s="58"/>
      <c r="P290" s="172">
        <f>O290*H290</f>
        <v>0</v>
      </c>
      <c r="Q290" s="172">
        <v>0</v>
      </c>
      <c r="R290" s="172">
        <f>Q290*H290</f>
        <v>0</v>
      </c>
      <c r="S290" s="172">
        <v>0</v>
      </c>
      <c r="T290" s="173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4" t="s">
        <v>121</v>
      </c>
      <c r="AT290" s="174" t="s">
        <v>117</v>
      </c>
      <c r="AU290" s="174" t="s">
        <v>82</v>
      </c>
      <c r="AY290" s="17" t="s">
        <v>113</v>
      </c>
      <c r="BE290" s="175">
        <f>IF(N290="základní",J290,0)</f>
        <v>0</v>
      </c>
      <c r="BF290" s="175">
        <f>IF(N290="snížená",J290,0)</f>
        <v>0</v>
      </c>
      <c r="BG290" s="175">
        <f>IF(N290="zákl. přenesená",J290,0)</f>
        <v>0</v>
      </c>
      <c r="BH290" s="175">
        <f>IF(N290="sníž. přenesená",J290,0)</f>
        <v>0</v>
      </c>
      <c r="BI290" s="175">
        <f>IF(N290="nulová",J290,0)</f>
        <v>0</v>
      </c>
      <c r="BJ290" s="17" t="s">
        <v>80</v>
      </c>
      <c r="BK290" s="175">
        <f>ROUND(I290*H290,2)</f>
        <v>0</v>
      </c>
      <c r="BL290" s="17" t="s">
        <v>121</v>
      </c>
      <c r="BM290" s="174" t="s">
        <v>493</v>
      </c>
    </row>
    <row r="291" spans="1:65" s="2" customFormat="1" ht="19.5">
      <c r="A291" s="32"/>
      <c r="B291" s="33"/>
      <c r="C291" s="32"/>
      <c r="D291" s="176" t="s">
        <v>123</v>
      </c>
      <c r="E291" s="32"/>
      <c r="F291" s="177" t="s">
        <v>492</v>
      </c>
      <c r="G291" s="32"/>
      <c r="H291" s="32"/>
      <c r="I291" s="96"/>
      <c r="J291" s="32"/>
      <c r="K291" s="32"/>
      <c r="L291" s="33"/>
      <c r="M291" s="178"/>
      <c r="N291" s="179"/>
      <c r="O291" s="58"/>
      <c r="P291" s="58"/>
      <c r="Q291" s="58"/>
      <c r="R291" s="58"/>
      <c r="S291" s="58"/>
      <c r="T291" s="59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123</v>
      </c>
      <c r="AU291" s="17" t="s">
        <v>82</v>
      </c>
    </row>
    <row r="292" spans="1:65" s="13" customFormat="1" ht="11.25">
      <c r="B292" s="180"/>
      <c r="D292" s="176" t="s">
        <v>124</v>
      </c>
      <c r="E292" s="181" t="s">
        <v>1</v>
      </c>
      <c r="F292" s="182" t="s">
        <v>494</v>
      </c>
      <c r="H292" s="183">
        <v>111.624</v>
      </c>
      <c r="I292" s="184"/>
      <c r="L292" s="180"/>
      <c r="M292" s="185"/>
      <c r="N292" s="186"/>
      <c r="O292" s="186"/>
      <c r="P292" s="186"/>
      <c r="Q292" s="186"/>
      <c r="R292" s="186"/>
      <c r="S292" s="186"/>
      <c r="T292" s="187"/>
      <c r="AT292" s="181" t="s">
        <v>124</v>
      </c>
      <c r="AU292" s="181" t="s">
        <v>82</v>
      </c>
      <c r="AV292" s="13" t="s">
        <v>82</v>
      </c>
      <c r="AW292" s="13" t="s">
        <v>29</v>
      </c>
      <c r="AX292" s="13" t="s">
        <v>80</v>
      </c>
      <c r="AY292" s="181" t="s">
        <v>113</v>
      </c>
    </row>
    <row r="293" spans="1:65" s="12" customFormat="1" ht="22.9" customHeight="1">
      <c r="B293" s="148"/>
      <c r="D293" s="149" t="s">
        <v>71</v>
      </c>
      <c r="E293" s="159" t="s">
        <v>495</v>
      </c>
      <c r="F293" s="159" t="s">
        <v>496</v>
      </c>
      <c r="I293" s="151"/>
      <c r="J293" s="160">
        <f>BK293</f>
        <v>0</v>
      </c>
      <c r="L293" s="148"/>
      <c r="M293" s="153"/>
      <c r="N293" s="154"/>
      <c r="O293" s="154"/>
      <c r="P293" s="155">
        <f>SUM(P294:P295)</f>
        <v>0</v>
      </c>
      <c r="Q293" s="154"/>
      <c r="R293" s="155">
        <f>SUM(R294:R295)</f>
        <v>0</v>
      </c>
      <c r="S293" s="154"/>
      <c r="T293" s="156">
        <f>SUM(T294:T295)</f>
        <v>0</v>
      </c>
      <c r="AR293" s="149" t="s">
        <v>80</v>
      </c>
      <c r="AT293" s="157" t="s">
        <v>71</v>
      </c>
      <c r="AU293" s="157" t="s">
        <v>80</v>
      </c>
      <c r="AY293" s="149" t="s">
        <v>113</v>
      </c>
      <c r="BK293" s="158">
        <f>SUM(BK294:BK295)</f>
        <v>0</v>
      </c>
    </row>
    <row r="294" spans="1:65" s="2" customFormat="1" ht="24" customHeight="1">
      <c r="A294" s="32"/>
      <c r="B294" s="161"/>
      <c r="C294" s="162" t="s">
        <v>497</v>
      </c>
      <c r="D294" s="162" t="s">
        <v>117</v>
      </c>
      <c r="E294" s="163" t="s">
        <v>498</v>
      </c>
      <c r="F294" s="164" t="s">
        <v>499</v>
      </c>
      <c r="G294" s="165" t="s">
        <v>138</v>
      </c>
      <c r="H294" s="166">
        <v>230.47900000000001</v>
      </c>
      <c r="I294" s="167"/>
      <c r="J294" s="168">
        <f>ROUND(I294*H294,2)</f>
        <v>0</v>
      </c>
      <c r="K294" s="169"/>
      <c r="L294" s="33"/>
      <c r="M294" s="170" t="s">
        <v>1</v>
      </c>
      <c r="N294" s="171" t="s">
        <v>37</v>
      </c>
      <c r="O294" s="58"/>
      <c r="P294" s="172">
        <f>O294*H294</f>
        <v>0</v>
      </c>
      <c r="Q294" s="172">
        <v>0</v>
      </c>
      <c r="R294" s="172">
        <f>Q294*H294</f>
        <v>0</v>
      </c>
      <c r="S294" s="172">
        <v>0</v>
      </c>
      <c r="T294" s="173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4" t="s">
        <v>121</v>
      </c>
      <c r="AT294" s="174" t="s">
        <v>117</v>
      </c>
      <c r="AU294" s="174" t="s">
        <v>82</v>
      </c>
      <c r="AY294" s="17" t="s">
        <v>113</v>
      </c>
      <c r="BE294" s="175">
        <f>IF(N294="základní",J294,0)</f>
        <v>0</v>
      </c>
      <c r="BF294" s="175">
        <f>IF(N294="snížená",J294,0)</f>
        <v>0</v>
      </c>
      <c r="BG294" s="175">
        <f>IF(N294="zákl. přenesená",J294,0)</f>
        <v>0</v>
      </c>
      <c r="BH294" s="175">
        <f>IF(N294="sníž. přenesená",J294,0)</f>
        <v>0</v>
      </c>
      <c r="BI294" s="175">
        <f>IF(N294="nulová",J294,0)</f>
        <v>0</v>
      </c>
      <c r="BJ294" s="17" t="s">
        <v>80</v>
      </c>
      <c r="BK294" s="175">
        <f>ROUND(I294*H294,2)</f>
        <v>0</v>
      </c>
      <c r="BL294" s="17" t="s">
        <v>121</v>
      </c>
      <c r="BM294" s="174" t="s">
        <v>500</v>
      </c>
    </row>
    <row r="295" spans="1:65" s="2" customFormat="1" ht="19.5">
      <c r="A295" s="32"/>
      <c r="B295" s="33"/>
      <c r="C295" s="32"/>
      <c r="D295" s="176" t="s">
        <v>123</v>
      </c>
      <c r="E295" s="32"/>
      <c r="F295" s="177" t="s">
        <v>499</v>
      </c>
      <c r="G295" s="32"/>
      <c r="H295" s="32"/>
      <c r="I295" s="96"/>
      <c r="J295" s="32"/>
      <c r="K295" s="32"/>
      <c r="L295" s="33"/>
      <c r="M295" s="178"/>
      <c r="N295" s="179"/>
      <c r="O295" s="58"/>
      <c r="P295" s="58"/>
      <c r="Q295" s="58"/>
      <c r="R295" s="58"/>
      <c r="S295" s="58"/>
      <c r="T295" s="5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123</v>
      </c>
      <c r="AU295" s="17" t="s">
        <v>82</v>
      </c>
    </row>
    <row r="296" spans="1:65" s="12" customFormat="1" ht="25.9" customHeight="1">
      <c r="B296" s="148"/>
      <c r="D296" s="149" t="s">
        <v>71</v>
      </c>
      <c r="E296" s="150" t="s">
        <v>501</v>
      </c>
      <c r="F296" s="150" t="s">
        <v>502</v>
      </c>
      <c r="I296" s="151"/>
      <c r="J296" s="152">
        <f>BK296</f>
        <v>0</v>
      </c>
      <c r="L296" s="148"/>
      <c r="M296" s="153"/>
      <c r="N296" s="154"/>
      <c r="O296" s="154"/>
      <c r="P296" s="155">
        <f>P297+P309</f>
        <v>0</v>
      </c>
      <c r="Q296" s="154"/>
      <c r="R296" s="155">
        <f>R297+R309</f>
        <v>6.0825999999999998E-2</v>
      </c>
      <c r="S296" s="154"/>
      <c r="T296" s="156">
        <f>T297+T309</f>
        <v>0</v>
      </c>
      <c r="AR296" s="149" t="s">
        <v>82</v>
      </c>
      <c r="AT296" s="157" t="s">
        <v>71</v>
      </c>
      <c r="AU296" s="157" t="s">
        <v>72</v>
      </c>
      <c r="AY296" s="149" t="s">
        <v>113</v>
      </c>
      <c r="BK296" s="158">
        <f>BK297+BK309</f>
        <v>0</v>
      </c>
    </row>
    <row r="297" spans="1:65" s="12" customFormat="1" ht="22.9" customHeight="1">
      <c r="B297" s="148"/>
      <c r="D297" s="149" t="s">
        <v>71</v>
      </c>
      <c r="E297" s="159" t="s">
        <v>503</v>
      </c>
      <c r="F297" s="159" t="s">
        <v>504</v>
      </c>
      <c r="I297" s="151"/>
      <c r="J297" s="160">
        <f>BK297</f>
        <v>0</v>
      </c>
      <c r="L297" s="148"/>
      <c r="M297" s="153"/>
      <c r="N297" s="154"/>
      <c r="O297" s="154"/>
      <c r="P297" s="155">
        <f>SUM(P298:P308)</f>
        <v>0</v>
      </c>
      <c r="Q297" s="154"/>
      <c r="R297" s="155">
        <f>SUM(R298:R308)</f>
        <v>3.9E-2</v>
      </c>
      <c r="S297" s="154"/>
      <c r="T297" s="156">
        <f>SUM(T298:T308)</f>
        <v>0</v>
      </c>
      <c r="AR297" s="149" t="s">
        <v>82</v>
      </c>
      <c r="AT297" s="157" t="s">
        <v>71</v>
      </c>
      <c r="AU297" s="157" t="s">
        <v>80</v>
      </c>
      <c r="AY297" s="149" t="s">
        <v>113</v>
      </c>
      <c r="BK297" s="158">
        <f>SUM(BK298:BK308)</f>
        <v>0</v>
      </c>
    </row>
    <row r="298" spans="1:65" s="2" customFormat="1" ht="24" customHeight="1">
      <c r="A298" s="32"/>
      <c r="B298" s="161"/>
      <c r="C298" s="162" t="s">
        <v>505</v>
      </c>
      <c r="D298" s="162" t="s">
        <v>117</v>
      </c>
      <c r="E298" s="163" t="s">
        <v>506</v>
      </c>
      <c r="F298" s="164" t="s">
        <v>507</v>
      </c>
      <c r="G298" s="165" t="s">
        <v>144</v>
      </c>
      <c r="H298" s="166">
        <v>26</v>
      </c>
      <c r="I298" s="167"/>
      <c r="J298" s="168">
        <f>ROUND(I298*H298,2)</f>
        <v>0</v>
      </c>
      <c r="K298" s="169"/>
      <c r="L298" s="33"/>
      <c r="M298" s="170" t="s">
        <v>1</v>
      </c>
      <c r="N298" s="171" t="s">
        <v>37</v>
      </c>
      <c r="O298" s="58"/>
      <c r="P298" s="172">
        <f>O298*H298</f>
        <v>0</v>
      </c>
      <c r="Q298" s="172">
        <v>0</v>
      </c>
      <c r="R298" s="172">
        <f>Q298*H298</f>
        <v>0</v>
      </c>
      <c r="S298" s="172">
        <v>0</v>
      </c>
      <c r="T298" s="173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4" t="s">
        <v>203</v>
      </c>
      <c r="AT298" s="174" t="s">
        <v>117</v>
      </c>
      <c r="AU298" s="174" t="s">
        <v>82</v>
      </c>
      <c r="AY298" s="17" t="s">
        <v>113</v>
      </c>
      <c r="BE298" s="175">
        <f>IF(N298="základní",J298,0)</f>
        <v>0</v>
      </c>
      <c r="BF298" s="175">
        <f>IF(N298="snížená",J298,0)</f>
        <v>0</v>
      </c>
      <c r="BG298" s="175">
        <f>IF(N298="zákl. přenesená",J298,0)</f>
        <v>0</v>
      </c>
      <c r="BH298" s="175">
        <f>IF(N298="sníž. přenesená",J298,0)</f>
        <v>0</v>
      </c>
      <c r="BI298" s="175">
        <f>IF(N298="nulová",J298,0)</f>
        <v>0</v>
      </c>
      <c r="BJ298" s="17" t="s">
        <v>80</v>
      </c>
      <c r="BK298" s="175">
        <f>ROUND(I298*H298,2)</f>
        <v>0</v>
      </c>
      <c r="BL298" s="17" t="s">
        <v>203</v>
      </c>
      <c r="BM298" s="174" t="s">
        <v>508</v>
      </c>
    </row>
    <row r="299" spans="1:65" s="2" customFormat="1" ht="19.5">
      <c r="A299" s="32"/>
      <c r="B299" s="33"/>
      <c r="C299" s="32"/>
      <c r="D299" s="176" t="s">
        <v>123</v>
      </c>
      <c r="E299" s="32"/>
      <c r="F299" s="177" t="s">
        <v>507</v>
      </c>
      <c r="G299" s="32"/>
      <c r="H299" s="32"/>
      <c r="I299" s="96"/>
      <c r="J299" s="32"/>
      <c r="K299" s="32"/>
      <c r="L299" s="33"/>
      <c r="M299" s="178"/>
      <c r="N299" s="179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123</v>
      </c>
      <c r="AU299" s="17" t="s">
        <v>82</v>
      </c>
    </row>
    <row r="300" spans="1:65" s="13" customFormat="1" ht="11.25">
      <c r="B300" s="180"/>
      <c r="D300" s="176" t="s">
        <v>124</v>
      </c>
      <c r="E300" s="181" t="s">
        <v>1</v>
      </c>
      <c r="F300" s="182" t="s">
        <v>509</v>
      </c>
      <c r="H300" s="183">
        <v>26</v>
      </c>
      <c r="I300" s="184"/>
      <c r="L300" s="180"/>
      <c r="M300" s="185"/>
      <c r="N300" s="186"/>
      <c r="O300" s="186"/>
      <c r="P300" s="186"/>
      <c r="Q300" s="186"/>
      <c r="R300" s="186"/>
      <c r="S300" s="186"/>
      <c r="T300" s="187"/>
      <c r="AT300" s="181" t="s">
        <v>124</v>
      </c>
      <c r="AU300" s="181" t="s">
        <v>82</v>
      </c>
      <c r="AV300" s="13" t="s">
        <v>82</v>
      </c>
      <c r="AW300" s="13" t="s">
        <v>29</v>
      </c>
      <c r="AX300" s="13" t="s">
        <v>80</v>
      </c>
      <c r="AY300" s="181" t="s">
        <v>113</v>
      </c>
    </row>
    <row r="301" spans="1:65" s="2" customFormat="1" ht="16.5" customHeight="1">
      <c r="A301" s="32"/>
      <c r="B301" s="161"/>
      <c r="C301" s="188" t="s">
        <v>510</v>
      </c>
      <c r="D301" s="188" t="s">
        <v>135</v>
      </c>
      <c r="E301" s="189" t="s">
        <v>511</v>
      </c>
      <c r="F301" s="190" t="s">
        <v>512</v>
      </c>
      <c r="G301" s="191" t="s">
        <v>138</v>
      </c>
      <c r="H301" s="192">
        <v>1.2999999999999999E-2</v>
      </c>
      <c r="I301" s="193"/>
      <c r="J301" s="194">
        <f>ROUND(I301*H301,2)</f>
        <v>0</v>
      </c>
      <c r="K301" s="195"/>
      <c r="L301" s="196"/>
      <c r="M301" s="197" t="s">
        <v>1</v>
      </c>
      <c r="N301" s="198" t="s">
        <v>37</v>
      </c>
      <c r="O301" s="58"/>
      <c r="P301" s="172">
        <f>O301*H301</f>
        <v>0</v>
      </c>
      <c r="Q301" s="172">
        <v>1</v>
      </c>
      <c r="R301" s="172">
        <f>Q301*H301</f>
        <v>1.2999999999999999E-2</v>
      </c>
      <c r="S301" s="172">
        <v>0</v>
      </c>
      <c r="T301" s="173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4" t="s">
        <v>227</v>
      </c>
      <c r="AT301" s="174" t="s">
        <v>135</v>
      </c>
      <c r="AU301" s="174" t="s">
        <v>82</v>
      </c>
      <c r="AY301" s="17" t="s">
        <v>113</v>
      </c>
      <c r="BE301" s="175">
        <f>IF(N301="základní",J301,0)</f>
        <v>0</v>
      </c>
      <c r="BF301" s="175">
        <f>IF(N301="snížená",J301,0)</f>
        <v>0</v>
      </c>
      <c r="BG301" s="175">
        <f>IF(N301="zákl. přenesená",J301,0)</f>
        <v>0</v>
      </c>
      <c r="BH301" s="175">
        <f>IF(N301="sníž. přenesená",J301,0)</f>
        <v>0</v>
      </c>
      <c r="BI301" s="175">
        <f>IF(N301="nulová",J301,0)</f>
        <v>0</v>
      </c>
      <c r="BJ301" s="17" t="s">
        <v>80</v>
      </c>
      <c r="BK301" s="175">
        <f>ROUND(I301*H301,2)</f>
        <v>0</v>
      </c>
      <c r="BL301" s="17" t="s">
        <v>203</v>
      </c>
      <c r="BM301" s="174" t="s">
        <v>513</v>
      </c>
    </row>
    <row r="302" spans="1:65" s="2" customFormat="1" ht="11.25">
      <c r="A302" s="32"/>
      <c r="B302" s="33"/>
      <c r="C302" s="32"/>
      <c r="D302" s="176" t="s">
        <v>123</v>
      </c>
      <c r="E302" s="32"/>
      <c r="F302" s="177" t="s">
        <v>512</v>
      </c>
      <c r="G302" s="32"/>
      <c r="H302" s="32"/>
      <c r="I302" s="96"/>
      <c r="J302" s="32"/>
      <c r="K302" s="32"/>
      <c r="L302" s="33"/>
      <c r="M302" s="178"/>
      <c r="N302" s="179"/>
      <c r="O302" s="58"/>
      <c r="P302" s="58"/>
      <c r="Q302" s="58"/>
      <c r="R302" s="58"/>
      <c r="S302" s="58"/>
      <c r="T302" s="59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7" t="s">
        <v>123</v>
      </c>
      <c r="AU302" s="17" t="s">
        <v>82</v>
      </c>
    </row>
    <row r="303" spans="1:65" s="2" customFormat="1" ht="24" customHeight="1">
      <c r="A303" s="32"/>
      <c r="B303" s="161"/>
      <c r="C303" s="162" t="s">
        <v>514</v>
      </c>
      <c r="D303" s="162" t="s">
        <v>117</v>
      </c>
      <c r="E303" s="163" t="s">
        <v>515</v>
      </c>
      <c r="F303" s="164" t="s">
        <v>516</v>
      </c>
      <c r="G303" s="165" t="s">
        <v>144</v>
      </c>
      <c r="H303" s="166">
        <v>52</v>
      </c>
      <c r="I303" s="167"/>
      <c r="J303" s="168">
        <f>ROUND(I303*H303,2)</f>
        <v>0</v>
      </c>
      <c r="K303" s="169"/>
      <c r="L303" s="33"/>
      <c r="M303" s="170" t="s">
        <v>1</v>
      </c>
      <c r="N303" s="171" t="s">
        <v>37</v>
      </c>
      <c r="O303" s="58"/>
      <c r="P303" s="172">
        <f>O303*H303</f>
        <v>0</v>
      </c>
      <c r="Q303" s="172">
        <v>0</v>
      </c>
      <c r="R303" s="172">
        <f>Q303*H303</f>
        <v>0</v>
      </c>
      <c r="S303" s="172">
        <v>0</v>
      </c>
      <c r="T303" s="173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4" t="s">
        <v>203</v>
      </c>
      <c r="AT303" s="174" t="s">
        <v>117</v>
      </c>
      <c r="AU303" s="174" t="s">
        <v>82</v>
      </c>
      <c r="AY303" s="17" t="s">
        <v>113</v>
      </c>
      <c r="BE303" s="175">
        <f>IF(N303="základní",J303,0)</f>
        <v>0</v>
      </c>
      <c r="BF303" s="175">
        <f>IF(N303="snížená",J303,0)</f>
        <v>0</v>
      </c>
      <c r="BG303" s="175">
        <f>IF(N303="zákl. přenesená",J303,0)</f>
        <v>0</v>
      </c>
      <c r="BH303" s="175">
        <f>IF(N303="sníž. přenesená",J303,0)</f>
        <v>0</v>
      </c>
      <c r="BI303" s="175">
        <f>IF(N303="nulová",J303,0)</f>
        <v>0</v>
      </c>
      <c r="BJ303" s="17" t="s">
        <v>80</v>
      </c>
      <c r="BK303" s="175">
        <f>ROUND(I303*H303,2)</f>
        <v>0</v>
      </c>
      <c r="BL303" s="17" t="s">
        <v>203</v>
      </c>
      <c r="BM303" s="174" t="s">
        <v>517</v>
      </c>
    </row>
    <row r="304" spans="1:65" s="2" customFormat="1" ht="19.5">
      <c r="A304" s="32"/>
      <c r="B304" s="33"/>
      <c r="C304" s="32"/>
      <c r="D304" s="176" t="s">
        <v>123</v>
      </c>
      <c r="E304" s="32"/>
      <c r="F304" s="177" t="s">
        <v>516</v>
      </c>
      <c r="G304" s="32"/>
      <c r="H304" s="32"/>
      <c r="I304" s="96"/>
      <c r="J304" s="32"/>
      <c r="K304" s="32"/>
      <c r="L304" s="33"/>
      <c r="M304" s="178"/>
      <c r="N304" s="179"/>
      <c r="O304" s="58"/>
      <c r="P304" s="58"/>
      <c r="Q304" s="58"/>
      <c r="R304" s="58"/>
      <c r="S304" s="58"/>
      <c r="T304" s="59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7" t="s">
        <v>123</v>
      </c>
      <c r="AU304" s="17" t="s">
        <v>82</v>
      </c>
    </row>
    <row r="305" spans="1:65" s="13" customFormat="1" ht="11.25">
      <c r="B305" s="180"/>
      <c r="D305" s="176" t="s">
        <v>124</v>
      </c>
      <c r="E305" s="181" t="s">
        <v>1</v>
      </c>
      <c r="F305" s="182" t="s">
        <v>518</v>
      </c>
      <c r="H305" s="183">
        <v>52</v>
      </c>
      <c r="I305" s="184"/>
      <c r="L305" s="180"/>
      <c r="M305" s="185"/>
      <c r="N305" s="186"/>
      <c r="O305" s="186"/>
      <c r="P305" s="186"/>
      <c r="Q305" s="186"/>
      <c r="R305" s="186"/>
      <c r="S305" s="186"/>
      <c r="T305" s="187"/>
      <c r="AT305" s="181" t="s">
        <v>124</v>
      </c>
      <c r="AU305" s="181" t="s">
        <v>82</v>
      </c>
      <c r="AV305" s="13" t="s">
        <v>82</v>
      </c>
      <c r="AW305" s="13" t="s">
        <v>29</v>
      </c>
      <c r="AX305" s="13" t="s">
        <v>80</v>
      </c>
      <c r="AY305" s="181" t="s">
        <v>113</v>
      </c>
    </row>
    <row r="306" spans="1:65" s="2" customFormat="1" ht="16.5" customHeight="1">
      <c r="A306" s="32"/>
      <c r="B306" s="161"/>
      <c r="C306" s="188" t="s">
        <v>519</v>
      </c>
      <c r="D306" s="188" t="s">
        <v>135</v>
      </c>
      <c r="E306" s="189" t="s">
        <v>520</v>
      </c>
      <c r="F306" s="190" t="s">
        <v>521</v>
      </c>
      <c r="G306" s="191" t="s">
        <v>138</v>
      </c>
      <c r="H306" s="192">
        <v>2.5999999999999999E-2</v>
      </c>
      <c r="I306" s="193"/>
      <c r="J306" s="194">
        <f>ROUND(I306*H306,2)</f>
        <v>0</v>
      </c>
      <c r="K306" s="195"/>
      <c r="L306" s="196"/>
      <c r="M306" s="197" t="s">
        <v>1</v>
      </c>
      <c r="N306" s="198" t="s">
        <v>37</v>
      </c>
      <c r="O306" s="58"/>
      <c r="P306" s="172">
        <f>O306*H306</f>
        <v>0</v>
      </c>
      <c r="Q306" s="172">
        <v>1</v>
      </c>
      <c r="R306" s="172">
        <f>Q306*H306</f>
        <v>2.5999999999999999E-2</v>
      </c>
      <c r="S306" s="172">
        <v>0</v>
      </c>
      <c r="T306" s="173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4" t="s">
        <v>227</v>
      </c>
      <c r="AT306" s="174" t="s">
        <v>135</v>
      </c>
      <c r="AU306" s="174" t="s">
        <v>82</v>
      </c>
      <c r="AY306" s="17" t="s">
        <v>113</v>
      </c>
      <c r="BE306" s="175">
        <f>IF(N306="základní",J306,0)</f>
        <v>0</v>
      </c>
      <c r="BF306" s="175">
        <f>IF(N306="snížená",J306,0)</f>
        <v>0</v>
      </c>
      <c r="BG306" s="175">
        <f>IF(N306="zákl. přenesená",J306,0)</f>
        <v>0</v>
      </c>
      <c r="BH306" s="175">
        <f>IF(N306="sníž. přenesená",J306,0)</f>
        <v>0</v>
      </c>
      <c r="BI306" s="175">
        <f>IF(N306="nulová",J306,0)</f>
        <v>0</v>
      </c>
      <c r="BJ306" s="17" t="s">
        <v>80</v>
      </c>
      <c r="BK306" s="175">
        <f>ROUND(I306*H306,2)</f>
        <v>0</v>
      </c>
      <c r="BL306" s="17" t="s">
        <v>203</v>
      </c>
      <c r="BM306" s="174" t="s">
        <v>522</v>
      </c>
    </row>
    <row r="307" spans="1:65" s="2" customFormat="1" ht="11.25">
      <c r="A307" s="32"/>
      <c r="B307" s="33"/>
      <c r="C307" s="32"/>
      <c r="D307" s="176" t="s">
        <v>123</v>
      </c>
      <c r="E307" s="32"/>
      <c r="F307" s="177" t="s">
        <v>521</v>
      </c>
      <c r="G307" s="32"/>
      <c r="H307" s="32"/>
      <c r="I307" s="96"/>
      <c r="J307" s="32"/>
      <c r="K307" s="32"/>
      <c r="L307" s="33"/>
      <c r="M307" s="178"/>
      <c r="N307" s="179"/>
      <c r="O307" s="58"/>
      <c r="P307" s="58"/>
      <c r="Q307" s="58"/>
      <c r="R307" s="58"/>
      <c r="S307" s="58"/>
      <c r="T307" s="59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123</v>
      </c>
      <c r="AU307" s="17" t="s">
        <v>82</v>
      </c>
    </row>
    <row r="308" spans="1:65" s="13" customFormat="1" ht="11.25">
      <c r="B308" s="180"/>
      <c r="D308" s="176" t="s">
        <v>124</v>
      </c>
      <c r="E308" s="181" t="s">
        <v>1</v>
      </c>
      <c r="F308" s="182" t="s">
        <v>523</v>
      </c>
      <c r="H308" s="183">
        <v>2.5999999999999999E-2</v>
      </c>
      <c r="I308" s="184"/>
      <c r="L308" s="180"/>
      <c r="M308" s="185"/>
      <c r="N308" s="186"/>
      <c r="O308" s="186"/>
      <c r="P308" s="186"/>
      <c r="Q308" s="186"/>
      <c r="R308" s="186"/>
      <c r="S308" s="186"/>
      <c r="T308" s="187"/>
      <c r="AT308" s="181" t="s">
        <v>124</v>
      </c>
      <c r="AU308" s="181" t="s">
        <v>82</v>
      </c>
      <c r="AV308" s="13" t="s">
        <v>82</v>
      </c>
      <c r="AW308" s="13" t="s">
        <v>29</v>
      </c>
      <c r="AX308" s="13" t="s">
        <v>80</v>
      </c>
      <c r="AY308" s="181" t="s">
        <v>113</v>
      </c>
    </row>
    <row r="309" spans="1:65" s="12" customFormat="1" ht="22.9" customHeight="1">
      <c r="B309" s="148"/>
      <c r="D309" s="149" t="s">
        <v>71</v>
      </c>
      <c r="E309" s="159" t="s">
        <v>524</v>
      </c>
      <c r="F309" s="159" t="s">
        <v>525</v>
      </c>
      <c r="I309" s="151"/>
      <c r="J309" s="160">
        <f>BK309</f>
        <v>0</v>
      </c>
      <c r="L309" s="148"/>
      <c r="M309" s="153"/>
      <c r="N309" s="154"/>
      <c r="O309" s="154"/>
      <c r="P309" s="155">
        <f>SUM(P310:P314)</f>
        <v>0</v>
      </c>
      <c r="Q309" s="154"/>
      <c r="R309" s="155">
        <f>SUM(R310:R314)</f>
        <v>2.1825999999999998E-2</v>
      </c>
      <c r="S309" s="154"/>
      <c r="T309" s="156">
        <f>SUM(T310:T314)</f>
        <v>0</v>
      </c>
      <c r="AR309" s="149" t="s">
        <v>82</v>
      </c>
      <c r="AT309" s="157" t="s">
        <v>71</v>
      </c>
      <c r="AU309" s="157" t="s">
        <v>80</v>
      </c>
      <c r="AY309" s="149" t="s">
        <v>113</v>
      </c>
      <c r="BK309" s="158">
        <f>SUM(BK310:BK314)</f>
        <v>0</v>
      </c>
    </row>
    <row r="310" spans="1:65" s="2" customFormat="1" ht="24" customHeight="1">
      <c r="A310" s="32"/>
      <c r="B310" s="161"/>
      <c r="C310" s="162" t="s">
        <v>526</v>
      </c>
      <c r="D310" s="162" t="s">
        <v>117</v>
      </c>
      <c r="E310" s="163" t="s">
        <v>527</v>
      </c>
      <c r="F310" s="164" t="s">
        <v>528</v>
      </c>
      <c r="G310" s="165" t="s">
        <v>144</v>
      </c>
      <c r="H310" s="166">
        <v>1.4</v>
      </c>
      <c r="I310" s="167"/>
      <c r="J310" s="168">
        <f>ROUND(I310*H310,2)</f>
        <v>0</v>
      </c>
      <c r="K310" s="169"/>
      <c r="L310" s="33"/>
      <c r="M310" s="170" t="s">
        <v>1</v>
      </c>
      <c r="N310" s="171" t="s">
        <v>37</v>
      </c>
      <c r="O310" s="58"/>
      <c r="P310" s="172">
        <f>O310*H310</f>
        <v>0</v>
      </c>
      <c r="Q310" s="172">
        <v>4.8999999999999998E-4</v>
      </c>
      <c r="R310" s="172">
        <f>Q310*H310</f>
        <v>6.8599999999999998E-4</v>
      </c>
      <c r="S310" s="172">
        <v>0</v>
      </c>
      <c r="T310" s="173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4" t="s">
        <v>203</v>
      </c>
      <c r="AT310" s="174" t="s">
        <v>117</v>
      </c>
      <c r="AU310" s="174" t="s">
        <v>82</v>
      </c>
      <c r="AY310" s="17" t="s">
        <v>113</v>
      </c>
      <c r="BE310" s="175">
        <f>IF(N310="základní",J310,0)</f>
        <v>0</v>
      </c>
      <c r="BF310" s="175">
        <f>IF(N310="snížená",J310,0)</f>
        <v>0</v>
      </c>
      <c r="BG310" s="175">
        <f>IF(N310="zákl. přenesená",J310,0)</f>
        <v>0</v>
      </c>
      <c r="BH310" s="175">
        <f>IF(N310="sníž. přenesená",J310,0)</f>
        <v>0</v>
      </c>
      <c r="BI310" s="175">
        <f>IF(N310="nulová",J310,0)</f>
        <v>0</v>
      </c>
      <c r="BJ310" s="17" t="s">
        <v>80</v>
      </c>
      <c r="BK310" s="175">
        <f>ROUND(I310*H310,2)</f>
        <v>0</v>
      </c>
      <c r="BL310" s="17" t="s">
        <v>203</v>
      </c>
      <c r="BM310" s="174" t="s">
        <v>529</v>
      </c>
    </row>
    <row r="311" spans="1:65" s="2" customFormat="1" ht="19.5">
      <c r="A311" s="32"/>
      <c r="B311" s="33"/>
      <c r="C311" s="32"/>
      <c r="D311" s="176" t="s">
        <v>123</v>
      </c>
      <c r="E311" s="32"/>
      <c r="F311" s="177" t="s">
        <v>528</v>
      </c>
      <c r="G311" s="32"/>
      <c r="H311" s="32"/>
      <c r="I311" s="96"/>
      <c r="J311" s="32"/>
      <c r="K311" s="32"/>
      <c r="L311" s="33"/>
      <c r="M311" s="178"/>
      <c r="N311" s="179"/>
      <c r="O311" s="58"/>
      <c r="P311" s="58"/>
      <c r="Q311" s="58"/>
      <c r="R311" s="58"/>
      <c r="S311" s="58"/>
      <c r="T311" s="5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123</v>
      </c>
      <c r="AU311" s="17" t="s">
        <v>82</v>
      </c>
    </row>
    <row r="312" spans="1:65" s="13" customFormat="1" ht="11.25">
      <c r="B312" s="180"/>
      <c r="D312" s="176" t="s">
        <v>124</v>
      </c>
      <c r="E312" s="181" t="s">
        <v>1</v>
      </c>
      <c r="F312" s="182" t="s">
        <v>530</v>
      </c>
      <c r="H312" s="183">
        <v>1.4</v>
      </c>
      <c r="I312" s="184"/>
      <c r="L312" s="180"/>
      <c r="M312" s="185"/>
      <c r="N312" s="186"/>
      <c r="O312" s="186"/>
      <c r="P312" s="186"/>
      <c r="Q312" s="186"/>
      <c r="R312" s="186"/>
      <c r="S312" s="186"/>
      <c r="T312" s="187"/>
      <c r="AT312" s="181" t="s">
        <v>124</v>
      </c>
      <c r="AU312" s="181" t="s">
        <v>82</v>
      </c>
      <c r="AV312" s="13" t="s">
        <v>82</v>
      </c>
      <c r="AW312" s="13" t="s">
        <v>29</v>
      </c>
      <c r="AX312" s="13" t="s">
        <v>80</v>
      </c>
      <c r="AY312" s="181" t="s">
        <v>113</v>
      </c>
    </row>
    <row r="313" spans="1:65" s="2" customFormat="1" ht="16.5" customHeight="1">
      <c r="A313" s="32"/>
      <c r="B313" s="161"/>
      <c r="C313" s="188" t="s">
        <v>531</v>
      </c>
      <c r="D313" s="188" t="s">
        <v>135</v>
      </c>
      <c r="E313" s="189" t="s">
        <v>532</v>
      </c>
      <c r="F313" s="190" t="s">
        <v>533</v>
      </c>
      <c r="G313" s="191" t="s">
        <v>144</v>
      </c>
      <c r="H313" s="192">
        <v>1.4</v>
      </c>
      <c r="I313" s="193"/>
      <c r="J313" s="194">
        <f>ROUND(I313*H313,2)</f>
        <v>0</v>
      </c>
      <c r="K313" s="195"/>
      <c r="L313" s="196"/>
      <c r="M313" s="197" t="s">
        <v>1</v>
      </c>
      <c r="N313" s="198" t="s">
        <v>37</v>
      </c>
      <c r="O313" s="58"/>
      <c r="P313" s="172">
        <f>O313*H313</f>
        <v>0</v>
      </c>
      <c r="Q313" s="172">
        <v>1.5100000000000001E-2</v>
      </c>
      <c r="R313" s="172">
        <f>Q313*H313</f>
        <v>2.1139999999999999E-2</v>
      </c>
      <c r="S313" s="172">
        <v>0</v>
      </c>
      <c r="T313" s="173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4" t="s">
        <v>227</v>
      </c>
      <c r="AT313" s="174" t="s">
        <v>135</v>
      </c>
      <c r="AU313" s="174" t="s">
        <v>82</v>
      </c>
      <c r="AY313" s="17" t="s">
        <v>113</v>
      </c>
      <c r="BE313" s="175">
        <f>IF(N313="základní",J313,0)</f>
        <v>0</v>
      </c>
      <c r="BF313" s="175">
        <f>IF(N313="snížená",J313,0)</f>
        <v>0</v>
      </c>
      <c r="BG313" s="175">
        <f>IF(N313="zákl. přenesená",J313,0)</f>
        <v>0</v>
      </c>
      <c r="BH313" s="175">
        <f>IF(N313="sníž. přenesená",J313,0)</f>
        <v>0</v>
      </c>
      <c r="BI313" s="175">
        <f>IF(N313="nulová",J313,0)</f>
        <v>0</v>
      </c>
      <c r="BJ313" s="17" t="s">
        <v>80</v>
      </c>
      <c r="BK313" s="175">
        <f>ROUND(I313*H313,2)</f>
        <v>0</v>
      </c>
      <c r="BL313" s="17" t="s">
        <v>203</v>
      </c>
      <c r="BM313" s="174" t="s">
        <v>534</v>
      </c>
    </row>
    <row r="314" spans="1:65" s="2" customFormat="1" ht="11.25">
      <c r="A314" s="32"/>
      <c r="B314" s="33"/>
      <c r="C314" s="32"/>
      <c r="D314" s="176" t="s">
        <v>123</v>
      </c>
      <c r="E314" s="32"/>
      <c r="F314" s="177" t="s">
        <v>533</v>
      </c>
      <c r="G314" s="32"/>
      <c r="H314" s="32"/>
      <c r="I314" s="96"/>
      <c r="J314" s="32"/>
      <c r="K314" s="32"/>
      <c r="L314" s="33"/>
      <c r="M314" s="178"/>
      <c r="N314" s="179"/>
      <c r="O314" s="58"/>
      <c r="P314" s="58"/>
      <c r="Q314" s="58"/>
      <c r="R314" s="58"/>
      <c r="S314" s="58"/>
      <c r="T314" s="59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7" t="s">
        <v>123</v>
      </c>
      <c r="AU314" s="17" t="s">
        <v>82</v>
      </c>
    </row>
    <row r="315" spans="1:65" s="12" customFormat="1" ht="25.9" customHeight="1">
      <c r="B315" s="148"/>
      <c r="D315" s="149" t="s">
        <v>71</v>
      </c>
      <c r="E315" s="150" t="s">
        <v>231</v>
      </c>
      <c r="F315" s="150" t="s">
        <v>232</v>
      </c>
      <c r="I315" s="151"/>
      <c r="J315" s="152">
        <f>BK315</f>
        <v>0</v>
      </c>
      <c r="L315" s="148"/>
      <c r="M315" s="153"/>
      <c r="N315" s="154"/>
      <c r="O315" s="154"/>
      <c r="P315" s="155">
        <f>SUM(P316:P317)</f>
        <v>0</v>
      </c>
      <c r="Q315" s="154"/>
      <c r="R315" s="155">
        <f>SUM(R316:R317)</f>
        <v>0</v>
      </c>
      <c r="S315" s="154"/>
      <c r="T315" s="156">
        <f>SUM(T316:T317)</f>
        <v>0</v>
      </c>
      <c r="AR315" s="149" t="s">
        <v>121</v>
      </c>
      <c r="AT315" s="157" t="s">
        <v>71</v>
      </c>
      <c r="AU315" s="157" t="s">
        <v>72</v>
      </c>
      <c r="AY315" s="149" t="s">
        <v>113</v>
      </c>
      <c r="BK315" s="158">
        <f>SUM(BK316:BK317)</f>
        <v>0</v>
      </c>
    </row>
    <row r="316" spans="1:65" s="2" customFormat="1" ht="24" customHeight="1">
      <c r="A316" s="32"/>
      <c r="B316" s="161"/>
      <c r="C316" s="162" t="s">
        <v>535</v>
      </c>
      <c r="D316" s="162" t="s">
        <v>117</v>
      </c>
      <c r="E316" s="163" t="s">
        <v>244</v>
      </c>
      <c r="F316" s="164" t="s">
        <v>245</v>
      </c>
      <c r="G316" s="165" t="s">
        <v>167</v>
      </c>
      <c r="H316" s="166">
        <v>4</v>
      </c>
      <c r="I316" s="167"/>
      <c r="J316" s="168">
        <f>ROUND(I316*H316,2)</f>
        <v>0</v>
      </c>
      <c r="K316" s="169"/>
      <c r="L316" s="33"/>
      <c r="M316" s="170" t="s">
        <v>1</v>
      </c>
      <c r="N316" s="171" t="s">
        <v>37</v>
      </c>
      <c r="O316" s="58"/>
      <c r="P316" s="172">
        <f>O316*H316</f>
        <v>0</v>
      </c>
      <c r="Q316" s="172">
        <v>0</v>
      </c>
      <c r="R316" s="172">
        <f>Q316*H316</f>
        <v>0</v>
      </c>
      <c r="S316" s="172">
        <v>0</v>
      </c>
      <c r="T316" s="173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4" t="s">
        <v>236</v>
      </c>
      <c r="AT316" s="174" t="s">
        <v>117</v>
      </c>
      <c r="AU316" s="174" t="s">
        <v>80</v>
      </c>
      <c r="AY316" s="17" t="s">
        <v>113</v>
      </c>
      <c r="BE316" s="175">
        <f>IF(N316="základní",J316,0)</f>
        <v>0</v>
      </c>
      <c r="BF316" s="175">
        <f>IF(N316="snížená",J316,0)</f>
        <v>0</v>
      </c>
      <c r="BG316" s="175">
        <f>IF(N316="zákl. přenesená",J316,0)</f>
        <v>0</v>
      </c>
      <c r="BH316" s="175">
        <f>IF(N316="sníž. přenesená",J316,0)</f>
        <v>0</v>
      </c>
      <c r="BI316" s="175">
        <f>IF(N316="nulová",J316,0)</f>
        <v>0</v>
      </c>
      <c r="BJ316" s="17" t="s">
        <v>80</v>
      </c>
      <c r="BK316" s="175">
        <f>ROUND(I316*H316,2)</f>
        <v>0</v>
      </c>
      <c r="BL316" s="17" t="s">
        <v>236</v>
      </c>
      <c r="BM316" s="174" t="s">
        <v>536</v>
      </c>
    </row>
    <row r="317" spans="1:65" s="2" customFormat="1" ht="19.5">
      <c r="A317" s="32"/>
      <c r="B317" s="33"/>
      <c r="C317" s="32"/>
      <c r="D317" s="176" t="s">
        <v>123</v>
      </c>
      <c r="E317" s="32"/>
      <c r="F317" s="177" t="s">
        <v>245</v>
      </c>
      <c r="G317" s="32"/>
      <c r="H317" s="32"/>
      <c r="I317" s="96"/>
      <c r="J317" s="32"/>
      <c r="K317" s="32"/>
      <c r="L317" s="33"/>
      <c r="M317" s="178"/>
      <c r="N317" s="179"/>
      <c r="O317" s="58"/>
      <c r="P317" s="58"/>
      <c r="Q317" s="58"/>
      <c r="R317" s="58"/>
      <c r="S317" s="58"/>
      <c r="T317" s="59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7" t="s">
        <v>123</v>
      </c>
      <c r="AU317" s="17" t="s">
        <v>80</v>
      </c>
    </row>
    <row r="318" spans="1:65" s="12" customFormat="1" ht="25.9" customHeight="1">
      <c r="B318" s="148"/>
      <c r="D318" s="149" t="s">
        <v>71</v>
      </c>
      <c r="E318" s="150" t="s">
        <v>251</v>
      </c>
      <c r="F318" s="150" t="s">
        <v>252</v>
      </c>
      <c r="I318" s="151"/>
      <c r="J318" s="152">
        <f>BK318</f>
        <v>0</v>
      </c>
      <c r="L318" s="148"/>
      <c r="M318" s="153"/>
      <c r="N318" s="154"/>
      <c r="O318" s="154"/>
      <c r="P318" s="155">
        <f>SUM(P319:P331)</f>
        <v>0</v>
      </c>
      <c r="Q318" s="154"/>
      <c r="R318" s="155">
        <f>SUM(R319:R331)</f>
        <v>0</v>
      </c>
      <c r="S318" s="154"/>
      <c r="T318" s="156">
        <f>SUM(T319:T331)</f>
        <v>0</v>
      </c>
      <c r="AR318" s="149" t="s">
        <v>114</v>
      </c>
      <c r="AT318" s="157" t="s">
        <v>71</v>
      </c>
      <c r="AU318" s="157" t="s">
        <v>72</v>
      </c>
      <c r="AY318" s="149" t="s">
        <v>113</v>
      </c>
      <c r="BK318" s="158">
        <f>SUM(BK319:BK331)</f>
        <v>0</v>
      </c>
    </row>
    <row r="319" spans="1:65" s="2" customFormat="1" ht="24" customHeight="1">
      <c r="A319" s="32"/>
      <c r="B319" s="161"/>
      <c r="C319" s="162" t="s">
        <v>537</v>
      </c>
      <c r="D319" s="162" t="s">
        <v>117</v>
      </c>
      <c r="E319" s="163" t="s">
        <v>538</v>
      </c>
      <c r="F319" s="164" t="s">
        <v>255</v>
      </c>
      <c r="G319" s="165" t="s">
        <v>256</v>
      </c>
      <c r="H319" s="166">
        <v>1</v>
      </c>
      <c r="I319" s="167"/>
      <c r="J319" s="168">
        <f>ROUND(I319*H319,2)</f>
        <v>0</v>
      </c>
      <c r="K319" s="169"/>
      <c r="L319" s="33"/>
      <c r="M319" s="170" t="s">
        <v>1</v>
      </c>
      <c r="N319" s="171" t="s">
        <v>37</v>
      </c>
      <c r="O319" s="58"/>
      <c r="P319" s="172">
        <f>O319*H319</f>
        <v>0</v>
      </c>
      <c r="Q319" s="172">
        <v>0</v>
      </c>
      <c r="R319" s="172">
        <f>Q319*H319</f>
        <v>0</v>
      </c>
      <c r="S319" s="172">
        <v>0</v>
      </c>
      <c r="T319" s="173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4" t="s">
        <v>121</v>
      </c>
      <c r="AT319" s="174" t="s">
        <v>117</v>
      </c>
      <c r="AU319" s="174" t="s">
        <v>80</v>
      </c>
      <c r="AY319" s="17" t="s">
        <v>113</v>
      </c>
      <c r="BE319" s="175">
        <f>IF(N319="základní",J319,0)</f>
        <v>0</v>
      </c>
      <c r="BF319" s="175">
        <f>IF(N319="snížená",J319,0)</f>
        <v>0</v>
      </c>
      <c r="BG319" s="175">
        <f>IF(N319="zákl. přenesená",J319,0)</f>
        <v>0</v>
      </c>
      <c r="BH319" s="175">
        <f>IF(N319="sníž. přenesená",J319,0)</f>
        <v>0</v>
      </c>
      <c r="BI319" s="175">
        <f>IF(N319="nulová",J319,0)</f>
        <v>0</v>
      </c>
      <c r="BJ319" s="17" t="s">
        <v>80</v>
      </c>
      <c r="BK319" s="175">
        <f>ROUND(I319*H319,2)</f>
        <v>0</v>
      </c>
      <c r="BL319" s="17" t="s">
        <v>121</v>
      </c>
      <c r="BM319" s="174" t="s">
        <v>539</v>
      </c>
    </row>
    <row r="320" spans="1:65" s="2" customFormat="1" ht="19.5">
      <c r="A320" s="32"/>
      <c r="B320" s="33"/>
      <c r="C320" s="32"/>
      <c r="D320" s="176" t="s">
        <v>123</v>
      </c>
      <c r="E320" s="32"/>
      <c r="F320" s="177" t="s">
        <v>255</v>
      </c>
      <c r="G320" s="32"/>
      <c r="H320" s="32"/>
      <c r="I320" s="96"/>
      <c r="J320" s="32"/>
      <c r="K320" s="32"/>
      <c r="L320" s="33"/>
      <c r="M320" s="178"/>
      <c r="N320" s="179"/>
      <c r="O320" s="58"/>
      <c r="P320" s="58"/>
      <c r="Q320" s="58"/>
      <c r="R320" s="58"/>
      <c r="S320" s="58"/>
      <c r="T320" s="59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123</v>
      </c>
      <c r="AU320" s="17" t="s">
        <v>80</v>
      </c>
    </row>
    <row r="321" spans="1:65" s="2" customFormat="1" ht="19.5">
      <c r="A321" s="32"/>
      <c r="B321" s="33"/>
      <c r="C321" s="32"/>
      <c r="D321" s="176" t="s">
        <v>191</v>
      </c>
      <c r="E321" s="32"/>
      <c r="F321" s="199" t="s">
        <v>258</v>
      </c>
      <c r="G321" s="32"/>
      <c r="H321" s="32"/>
      <c r="I321" s="96"/>
      <c r="J321" s="32"/>
      <c r="K321" s="32"/>
      <c r="L321" s="33"/>
      <c r="M321" s="178"/>
      <c r="N321" s="179"/>
      <c r="O321" s="58"/>
      <c r="P321" s="58"/>
      <c r="Q321" s="58"/>
      <c r="R321" s="58"/>
      <c r="S321" s="58"/>
      <c r="T321" s="5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191</v>
      </c>
      <c r="AU321" s="17" t="s">
        <v>80</v>
      </c>
    </row>
    <row r="322" spans="1:65" s="2" customFormat="1" ht="16.5" customHeight="1">
      <c r="A322" s="32"/>
      <c r="B322" s="161"/>
      <c r="C322" s="162" t="s">
        <v>540</v>
      </c>
      <c r="D322" s="162" t="s">
        <v>117</v>
      </c>
      <c r="E322" s="163" t="s">
        <v>541</v>
      </c>
      <c r="F322" s="164" t="s">
        <v>542</v>
      </c>
      <c r="G322" s="165" t="s">
        <v>256</v>
      </c>
      <c r="H322" s="166">
        <v>2</v>
      </c>
      <c r="I322" s="167"/>
      <c r="J322" s="168">
        <f>ROUND(I322*H322,2)</f>
        <v>0</v>
      </c>
      <c r="K322" s="169"/>
      <c r="L322" s="33"/>
      <c r="M322" s="170" t="s">
        <v>1</v>
      </c>
      <c r="N322" s="171" t="s">
        <v>37</v>
      </c>
      <c r="O322" s="58"/>
      <c r="P322" s="172">
        <f>O322*H322</f>
        <v>0</v>
      </c>
      <c r="Q322" s="172">
        <v>0</v>
      </c>
      <c r="R322" s="172">
        <f>Q322*H322</f>
        <v>0</v>
      </c>
      <c r="S322" s="172">
        <v>0</v>
      </c>
      <c r="T322" s="173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4" t="s">
        <v>121</v>
      </c>
      <c r="AT322" s="174" t="s">
        <v>117</v>
      </c>
      <c r="AU322" s="174" t="s">
        <v>80</v>
      </c>
      <c r="AY322" s="17" t="s">
        <v>113</v>
      </c>
      <c r="BE322" s="175">
        <f>IF(N322="základní",J322,0)</f>
        <v>0</v>
      </c>
      <c r="BF322" s="175">
        <f>IF(N322="snížená",J322,0)</f>
        <v>0</v>
      </c>
      <c r="BG322" s="175">
        <f>IF(N322="zákl. přenesená",J322,0)</f>
        <v>0</v>
      </c>
      <c r="BH322" s="175">
        <f>IF(N322="sníž. přenesená",J322,0)</f>
        <v>0</v>
      </c>
      <c r="BI322" s="175">
        <f>IF(N322="nulová",J322,0)</f>
        <v>0</v>
      </c>
      <c r="BJ322" s="17" t="s">
        <v>80</v>
      </c>
      <c r="BK322" s="175">
        <f>ROUND(I322*H322,2)</f>
        <v>0</v>
      </c>
      <c r="BL322" s="17" t="s">
        <v>121</v>
      </c>
      <c r="BM322" s="174" t="s">
        <v>543</v>
      </c>
    </row>
    <row r="323" spans="1:65" s="2" customFormat="1" ht="11.25">
      <c r="A323" s="32"/>
      <c r="B323" s="33"/>
      <c r="C323" s="32"/>
      <c r="D323" s="176" t="s">
        <v>123</v>
      </c>
      <c r="E323" s="32"/>
      <c r="F323" s="177" t="s">
        <v>542</v>
      </c>
      <c r="G323" s="32"/>
      <c r="H323" s="32"/>
      <c r="I323" s="96"/>
      <c r="J323" s="32"/>
      <c r="K323" s="32"/>
      <c r="L323" s="33"/>
      <c r="M323" s="178"/>
      <c r="N323" s="179"/>
      <c r="O323" s="58"/>
      <c r="P323" s="58"/>
      <c r="Q323" s="58"/>
      <c r="R323" s="58"/>
      <c r="S323" s="58"/>
      <c r="T323" s="59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7" t="s">
        <v>123</v>
      </c>
      <c r="AU323" s="17" t="s">
        <v>80</v>
      </c>
    </row>
    <row r="324" spans="1:65" s="2" customFormat="1" ht="19.5">
      <c r="A324" s="32"/>
      <c r="B324" s="33"/>
      <c r="C324" s="32"/>
      <c r="D324" s="176" t="s">
        <v>191</v>
      </c>
      <c r="E324" s="32"/>
      <c r="F324" s="199" t="s">
        <v>544</v>
      </c>
      <c r="G324" s="32"/>
      <c r="H324" s="32"/>
      <c r="I324" s="96"/>
      <c r="J324" s="32"/>
      <c r="K324" s="32"/>
      <c r="L324" s="33"/>
      <c r="M324" s="178"/>
      <c r="N324" s="179"/>
      <c r="O324" s="58"/>
      <c r="P324" s="58"/>
      <c r="Q324" s="58"/>
      <c r="R324" s="58"/>
      <c r="S324" s="58"/>
      <c r="T324" s="59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191</v>
      </c>
      <c r="AU324" s="17" t="s">
        <v>80</v>
      </c>
    </row>
    <row r="325" spans="1:65" s="2" customFormat="1" ht="16.5" customHeight="1">
      <c r="A325" s="32"/>
      <c r="B325" s="161"/>
      <c r="C325" s="162" t="s">
        <v>545</v>
      </c>
      <c r="D325" s="162" t="s">
        <v>117</v>
      </c>
      <c r="E325" s="163" t="s">
        <v>546</v>
      </c>
      <c r="F325" s="164" t="s">
        <v>547</v>
      </c>
      <c r="G325" s="165" t="s">
        <v>256</v>
      </c>
      <c r="H325" s="166">
        <v>2</v>
      </c>
      <c r="I325" s="167"/>
      <c r="J325" s="168">
        <f>ROUND(I325*H325,2)</f>
        <v>0</v>
      </c>
      <c r="K325" s="169"/>
      <c r="L325" s="33"/>
      <c r="M325" s="170" t="s">
        <v>1</v>
      </c>
      <c r="N325" s="171" t="s">
        <v>37</v>
      </c>
      <c r="O325" s="58"/>
      <c r="P325" s="172">
        <f>O325*H325</f>
        <v>0</v>
      </c>
      <c r="Q325" s="172">
        <v>0</v>
      </c>
      <c r="R325" s="172">
        <f>Q325*H325</f>
        <v>0</v>
      </c>
      <c r="S325" s="172">
        <v>0</v>
      </c>
      <c r="T325" s="173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4" t="s">
        <v>121</v>
      </c>
      <c r="AT325" s="174" t="s">
        <v>117</v>
      </c>
      <c r="AU325" s="174" t="s">
        <v>80</v>
      </c>
      <c r="AY325" s="17" t="s">
        <v>113</v>
      </c>
      <c r="BE325" s="175">
        <f>IF(N325="základní",J325,0)</f>
        <v>0</v>
      </c>
      <c r="BF325" s="175">
        <f>IF(N325="snížená",J325,0)</f>
        <v>0</v>
      </c>
      <c r="BG325" s="175">
        <f>IF(N325="zákl. přenesená",J325,0)</f>
        <v>0</v>
      </c>
      <c r="BH325" s="175">
        <f>IF(N325="sníž. přenesená",J325,0)</f>
        <v>0</v>
      </c>
      <c r="BI325" s="175">
        <f>IF(N325="nulová",J325,0)</f>
        <v>0</v>
      </c>
      <c r="BJ325" s="17" t="s">
        <v>80</v>
      </c>
      <c r="BK325" s="175">
        <f>ROUND(I325*H325,2)</f>
        <v>0</v>
      </c>
      <c r="BL325" s="17" t="s">
        <v>121</v>
      </c>
      <c r="BM325" s="174" t="s">
        <v>548</v>
      </c>
    </row>
    <row r="326" spans="1:65" s="2" customFormat="1" ht="11.25">
      <c r="A326" s="32"/>
      <c r="B326" s="33"/>
      <c r="C326" s="32"/>
      <c r="D326" s="176" t="s">
        <v>123</v>
      </c>
      <c r="E326" s="32"/>
      <c r="F326" s="177" t="s">
        <v>547</v>
      </c>
      <c r="G326" s="32"/>
      <c r="H326" s="32"/>
      <c r="I326" s="96"/>
      <c r="J326" s="32"/>
      <c r="K326" s="32"/>
      <c r="L326" s="33"/>
      <c r="M326" s="178"/>
      <c r="N326" s="179"/>
      <c r="O326" s="58"/>
      <c r="P326" s="58"/>
      <c r="Q326" s="58"/>
      <c r="R326" s="58"/>
      <c r="S326" s="58"/>
      <c r="T326" s="59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7" t="s">
        <v>123</v>
      </c>
      <c r="AU326" s="17" t="s">
        <v>80</v>
      </c>
    </row>
    <row r="327" spans="1:65" s="2" customFormat="1" ht="16.5" customHeight="1">
      <c r="A327" s="32"/>
      <c r="B327" s="161"/>
      <c r="C327" s="162" t="s">
        <v>549</v>
      </c>
      <c r="D327" s="162" t="s">
        <v>117</v>
      </c>
      <c r="E327" s="163" t="s">
        <v>550</v>
      </c>
      <c r="F327" s="164" t="s">
        <v>551</v>
      </c>
      <c r="G327" s="165" t="s">
        <v>256</v>
      </c>
      <c r="H327" s="166">
        <v>2</v>
      </c>
      <c r="I327" s="167"/>
      <c r="J327" s="168">
        <f>ROUND(I327*H327,2)</f>
        <v>0</v>
      </c>
      <c r="K327" s="169"/>
      <c r="L327" s="33"/>
      <c r="M327" s="170" t="s">
        <v>1</v>
      </c>
      <c r="N327" s="171" t="s">
        <v>37</v>
      </c>
      <c r="O327" s="58"/>
      <c r="P327" s="172">
        <f>O327*H327</f>
        <v>0</v>
      </c>
      <c r="Q327" s="172">
        <v>0</v>
      </c>
      <c r="R327" s="172">
        <f>Q327*H327</f>
        <v>0</v>
      </c>
      <c r="S327" s="172">
        <v>0</v>
      </c>
      <c r="T327" s="173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4" t="s">
        <v>121</v>
      </c>
      <c r="AT327" s="174" t="s">
        <v>117</v>
      </c>
      <c r="AU327" s="174" t="s">
        <v>80</v>
      </c>
      <c r="AY327" s="17" t="s">
        <v>113</v>
      </c>
      <c r="BE327" s="175">
        <f>IF(N327="základní",J327,0)</f>
        <v>0</v>
      </c>
      <c r="BF327" s="175">
        <f>IF(N327="snížená",J327,0)</f>
        <v>0</v>
      </c>
      <c r="BG327" s="175">
        <f>IF(N327="zákl. přenesená",J327,0)</f>
        <v>0</v>
      </c>
      <c r="BH327" s="175">
        <f>IF(N327="sníž. přenesená",J327,0)</f>
        <v>0</v>
      </c>
      <c r="BI327" s="175">
        <f>IF(N327="nulová",J327,0)</f>
        <v>0</v>
      </c>
      <c r="BJ327" s="17" t="s">
        <v>80</v>
      </c>
      <c r="BK327" s="175">
        <f>ROUND(I327*H327,2)</f>
        <v>0</v>
      </c>
      <c r="BL327" s="17" t="s">
        <v>121</v>
      </c>
      <c r="BM327" s="174" t="s">
        <v>552</v>
      </c>
    </row>
    <row r="328" spans="1:65" s="2" customFormat="1" ht="11.25">
      <c r="A328" s="32"/>
      <c r="B328" s="33"/>
      <c r="C328" s="32"/>
      <c r="D328" s="176" t="s">
        <v>123</v>
      </c>
      <c r="E328" s="32"/>
      <c r="F328" s="177" t="s">
        <v>551</v>
      </c>
      <c r="G328" s="32"/>
      <c r="H328" s="32"/>
      <c r="I328" s="96"/>
      <c r="J328" s="32"/>
      <c r="K328" s="32"/>
      <c r="L328" s="33"/>
      <c r="M328" s="178"/>
      <c r="N328" s="179"/>
      <c r="O328" s="58"/>
      <c r="P328" s="58"/>
      <c r="Q328" s="58"/>
      <c r="R328" s="58"/>
      <c r="S328" s="58"/>
      <c r="T328" s="59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7" t="s">
        <v>123</v>
      </c>
      <c r="AU328" s="17" t="s">
        <v>80</v>
      </c>
    </row>
    <row r="329" spans="1:65" s="2" customFormat="1" ht="19.5">
      <c r="A329" s="32"/>
      <c r="B329" s="33"/>
      <c r="C329" s="32"/>
      <c r="D329" s="176" t="s">
        <v>191</v>
      </c>
      <c r="E329" s="32"/>
      <c r="F329" s="199" t="s">
        <v>258</v>
      </c>
      <c r="G329" s="32"/>
      <c r="H329" s="32"/>
      <c r="I329" s="96"/>
      <c r="J329" s="32"/>
      <c r="K329" s="32"/>
      <c r="L329" s="33"/>
      <c r="M329" s="178"/>
      <c r="N329" s="179"/>
      <c r="O329" s="58"/>
      <c r="P329" s="58"/>
      <c r="Q329" s="58"/>
      <c r="R329" s="58"/>
      <c r="S329" s="58"/>
      <c r="T329" s="5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191</v>
      </c>
      <c r="AU329" s="17" t="s">
        <v>80</v>
      </c>
    </row>
    <row r="330" spans="1:65" s="2" customFormat="1" ht="16.5" customHeight="1">
      <c r="A330" s="32"/>
      <c r="B330" s="161"/>
      <c r="C330" s="162" t="s">
        <v>553</v>
      </c>
      <c r="D330" s="162" t="s">
        <v>117</v>
      </c>
      <c r="E330" s="163" t="s">
        <v>554</v>
      </c>
      <c r="F330" s="164" t="s">
        <v>555</v>
      </c>
      <c r="G330" s="165" t="s">
        <v>256</v>
      </c>
      <c r="H330" s="166">
        <v>2</v>
      </c>
      <c r="I330" s="167"/>
      <c r="J330" s="168">
        <f>ROUND(I330*H330,2)</f>
        <v>0</v>
      </c>
      <c r="K330" s="169"/>
      <c r="L330" s="33"/>
      <c r="M330" s="170" t="s">
        <v>1</v>
      </c>
      <c r="N330" s="171" t="s">
        <v>37</v>
      </c>
      <c r="O330" s="58"/>
      <c r="P330" s="172">
        <f>O330*H330</f>
        <v>0</v>
      </c>
      <c r="Q330" s="172">
        <v>0</v>
      </c>
      <c r="R330" s="172">
        <f>Q330*H330</f>
        <v>0</v>
      </c>
      <c r="S330" s="172">
        <v>0</v>
      </c>
      <c r="T330" s="173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4" t="s">
        <v>121</v>
      </c>
      <c r="AT330" s="174" t="s">
        <v>117</v>
      </c>
      <c r="AU330" s="174" t="s">
        <v>80</v>
      </c>
      <c r="AY330" s="17" t="s">
        <v>113</v>
      </c>
      <c r="BE330" s="175">
        <f>IF(N330="základní",J330,0)</f>
        <v>0</v>
      </c>
      <c r="BF330" s="175">
        <f>IF(N330="snížená",J330,0)</f>
        <v>0</v>
      </c>
      <c r="BG330" s="175">
        <f>IF(N330="zákl. přenesená",J330,0)</f>
        <v>0</v>
      </c>
      <c r="BH330" s="175">
        <f>IF(N330="sníž. přenesená",J330,0)</f>
        <v>0</v>
      </c>
      <c r="BI330" s="175">
        <f>IF(N330="nulová",J330,0)</f>
        <v>0</v>
      </c>
      <c r="BJ330" s="17" t="s">
        <v>80</v>
      </c>
      <c r="BK330" s="175">
        <f>ROUND(I330*H330,2)</f>
        <v>0</v>
      </c>
      <c r="BL330" s="17" t="s">
        <v>121</v>
      </c>
      <c r="BM330" s="174" t="s">
        <v>556</v>
      </c>
    </row>
    <row r="331" spans="1:65" s="2" customFormat="1" ht="11.25">
      <c r="A331" s="32"/>
      <c r="B331" s="33"/>
      <c r="C331" s="32"/>
      <c r="D331" s="176" t="s">
        <v>123</v>
      </c>
      <c r="E331" s="32"/>
      <c r="F331" s="177" t="s">
        <v>555</v>
      </c>
      <c r="G331" s="32"/>
      <c r="H331" s="32"/>
      <c r="I331" s="96"/>
      <c r="J331" s="32"/>
      <c r="K331" s="32"/>
      <c r="L331" s="33"/>
      <c r="M331" s="200"/>
      <c r="N331" s="201"/>
      <c r="O331" s="202"/>
      <c r="P331" s="202"/>
      <c r="Q331" s="202"/>
      <c r="R331" s="202"/>
      <c r="S331" s="202"/>
      <c r="T331" s="203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7" t="s">
        <v>123</v>
      </c>
      <c r="AU331" s="17" t="s">
        <v>80</v>
      </c>
    </row>
    <row r="332" spans="1:65" s="2" customFormat="1" ht="6.95" customHeight="1">
      <c r="A332" s="32"/>
      <c r="B332" s="47"/>
      <c r="C332" s="48"/>
      <c r="D332" s="48"/>
      <c r="E332" s="48"/>
      <c r="F332" s="48"/>
      <c r="G332" s="48"/>
      <c r="H332" s="48"/>
      <c r="I332" s="120"/>
      <c r="J332" s="48"/>
      <c r="K332" s="48"/>
      <c r="L332" s="33"/>
      <c r="M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</row>
  </sheetData>
  <autoFilter ref="C128:K331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Cast 01 - Úpravy svrsek -...</vt:lpstr>
      <vt:lpstr>Cast 02 - Oprava propustk...</vt:lpstr>
      <vt:lpstr>'Cast 01 - Úpravy svrsek -...'!Názvy_tisku</vt:lpstr>
      <vt:lpstr>'Cast 02 - Oprava propustk...'!Názvy_tisku</vt:lpstr>
      <vt:lpstr>'Rekapitulace stavby'!Názvy_tisku</vt:lpstr>
      <vt:lpstr>'Cast 01 - Úpravy svrsek -...'!Oblast_tisku</vt:lpstr>
      <vt:lpstr>'Cast 02 - Oprava propustk...'!Oblast_tisku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Basler Miroslav, Ing.</dc:creator>
  <cp:lastModifiedBy>Duda Vlastimil, Ing.</cp:lastModifiedBy>
  <dcterms:created xsi:type="dcterms:W3CDTF">2019-09-06T11:03:34Z</dcterms:created>
  <dcterms:modified xsi:type="dcterms:W3CDTF">2019-09-10T09:59:20Z</dcterms:modified>
</cp:coreProperties>
</file>