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PS 01.1 - Žst. Senice na ..." sheetId="2" r:id="rId2"/>
    <sheet name="PS 01.2 - Žst. Kostelec n..." sheetId="3" r:id="rId3"/>
    <sheet name="VON - Vedlejší a ostatní ..." sheetId="4" r:id="rId4"/>
  </sheets>
  <definedNames>
    <definedName name="_xlnm._FilterDatabase" localSheetId="1" hidden="1">'PS 01.1 - Žst. Senice na ...'!$C$87:$L$172</definedName>
    <definedName name="_xlnm._FilterDatabase" localSheetId="2" hidden="1">'PS 01.2 - Žst. Kostelec n...'!$C$87:$L$124</definedName>
    <definedName name="_xlnm._FilterDatabase" localSheetId="3" hidden="1">'VON - Vedlejší a ostatní ...'!$C$81:$L$89</definedName>
    <definedName name="_xlnm.Print_Titles" localSheetId="1">'PS 01.1 - Žst. Senice na ...'!$87:$87</definedName>
    <definedName name="_xlnm.Print_Titles" localSheetId="2">'PS 01.2 - Žst. Kostelec n...'!$87:$87</definedName>
    <definedName name="_xlnm.Print_Titles" localSheetId="0">'Rekapitulace stavby'!$52:$52</definedName>
    <definedName name="_xlnm.Print_Titles" localSheetId="3">'VON - Vedlejší a ostatní ...'!$81:$81</definedName>
    <definedName name="_xlnm.Print_Area" localSheetId="1">'PS 01.1 - Žst. Senice na ...'!$C$4:$K$43,'PS 01.1 - Žst. Senice na ...'!$C$49:$K$67,'PS 01.1 - Žst. Senice na ...'!$C$73:$L$172</definedName>
    <definedName name="_xlnm.Print_Area" localSheetId="2">'PS 01.2 - Žst. Kostelec n...'!$C$4:$K$43,'PS 01.2 - Žst. Kostelec n...'!$C$49:$K$67,'PS 01.2 - Žst. Kostelec n...'!$C$73:$L$124</definedName>
    <definedName name="_xlnm.Print_Area" localSheetId="0">'Rekapitulace stavby'!$D$4:$AO$36,'Rekapitulace stavby'!$C$42:$AQ$59</definedName>
    <definedName name="_xlnm.Print_Area" localSheetId="3">'VON - Vedlejší a ostatní ...'!$C$4:$K$41,'VON - Vedlejší a ostatní ...'!$C$47:$K$63,'VON - Vedlejší a ostatní ...'!$C$69:$L$89</definedName>
  </definedNames>
  <calcPr calcId="145621"/>
</workbook>
</file>

<file path=xl/calcChain.xml><?xml version="1.0" encoding="utf-8"?>
<calcChain xmlns="http://schemas.openxmlformats.org/spreadsheetml/2006/main">
  <c r="K39" i="4" l="1"/>
  <c r="K38" i="4"/>
  <c r="BA58" i="1"/>
  <c r="K37" i="4"/>
  <c r="AZ58" i="1"/>
  <c r="BI87" i="4"/>
  <c r="BH87" i="4"/>
  <c r="BG87" i="4"/>
  <c r="BF87" i="4"/>
  <c r="R87" i="4"/>
  <c r="Q87" i="4"/>
  <c r="X87" i="4"/>
  <c r="V87" i="4"/>
  <c r="T87" i="4"/>
  <c r="P87" i="4"/>
  <c r="K87" i="4" s="1"/>
  <c r="BE87" i="4" s="1"/>
  <c r="BI84" i="4"/>
  <c r="F39" i="4" s="1"/>
  <c r="BF58" i="1" s="1"/>
  <c r="BH84" i="4"/>
  <c r="F38" i="4" s="1"/>
  <c r="BE58" i="1" s="1"/>
  <c r="BG84" i="4"/>
  <c r="F37" i="4"/>
  <c r="BD58" i="1" s="1"/>
  <c r="BF84" i="4"/>
  <c r="K36" i="4" s="1"/>
  <c r="AY58" i="1" s="1"/>
  <c r="F36" i="4"/>
  <c r="BC58" i="1" s="1"/>
  <c r="R84" i="4"/>
  <c r="R83" i="4"/>
  <c r="R82" i="4" s="1"/>
  <c r="J61" i="4" s="1"/>
  <c r="K31" i="4" s="1"/>
  <c r="AT58" i="1" s="1"/>
  <c r="Q84" i="4"/>
  <c r="Q83" i="4"/>
  <c r="Q82" i="4" s="1"/>
  <c r="I61" i="4" s="1"/>
  <c r="K30" i="4" s="1"/>
  <c r="AS58" i="1" s="1"/>
  <c r="X84" i="4"/>
  <c r="X83" i="4"/>
  <c r="X82" i="4" s="1"/>
  <c r="V84" i="4"/>
  <c r="V83" i="4"/>
  <c r="V82" i="4"/>
  <c r="T84" i="4"/>
  <c r="T83" i="4" s="1"/>
  <c r="T82" i="4" s="1"/>
  <c r="AW58" i="1" s="1"/>
  <c r="P84" i="4"/>
  <c r="BK84" i="4" s="1"/>
  <c r="F76" i="4"/>
  <c r="E74" i="4"/>
  <c r="F54" i="4"/>
  <c r="E52" i="4"/>
  <c r="J24" i="4"/>
  <c r="E24" i="4"/>
  <c r="J79" i="4" s="1"/>
  <c r="J57" i="4"/>
  <c r="J23" i="4"/>
  <c r="J21" i="4"/>
  <c r="E21" i="4"/>
  <c r="J78" i="4" s="1"/>
  <c r="J56" i="4"/>
  <c r="J20" i="4"/>
  <c r="J18" i="4"/>
  <c r="E18" i="4"/>
  <c r="F57" i="4" s="1"/>
  <c r="F79" i="4"/>
  <c r="J17" i="4"/>
  <c r="J15" i="4"/>
  <c r="E15" i="4"/>
  <c r="F78" i="4" s="1"/>
  <c r="J14" i="4"/>
  <c r="J12" i="4"/>
  <c r="J76" i="4" s="1"/>
  <c r="E7" i="4"/>
  <c r="E50" i="4" s="1"/>
  <c r="E72" i="4"/>
  <c r="K41" i="3"/>
  <c r="K40" i="3"/>
  <c r="BA57" i="1"/>
  <c r="K39" i="3"/>
  <c r="AZ57" i="1"/>
  <c r="BI122" i="3"/>
  <c r="BH122" i="3"/>
  <c r="BG122" i="3"/>
  <c r="BF122" i="3"/>
  <c r="R122" i="3"/>
  <c r="Q122" i="3"/>
  <c r="X122" i="3"/>
  <c r="V122" i="3"/>
  <c r="T122" i="3"/>
  <c r="P122" i="3"/>
  <c r="BK122" i="3" s="1"/>
  <c r="BI120" i="3"/>
  <c r="BH120" i="3"/>
  <c r="BG120" i="3"/>
  <c r="BF120" i="3"/>
  <c r="R120" i="3"/>
  <c r="Q120" i="3"/>
  <c r="X120" i="3"/>
  <c r="V120" i="3"/>
  <c r="T120" i="3"/>
  <c r="P120" i="3"/>
  <c r="BK120" i="3"/>
  <c r="K120" i="3"/>
  <c r="BE120" i="3"/>
  <c r="BI118" i="3"/>
  <c r="BH118" i="3"/>
  <c r="BG118" i="3"/>
  <c r="BF118" i="3"/>
  <c r="R118" i="3"/>
  <c r="Q118" i="3"/>
  <c r="X118" i="3"/>
  <c r="V118" i="3"/>
  <c r="T118" i="3"/>
  <c r="P118" i="3"/>
  <c r="BK118" i="3"/>
  <c r="K118" i="3"/>
  <c r="BE118" i="3" s="1"/>
  <c r="BI116" i="3"/>
  <c r="BH116" i="3"/>
  <c r="BG116" i="3"/>
  <c r="BF116" i="3"/>
  <c r="R116" i="3"/>
  <c r="Q116" i="3"/>
  <c r="X116" i="3"/>
  <c r="X109" i="3" s="1"/>
  <c r="V116" i="3"/>
  <c r="T116" i="3"/>
  <c r="P116" i="3"/>
  <c r="K116" i="3" s="1"/>
  <c r="BE116" i="3" s="1"/>
  <c r="BK116" i="3"/>
  <c r="BI114" i="3"/>
  <c r="BH114" i="3"/>
  <c r="BG114" i="3"/>
  <c r="BF114" i="3"/>
  <c r="R114" i="3"/>
  <c r="Q114" i="3"/>
  <c r="X114" i="3"/>
  <c r="V114" i="3"/>
  <c r="T114" i="3"/>
  <c r="P114" i="3"/>
  <c r="BK114" i="3" s="1"/>
  <c r="BI112" i="3"/>
  <c r="BH112" i="3"/>
  <c r="BG112" i="3"/>
  <c r="BF112" i="3"/>
  <c r="R112" i="3"/>
  <c r="R109" i="3" s="1"/>
  <c r="Q112" i="3"/>
  <c r="X112" i="3"/>
  <c r="V112" i="3"/>
  <c r="T112" i="3"/>
  <c r="T109" i="3" s="1"/>
  <c r="P112" i="3"/>
  <c r="BK112" i="3"/>
  <c r="K112" i="3"/>
  <c r="BE112" i="3"/>
  <c r="BI110" i="3"/>
  <c r="BH110" i="3"/>
  <c r="BG110" i="3"/>
  <c r="BF110" i="3"/>
  <c r="R110" i="3"/>
  <c r="Q110" i="3"/>
  <c r="Q109" i="3"/>
  <c r="I66" i="3" s="1"/>
  <c r="X110" i="3"/>
  <c r="V110" i="3"/>
  <c r="V109" i="3"/>
  <c r="T110" i="3"/>
  <c r="P110" i="3"/>
  <c r="BK110" i="3"/>
  <c r="BK109" i="3" s="1"/>
  <c r="K109" i="3" s="1"/>
  <c r="K66" i="3" s="1"/>
  <c r="K110" i="3"/>
  <c r="BE110" i="3"/>
  <c r="BI107" i="3"/>
  <c r="BH107" i="3"/>
  <c r="BG107" i="3"/>
  <c r="BF107" i="3"/>
  <c r="R107" i="3"/>
  <c r="Q107" i="3"/>
  <c r="X107" i="3"/>
  <c r="V107" i="3"/>
  <c r="T107" i="3"/>
  <c r="P107" i="3"/>
  <c r="BK107" i="3"/>
  <c r="K107" i="3"/>
  <c r="BE107" i="3"/>
  <c r="BI105" i="3"/>
  <c r="BH105" i="3"/>
  <c r="BG105" i="3"/>
  <c r="BF105" i="3"/>
  <c r="R105" i="3"/>
  <c r="Q105" i="3"/>
  <c r="X105" i="3"/>
  <c r="V105" i="3"/>
  <c r="T105" i="3"/>
  <c r="P105" i="3"/>
  <c r="BK105" i="3"/>
  <c r="K105" i="3"/>
  <c r="BE105" i="3" s="1"/>
  <c r="BI103" i="3"/>
  <c r="BH103" i="3"/>
  <c r="BG103" i="3"/>
  <c r="BF103" i="3"/>
  <c r="R103" i="3"/>
  <c r="Q103" i="3"/>
  <c r="X103" i="3"/>
  <c r="V103" i="3"/>
  <c r="T103" i="3"/>
  <c r="P103" i="3"/>
  <c r="K103" i="3" s="1"/>
  <c r="BE103" i="3" s="1"/>
  <c r="BK103" i="3"/>
  <c r="BI101" i="3"/>
  <c r="BH101" i="3"/>
  <c r="BG101" i="3"/>
  <c r="BF101" i="3"/>
  <c r="R101" i="3"/>
  <c r="Q101" i="3"/>
  <c r="X101" i="3"/>
  <c r="V101" i="3"/>
  <c r="T101" i="3"/>
  <c r="P101" i="3"/>
  <c r="BK101" i="3" s="1"/>
  <c r="BI99" i="3"/>
  <c r="BH99" i="3"/>
  <c r="BG99" i="3"/>
  <c r="BF99" i="3"/>
  <c r="R99" i="3"/>
  <c r="Q99" i="3"/>
  <c r="X99" i="3"/>
  <c r="V99" i="3"/>
  <c r="T99" i="3"/>
  <c r="P99" i="3"/>
  <c r="BK99" i="3"/>
  <c r="K99" i="3"/>
  <c r="BE99" i="3"/>
  <c r="BI97" i="3"/>
  <c r="BH97" i="3"/>
  <c r="BG97" i="3"/>
  <c r="BF97" i="3"/>
  <c r="K38" i="3" s="1"/>
  <c r="AY57" i="1" s="1"/>
  <c r="R97" i="3"/>
  <c r="Q97" i="3"/>
  <c r="X97" i="3"/>
  <c r="V97" i="3"/>
  <c r="T97" i="3"/>
  <c r="P97" i="3"/>
  <c r="BK97" i="3"/>
  <c r="K97" i="3"/>
  <c r="BE97" i="3" s="1"/>
  <c r="BI95" i="3"/>
  <c r="BH95" i="3"/>
  <c r="BG95" i="3"/>
  <c r="BF95" i="3"/>
  <c r="R95" i="3"/>
  <c r="Q95" i="3"/>
  <c r="X95" i="3"/>
  <c r="X88" i="3" s="1"/>
  <c r="V95" i="3"/>
  <c r="T95" i="3"/>
  <c r="P95" i="3"/>
  <c r="K95" i="3" s="1"/>
  <c r="BE95" i="3" s="1"/>
  <c r="BK95" i="3"/>
  <c r="BI93" i="3"/>
  <c r="BH93" i="3"/>
  <c r="BG93" i="3"/>
  <c r="BF93" i="3"/>
  <c r="R93" i="3"/>
  <c r="Q93" i="3"/>
  <c r="Q88" i="3" s="1"/>
  <c r="I65" i="3" s="1"/>
  <c r="K32" i="3" s="1"/>
  <c r="AS57" i="1" s="1"/>
  <c r="X93" i="3"/>
  <c r="V93" i="3"/>
  <c r="T93" i="3"/>
  <c r="P93" i="3"/>
  <c r="BK93" i="3" s="1"/>
  <c r="BI91" i="3"/>
  <c r="F41" i="3" s="1"/>
  <c r="BF57" i="1" s="1"/>
  <c r="BH91" i="3"/>
  <c r="BG91" i="3"/>
  <c r="BF91" i="3"/>
  <c r="R91" i="3"/>
  <c r="Q91" i="3"/>
  <c r="X91" i="3"/>
  <c r="V91" i="3"/>
  <c r="T91" i="3"/>
  <c r="T88" i="3" s="1"/>
  <c r="AW57" i="1" s="1"/>
  <c r="P91" i="3"/>
  <c r="BK91" i="3"/>
  <c r="K91" i="3"/>
  <c r="BE91" i="3"/>
  <c r="BI89" i="3"/>
  <c r="BH89" i="3"/>
  <c r="F40" i="3" s="1"/>
  <c r="BE57" i="1" s="1"/>
  <c r="BG89" i="3"/>
  <c r="F39" i="3"/>
  <c r="BD57" i="1" s="1"/>
  <c r="BF89" i="3"/>
  <c r="F38" i="3" s="1"/>
  <c r="BC57" i="1" s="1"/>
  <c r="R89" i="3"/>
  <c r="Q89" i="3"/>
  <c r="X89" i="3"/>
  <c r="V89" i="3"/>
  <c r="V88" i="3"/>
  <c r="T89" i="3"/>
  <c r="P89" i="3"/>
  <c r="K89" i="3" s="1"/>
  <c r="BE89" i="3" s="1"/>
  <c r="F82" i="3"/>
  <c r="E80" i="3"/>
  <c r="F58" i="3"/>
  <c r="E56" i="3"/>
  <c r="J26" i="3"/>
  <c r="E26" i="3"/>
  <c r="J61" i="3" s="1"/>
  <c r="J85" i="3"/>
  <c r="J25" i="3"/>
  <c r="J23" i="3"/>
  <c r="E23" i="3"/>
  <c r="J84" i="3" s="1"/>
  <c r="J22" i="3"/>
  <c r="J20" i="3"/>
  <c r="E20" i="3"/>
  <c r="F85" i="3"/>
  <c r="F61" i="3"/>
  <c r="J19" i="3"/>
  <c r="J17" i="3"/>
  <c r="E17" i="3"/>
  <c r="F84" i="3"/>
  <c r="F60" i="3"/>
  <c r="J16" i="3"/>
  <c r="J14" i="3"/>
  <c r="J82" i="3" s="1"/>
  <c r="J58" i="3"/>
  <c r="E7" i="3"/>
  <c r="E76" i="3"/>
  <c r="E52" i="3"/>
  <c r="K41" i="2"/>
  <c r="K40" i="2"/>
  <c r="BA56" i="1"/>
  <c r="K39" i="2"/>
  <c r="AZ56" i="1"/>
  <c r="BI170" i="2"/>
  <c r="BH170" i="2"/>
  <c r="BG170" i="2"/>
  <c r="BF170" i="2"/>
  <c r="R170" i="2"/>
  <c r="Q170" i="2"/>
  <c r="X170" i="2"/>
  <c r="V170" i="2"/>
  <c r="T170" i="2"/>
  <c r="P170" i="2"/>
  <c r="BK170" i="2"/>
  <c r="K170" i="2"/>
  <c r="BE170" i="2" s="1"/>
  <c r="BI168" i="2"/>
  <c r="BH168" i="2"/>
  <c r="BG168" i="2"/>
  <c r="BF168" i="2"/>
  <c r="R168" i="2"/>
  <c r="Q168" i="2"/>
  <c r="X168" i="2"/>
  <c r="V168" i="2"/>
  <c r="T168" i="2"/>
  <c r="P168" i="2"/>
  <c r="K168" i="2" s="1"/>
  <c r="BE168" i="2" s="1"/>
  <c r="BK168" i="2"/>
  <c r="BI166" i="2"/>
  <c r="BH166" i="2"/>
  <c r="BG166" i="2"/>
  <c r="BF166" i="2"/>
  <c r="R166" i="2"/>
  <c r="Q166" i="2"/>
  <c r="X166" i="2"/>
  <c r="V166" i="2"/>
  <c r="T166" i="2"/>
  <c r="P166" i="2"/>
  <c r="BK166" i="2" s="1"/>
  <c r="BI164" i="2"/>
  <c r="BH164" i="2"/>
  <c r="BG164" i="2"/>
  <c r="BF164" i="2"/>
  <c r="R164" i="2"/>
  <c r="Q164" i="2"/>
  <c r="X164" i="2"/>
  <c r="V164" i="2"/>
  <c r="T164" i="2"/>
  <c r="P164" i="2"/>
  <c r="BK164" i="2"/>
  <c r="K164" i="2"/>
  <c r="BE164" i="2"/>
  <c r="BI162" i="2"/>
  <c r="BH162" i="2"/>
  <c r="BG162" i="2"/>
  <c r="BF162" i="2"/>
  <c r="R162" i="2"/>
  <c r="Q162" i="2"/>
  <c r="X162" i="2"/>
  <c r="V162" i="2"/>
  <c r="T162" i="2"/>
  <c r="P162" i="2"/>
  <c r="BK162" i="2"/>
  <c r="K162" i="2"/>
  <c r="BE162" i="2" s="1"/>
  <c r="BI160" i="2"/>
  <c r="BH160" i="2"/>
  <c r="BG160" i="2"/>
  <c r="BF160" i="2"/>
  <c r="R160" i="2"/>
  <c r="Q160" i="2"/>
  <c r="X160" i="2"/>
  <c r="X151" i="2" s="1"/>
  <c r="V160" i="2"/>
  <c r="T160" i="2"/>
  <c r="P160" i="2"/>
  <c r="K160" i="2" s="1"/>
  <c r="BE160" i="2" s="1"/>
  <c r="BK160" i="2"/>
  <c r="BI158" i="2"/>
  <c r="BH158" i="2"/>
  <c r="BG158" i="2"/>
  <c r="BF158" i="2"/>
  <c r="R158" i="2"/>
  <c r="Q158" i="2"/>
  <c r="X158" i="2"/>
  <c r="V158" i="2"/>
  <c r="T158" i="2"/>
  <c r="P158" i="2"/>
  <c r="BK158" i="2" s="1"/>
  <c r="BI156" i="2"/>
  <c r="BH156" i="2"/>
  <c r="BG156" i="2"/>
  <c r="BF156" i="2"/>
  <c r="R156" i="2"/>
  <c r="R151" i="2" s="1"/>
  <c r="J66" i="2" s="1"/>
  <c r="Q156" i="2"/>
  <c r="X156" i="2"/>
  <c r="V156" i="2"/>
  <c r="T156" i="2"/>
  <c r="T151" i="2" s="1"/>
  <c r="P156" i="2"/>
  <c r="BK156" i="2"/>
  <c r="K156" i="2"/>
  <c r="BE156" i="2"/>
  <c r="BI154" i="2"/>
  <c r="BH154" i="2"/>
  <c r="BG154" i="2"/>
  <c r="BF154" i="2"/>
  <c r="R154" i="2"/>
  <c r="Q154" i="2"/>
  <c r="X154" i="2"/>
  <c r="V154" i="2"/>
  <c r="T154" i="2"/>
  <c r="P154" i="2"/>
  <c r="BK154" i="2"/>
  <c r="K154" i="2"/>
  <c r="BE154" i="2" s="1"/>
  <c r="BI152" i="2"/>
  <c r="BH152" i="2"/>
  <c r="BG152" i="2"/>
  <c r="BF152" i="2"/>
  <c r="R152" i="2"/>
  <c r="Q152" i="2"/>
  <c r="Q151" i="2" s="1"/>
  <c r="I66" i="2" s="1"/>
  <c r="X152" i="2"/>
  <c r="V152" i="2"/>
  <c r="V151" i="2" s="1"/>
  <c r="T152" i="2"/>
  <c r="P152" i="2"/>
  <c r="BK152" i="2" s="1"/>
  <c r="BK151" i="2" s="1"/>
  <c r="K151" i="2" s="1"/>
  <c r="K66" i="2" s="1"/>
  <c r="K152" i="2"/>
  <c r="BE152" i="2" s="1"/>
  <c r="BI149" i="2"/>
  <c r="BH149" i="2"/>
  <c r="BG149" i="2"/>
  <c r="BF149" i="2"/>
  <c r="R149" i="2"/>
  <c r="Q149" i="2"/>
  <c r="X149" i="2"/>
  <c r="V149" i="2"/>
  <c r="T149" i="2"/>
  <c r="P149" i="2"/>
  <c r="BK149" i="2"/>
  <c r="K149" i="2"/>
  <c r="BE149" i="2" s="1"/>
  <c r="BI147" i="2"/>
  <c r="BH147" i="2"/>
  <c r="BG147" i="2"/>
  <c r="BF147" i="2"/>
  <c r="R147" i="2"/>
  <c r="Q147" i="2"/>
  <c r="X147" i="2"/>
  <c r="V147" i="2"/>
  <c r="T147" i="2"/>
  <c r="P147" i="2"/>
  <c r="K147" i="2" s="1"/>
  <c r="BE147" i="2" s="1"/>
  <c r="BK147" i="2"/>
  <c r="BI145" i="2"/>
  <c r="BH145" i="2"/>
  <c r="BG145" i="2"/>
  <c r="BF145" i="2"/>
  <c r="R145" i="2"/>
  <c r="Q145" i="2"/>
  <c r="X145" i="2"/>
  <c r="V145" i="2"/>
  <c r="T145" i="2"/>
  <c r="P145" i="2"/>
  <c r="BK145" i="2" s="1"/>
  <c r="BI143" i="2"/>
  <c r="BH143" i="2"/>
  <c r="BG143" i="2"/>
  <c r="BF143" i="2"/>
  <c r="R143" i="2"/>
  <c r="Q143" i="2"/>
  <c r="X143" i="2"/>
  <c r="V143" i="2"/>
  <c r="T143" i="2"/>
  <c r="P143" i="2"/>
  <c r="BK143" i="2"/>
  <c r="K143" i="2"/>
  <c r="BE143" i="2"/>
  <c r="BI141" i="2"/>
  <c r="BH141" i="2"/>
  <c r="BG141" i="2"/>
  <c r="BF141" i="2"/>
  <c r="R141" i="2"/>
  <c r="Q141" i="2"/>
  <c r="X141" i="2"/>
  <c r="V141" i="2"/>
  <c r="T141" i="2"/>
  <c r="P141" i="2"/>
  <c r="BK141" i="2"/>
  <c r="K141" i="2"/>
  <c r="BE141" i="2" s="1"/>
  <c r="BI139" i="2"/>
  <c r="BH139" i="2"/>
  <c r="BG139" i="2"/>
  <c r="BF139" i="2"/>
  <c r="R139" i="2"/>
  <c r="Q139" i="2"/>
  <c r="X139" i="2"/>
  <c r="V139" i="2"/>
  <c r="T139" i="2"/>
  <c r="P139" i="2"/>
  <c r="K139" i="2" s="1"/>
  <c r="BE139" i="2" s="1"/>
  <c r="BK139" i="2"/>
  <c r="BI137" i="2"/>
  <c r="BH137" i="2"/>
  <c r="BG137" i="2"/>
  <c r="BF137" i="2"/>
  <c r="R137" i="2"/>
  <c r="Q137" i="2"/>
  <c r="X137" i="2"/>
  <c r="V137" i="2"/>
  <c r="T137" i="2"/>
  <c r="P137" i="2"/>
  <c r="BK137" i="2" s="1"/>
  <c r="BI135" i="2"/>
  <c r="BH135" i="2"/>
  <c r="BG135" i="2"/>
  <c r="BF135" i="2"/>
  <c r="R135" i="2"/>
  <c r="Q135" i="2"/>
  <c r="X135" i="2"/>
  <c r="V135" i="2"/>
  <c r="T135" i="2"/>
  <c r="P135" i="2"/>
  <c r="BK135" i="2"/>
  <c r="K135" i="2"/>
  <c r="BE135" i="2"/>
  <c r="BI133" i="2"/>
  <c r="BH133" i="2"/>
  <c r="BG133" i="2"/>
  <c r="BF133" i="2"/>
  <c r="R133" i="2"/>
  <c r="Q133" i="2"/>
  <c r="X133" i="2"/>
  <c r="V133" i="2"/>
  <c r="T133" i="2"/>
  <c r="P133" i="2"/>
  <c r="BK133" i="2"/>
  <c r="K133" i="2"/>
  <c r="BE133" i="2" s="1"/>
  <c r="BI131" i="2"/>
  <c r="BH131" i="2"/>
  <c r="BG131" i="2"/>
  <c r="BF131" i="2"/>
  <c r="R131" i="2"/>
  <c r="Q131" i="2"/>
  <c r="X131" i="2"/>
  <c r="V131" i="2"/>
  <c r="T131" i="2"/>
  <c r="P131" i="2"/>
  <c r="K131" i="2" s="1"/>
  <c r="BE131" i="2" s="1"/>
  <c r="BK131" i="2"/>
  <c r="BI129" i="2"/>
  <c r="BH129" i="2"/>
  <c r="BG129" i="2"/>
  <c r="BF129" i="2"/>
  <c r="R129" i="2"/>
  <c r="Q129" i="2"/>
  <c r="X129" i="2"/>
  <c r="V129" i="2"/>
  <c r="T129" i="2"/>
  <c r="P129" i="2"/>
  <c r="BK129" i="2" s="1"/>
  <c r="BI127" i="2"/>
  <c r="BH127" i="2"/>
  <c r="BG127" i="2"/>
  <c r="BF127" i="2"/>
  <c r="R127" i="2"/>
  <c r="Q127" i="2"/>
  <c r="X127" i="2"/>
  <c r="V127" i="2"/>
  <c r="T127" i="2"/>
  <c r="P127" i="2"/>
  <c r="BK127" i="2"/>
  <c r="K127" i="2"/>
  <c r="BE127" i="2"/>
  <c r="BI125" i="2"/>
  <c r="BH125" i="2"/>
  <c r="BG125" i="2"/>
  <c r="BF125" i="2"/>
  <c r="R125" i="2"/>
  <c r="Q125" i="2"/>
  <c r="X125" i="2"/>
  <c r="V125" i="2"/>
  <c r="T125" i="2"/>
  <c r="P125" i="2"/>
  <c r="BK125" i="2"/>
  <c r="K125" i="2"/>
  <c r="BE125" i="2" s="1"/>
  <c r="BI123" i="2"/>
  <c r="BH123" i="2"/>
  <c r="BG123" i="2"/>
  <c r="BF123" i="2"/>
  <c r="R123" i="2"/>
  <c r="Q123" i="2"/>
  <c r="X123" i="2"/>
  <c r="V123" i="2"/>
  <c r="T123" i="2"/>
  <c r="P123" i="2"/>
  <c r="K123" i="2" s="1"/>
  <c r="BE123" i="2" s="1"/>
  <c r="BK123" i="2"/>
  <c r="BI121" i="2"/>
  <c r="BH121" i="2"/>
  <c r="BG121" i="2"/>
  <c r="BF121" i="2"/>
  <c r="R121" i="2"/>
  <c r="Q121" i="2"/>
  <c r="X121" i="2"/>
  <c r="V121" i="2"/>
  <c r="T121" i="2"/>
  <c r="P121" i="2"/>
  <c r="BK121" i="2" s="1"/>
  <c r="BI119" i="2"/>
  <c r="BH119" i="2"/>
  <c r="BG119" i="2"/>
  <c r="BF119" i="2"/>
  <c r="R119" i="2"/>
  <c r="Q119" i="2"/>
  <c r="X119" i="2"/>
  <c r="V119" i="2"/>
  <c r="T119" i="2"/>
  <c r="P119" i="2"/>
  <c r="BK119" i="2"/>
  <c r="K119" i="2"/>
  <c r="BE119" i="2"/>
  <c r="BI117" i="2"/>
  <c r="BH117" i="2"/>
  <c r="BG117" i="2"/>
  <c r="BF117" i="2"/>
  <c r="R117" i="2"/>
  <c r="Q117" i="2"/>
  <c r="X117" i="2"/>
  <c r="V117" i="2"/>
  <c r="T117" i="2"/>
  <c r="P117" i="2"/>
  <c r="BK117" i="2"/>
  <c r="K117" i="2"/>
  <c r="BE117" i="2" s="1"/>
  <c r="BI115" i="2"/>
  <c r="BH115" i="2"/>
  <c r="BG115" i="2"/>
  <c r="BF115" i="2"/>
  <c r="R115" i="2"/>
  <c r="Q115" i="2"/>
  <c r="X115" i="2"/>
  <c r="V115" i="2"/>
  <c r="T115" i="2"/>
  <c r="P115" i="2"/>
  <c r="K115" i="2" s="1"/>
  <c r="BE115" i="2" s="1"/>
  <c r="BK115" i="2"/>
  <c r="BI113" i="2"/>
  <c r="BH113" i="2"/>
  <c r="BG113" i="2"/>
  <c r="BF113" i="2"/>
  <c r="R113" i="2"/>
  <c r="Q113" i="2"/>
  <c r="X113" i="2"/>
  <c r="V113" i="2"/>
  <c r="T113" i="2"/>
  <c r="P113" i="2"/>
  <c r="BK113" i="2" s="1"/>
  <c r="BI111" i="2"/>
  <c r="BH111" i="2"/>
  <c r="BG111" i="2"/>
  <c r="BF111" i="2"/>
  <c r="R111" i="2"/>
  <c r="Q111" i="2"/>
  <c r="X111" i="2"/>
  <c r="V111" i="2"/>
  <c r="T111" i="2"/>
  <c r="P111" i="2"/>
  <c r="BK111" i="2"/>
  <c r="K111" i="2"/>
  <c r="BE111" i="2"/>
  <c r="BI109" i="2"/>
  <c r="BH109" i="2"/>
  <c r="BG109" i="2"/>
  <c r="BF109" i="2"/>
  <c r="R109" i="2"/>
  <c r="Q109" i="2"/>
  <c r="X109" i="2"/>
  <c r="V109" i="2"/>
  <c r="T109" i="2"/>
  <c r="P109" i="2"/>
  <c r="BK109" i="2"/>
  <c r="K109" i="2"/>
  <c r="BE109" i="2" s="1"/>
  <c r="BI107" i="2"/>
  <c r="BH107" i="2"/>
  <c r="BG107" i="2"/>
  <c r="BF107" i="2"/>
  <c r="R107" i="2"/>
  <c r="Q107" i="2"/>
  <c r="X107" i="2"/>
  <c r="V107" i="2"/>
  <c r="T107" i="2"/>
  <c r="P107" i="2"/>
  <c r="K107" i="2" s="1"/>
  <c r="BE107" i="2" s="1"/>
  <c r="BK107" i="2"/>
  <c r="BI105" i="2"/>
  <c r="BH105" i="2"/>
  <c r="BG105" i="2"/>
  <c r="BF105" i="2"/>
  <c r="R105" i="2"/>
  <c r="Q105" i="2"/>
  <c r="X105" i="2"/>
  <c r="V105" i="2"/>
  <c r="T105" i="2"/>
  <c r="P105" i="2"/>
  <c r="BK105" i="2" s="1"/>
  <c r="BI103" i="2"/>
  <c r="BH103" i="2"/>
  <c r="BG103" i="2"/>
  <c r="BF103" i="2"/>
  <c r="R103" i="2"/>
  <c r="Q103" i="2"/>
  <c r="X103" i="2"/>
  <c r="V103" i="2"/>
  <c r="T103" i="2"/>
  <c r="P103" i="2"/>
  <c r="BK103" i="2" s="1"/>
  <c r="K103" i="2"/>
  <c r="BE103" i="2"/>
  <c r="BI101" i="2"/>
  <c r="BH101" i="2"/>
  <c r="BG101" i="2"/>
  <c r="BF101" i="2"/>
  <c r="R101" i="2"/>
  <c r="Q101" i="2"/>
  <c r="X101" i="2"/>
  <c r="V101" i="2"/>
  <c r="T101" i="2"/>
  <c r="P101" i="2"/>
  <c r="BK101" i="2"/>
  <c r="K101" i="2"/>
  <c r="BE101" i="2" s="1"/>
  <c r="BI99" i="2"/>
  <c r="BH99" i="2"/>
  <c r="BG99" i="2"/>
  <c r="BF99" i="2"/>
  <c r="R99" i="2"/>
  <c r="Q99" i="2"/>
  <c r="X99" i="2"/>
  <c r="V99" i="2"/>
  <c r="T99" i="2"/>
  <c r="P99" i="2"/>
  <c r="K99" i="2" s="1"/>
  <c r="BE99" i="2" s="1"/>
  <c r="BK99" i="2"/>
  <c r="BI97" i="2"/>
  <c r="BH97" i="2"/>
  <c r="F40" i="2" s="1"/>
  <c r="BG97" i="2"/>
  <c r="BF97" i="2"/>
  <c r="R97" i="2"/>
  <c r="Q97" i="2"/>
  <c r="X97" i="2"/>
  <c r="V97" i="2"/>
  <c r="T97" i="2"/>
  <c r="P97" i="2"/>
  <c r="BI95" i="2"/>
  <c r="BH95" i="2"/>
  <c r="BG95" i="2"/>
  <c r="BF95" i="2"/>
  <c r="R95" i="2"/>
  <c r="Q95" i="2"/>
  <c r="X95" i="2"/>
  <c r="V95" i="2"/>
  <c r="T95" i="2"/>
  <c r="P95" i="2"/>
  <c r="BK95" i="2" s="1"/>
  <c r="K95" i="2"/>
  <c r="BE95" i="2"/>
  <c r="BI93" i="2"/>
  <c r="BH93" i="2"/>
  <c r="BG93" i="2"/>
  <c r="BF93" i="2"/>
  <c r="R93" i="2"/>
  <c r="Q93" i="2"/>
  <c r="X93" i="2"/>
  <c r="V93" i="2"/>
  <c r="T93" i="2"/>
  <c r="P93" i="2"/>
  <c r="BK93" i="2"/>
  <c r="K93" i="2"/>
  <c r="BE93" i="2" s="1"/>
  <c r="BI91" i="2"/>
  <c r="BH91" i="2"/>
  <c r="BG91" i="2"/>
  <c r="BF91" i="2"/>
  <c r="R91" i="2"/>
  <c r="Q91" i="2"/>
  <c r="X91" i="2"/>
  <c r="X88" i="2" s="1"/>
  <c r="V91" i="2"/>
  <c r="T91" i="2"/>
  <c r="P91" i="2"/>
  <c r="K91" i="2" s="1"/>
  <c r="BE91" i="2" s="1"/>
  <c r="BK91" i="2"/>
  <c r="BI89" i="2"/>
  <c r="F41" i="2"/>
  <c r="BF56" i="1" s="1"/>
  <c r="BF55" i="1" s="1"/>
  <c r="BF54" i="1" s="1"/>
  <c r="W33" i="1" s="1"/>
  <c r="BH89" i="2"/>
  <c r="BE56" i="1"/>
  <c r="BE55" i="1" s="1"/>
  <c r="BG89" i="2"/>
  <c r="BF89" i="2"/>
  <c r="R89" i="2"/>
  <c r="Q89" i="2"/>
  <c r="X89" i="2"/>
  <c r="V89" i="2"/>
  <c r="V88" i="2" s="1"/>
  <c r="T89" i="2"/>
  <c r="T88" i="2"/>
  <c r="AW56" i="1" s="1"/>
  <c r="AW55" i="1" s="1"/>
  <c r="AW54" i="1" s="1"/>
  <c r="P89" i="2"/>
  <c r="BK89" i="2"/>
  <c r="K89" i="2"/>
  <c r="BE89" i="2" s="1"/>
  <c r="F82" i="2"/>
  <c r="E80" i="2"/>
  <c r="F58" i="2"/>
  <c r="E56" i="2"/>
  <c r="J26" i="2"/>
  <c r="E26" i="2"/>
  <c r="J85" i="2" s="1"/>
  <c r="J61" i="2"/>
  <c r="J25" i="2"/>
  <c r="J23" i="2"/>
  <c r="E23" i="2"/>
  <c r="J84" i="2"/>
  <c r="J60" i="2"/>
  <c r="J22" i="2"/>
  <c r="J20" i="2"/>
  <c r="E20" i="2"/>
  <c r="F61" i="2" s="1"/>
  <c r="F85" i="2"/>
  <c r="J19" i="2"/>
  <c r="J17" i="2"/>
  <c r="E17" i="2"/>
  <c r="J16" i="2"/>
  <c r="J14" i="2"/>
  <c r="E7" i="2"/>
  <c r="E52" i="2" s="1"/>
  <c r="E76" i="2"/>
  <c r="AU55" i="1"/>
  <c r="AU54" i="1"/>
  <c r="L50" i="1"/>
  <c r="AM50" i="1"/>
  <c r="AM49" i="1"/>
  <c r="L49" i="1"/>
  <c r="AM47" i="1"/>
  <c r="L47" i="1"/>
  <c r="L45" i="1"/>
  <c r="L44" i="1"/>
  <c r="BA55" i="1" l="1"/>
  <c r="BE54" i="1"/>
  <c r="J82" i="2"/>
  <c r="J58" i="2"/>
  <c r="F38" i="2"/>
  <c r="BC56" i="1" s="1"/>
  <c r="BC55" i="1" s="1"/>
  <c r="K38" i="2"/>
  <c r="AY56" i="1" s="1"/>
  <c r="R88" i="3"/>
  <c r="J65" i="3" s="1"/>
  <c r="K33" i="3" s="1"/>
  <c r="AT57" i="1" s="1"/>
  <c r="J66" i="3"/>
  <c r="Q88" i="2"/>
  <c r="I65" i="2" s="1"/>
  <c r="K32" i="2" s="1"/>
  <c r="AS56" i="1" s="1"/>
  <c r="AS55" i="1" s="1"/>
  <c r="AS54" i="1" s="1"/>
  <c r="F39" i="2"/>
  <c r="BD56" i="1" s="1"/>
  <c r="BD55" i="1" s="1"/>
  <c r="BK97" i="2"/>
  <c r="BK88" i="2" s="1"/>
  <c r="K88" i="2" s="1"/>
  <c r="K97" i="2"/>
  <c r="BE97" i="2" s="1"/>
  <c r="R88" i="2"/>
  <c r="J65" i="2" s="1"/>
  <c r="K33" i="2" s="1"/>
  <c r="AT56" i="1" s="1"/>
  <c r="F84" i="2"/>
  <c r="F60" i="2"/>
  <c r="K105" i="2"/>
  <c r="BE105" i="2" s="1"/>
  <c r="K37" i="2" s="1"/>
  <c r="AX56" i="1" s="1"/>
  <c r="AV56" i="1" s="1"/>
  <c r="K113" i="2"/>
  <c r="BE113" i="2" s="1"/>
  <c r="K121" i="2"/>
  <c r="BE121" i="2" s="1"/>
  <c r="K129" i="2"/>
  <c r="BE129" i="2" s="1"/>
  <c r="K137" i="2"/>
  <c r="BE137" i="2" s="1"/>
  <c r="K145" i="2"/>
  <c r="BE145" i="2" s="1"/>
  <c r="K158" i="2"/>
  <c r="BE158" i="2" s="1"/>
  <c r="K166" i="2"/>
  <c r="BE166" i="2" s="1"/>
  <c r="J60" i="3"/>
  <c r="K93" i="3"/>
  <c r="BE93" i="3" s="1"/>
  <c r="K37" i="3" s="1"/>
  <c r="AX57" i="1" s="1"/>
  <c r="AV57" i="1" s="1"/>
  <c r="K101" i="3"/>
  <c r="BE101" i="3" s="1"/>
  <c r="K114" i="3"/>
  <c r="BE114" i="3" s="1"/>
  <c r="K122" i="3"/>
  <c r="BE122" i="3" s="1"/>
  <c r="J54" i="4"/>
  <c r="F56" i="4"/>
  <c r="I62" i="4"/>
  <c r="K84" i="4"/>
  <c r="BE84" i="4" s="1"/>
  <c r="BK87" i="4"/>
  <c r="BK83" i="4" s="1"/>
  <c r="BK89" i="3"/>
  <c r="BK88" i="3" s="1"/>
  <c r="K88" i="3" s="1"/>
  <c r="J62" i="4"/>
  <c r="K34" i="2" l="1"/>
  <c r="K65" i="2"/>
  <c r="K83" i="4"/>
  <c r="K62" i="4" s="1"/>
  <c r="BK82" i="4"/>
  <c r="K82" i="4" s="1"/>
  <c r="K35" i="4"/>
  <c r="AX58" i="1" s="1"/>
  <c r="AV58" i="1" s="1"/>
  <c r="F35" i="4"/>
  <c r="BB58" i="1" s="1"/>
  <c r="AZ55" i="1"/>
  <c r="BD54" i="1"/>
  <c r="AY55" i="1"/>
  <c r="BC54" i="1"/>
  <c r="F37" i="2"/>
  <c r="BB56" i="1" s="1"/>
  <c r="AT55" i="1"/>
  <c r="AT54" i="1" s="1"/>
  <c r="K65" i="3"/>
  <c r="K34" i="3"/>
  <c r="F37" i="3"/>
  <c r="BB57" i="1" s="1"/>
  <c r="W32" i="1"/>
  <c r="BA54" i="1"/>
  <c r="BB55" i="1" l="1"/>
  <c r="K43" i="3"/>
  <c r="AG57" i="1"/>
  <c r="AN57" i="1" s="1"/>
  <c r="W30" i="1"/>
  <c r="AY54" i="1"/>
  <c r="AK30" i="1" s="1"/>
  <c r="K43" i="2"/>
  <c r="AG56" i="1"/>
  <c r="W31" i="1"/>
  <c r="AZ54" i="1"/>
  <c r="K61" i="4"/>
  <c r="K32" i="4"/>
  <c r="AN56" i="1" l="1"/>
  <c r="AG55" i="1"/>
  <c r="AX55" i="1"/>
  <c r="AV55" i="1" s="1"/>
  <c r="BB54" i="1"/>
  <c r="K41" i="4"/>
  <c r="AG58" i="1"/>
  <c r="AN58" i="1" s="1"/>
  <c r="AG54" i="1" l="1"/>
  <c r="AN55" i="1"/>
  <c r="W29" i="1"/>
  <c r="AX54" i="1"/>
  <c r="AK26" i="1" l="1"/>
  <c r="AK35" i="1" s="1"/>
  <c r="AV54" i="1"/>
  <c r="AN54" i="1" s="1"/>
  <c r="AK29" i="1"/>
</calcChain>
</file>

<file path=xl/sharedStrings.xml><?xml version="1.0" encoding="utf-8"?>
<sst xmlns="http://schemas.openxmlformats.org/spreadsheetml/2006/main" count="1627" uniqueCount="343">
  <si>
    <t>Export Komplet</t>
  </si>
  <si>
    <t/>
  </si>
  <si>
    <t>2.0</t>
  </si>
  <si>
    <t>ZAMOK</t>
  </si>
  <si>
    <t>False</t>
  </si>
  <si>
    <t>True</t>
  </si>
  <si>
    <t>{c13fc360-0447-40d2-9d7a-1e01b4ad4257}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</si>
  <si>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</si>
  <si>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</si>
  <si>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</si>
  <si>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</si>
  <si>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</si>
  <si>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</si>
  <si>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</si>
  <si>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</si>
  <si>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2019-SSZT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</si>
  <si>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</si>
  <si>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</si>
  <si>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přenosového a ovládacího zařízení na trati D3 Kostelec n.H.- Senice n.H. poškozeného atmosférickými vlivy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</si>
  <si>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</si>
  <si>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</si>
  <si>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</si>
  <si>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</si>
  <si>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</si>
  <si>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</si>
  <si>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</si>
  <si>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</si>
  <si>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</si>
  <si>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</si>
  <si>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</si>
  <si>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</si>
  <si>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</si>
  <si>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</si>
  <si>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</si>
  <si>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</si>
  <si>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</si>
  <si>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</si>
  <si>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</si>
  <si>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</si>
  <si>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</si>
  <si>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</si>
  <si>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</si>
  <si>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</si>
  <si>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</si>
  <si>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</si>
  <si>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</si>
  <si>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</si>
  <si>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</si>
  <si>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</si>
  <si>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</si>
  <si>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</si>
  <si>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</si>
  <si>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</si>
  <si>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</si>
  <si>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</si>
  <si>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</si>
  <si>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</si>
  <si>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</si>
  <si>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</si>
  <si>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</si>
  <si>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</si>
  <si>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</si>
  <si>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</si>
  <si>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</si>
  <si>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</si>
  <si>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</si>
  <si>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</si>
  <si>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</si>
  <si>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</si>
  <si>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</si>
  <si>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</si>
  <si>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</si>
  <si>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</si>
  <si>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REMOTE 98 na trati D3 Kostelec na Hané - Senice na Hané</t>
  </si>
  <si>
    <t>PRO</t>
  </si>
  <si>
    <t>1</t>
  </si>
  <si>
    <t>{dad11bdd-875b-4c73-917a-7fa1a8db2108}</t>
  </si>
  <si>
    <t>2</t>
  </si>
  <si>
    <t>/</t>
  </si>
  <si>
    <t>PS 01.1</t>
  </si>
  <si>
    <t>Žst. Senice na Hané</t>
  </si>
  <si>
    <t>Soupis</t>
  </si>
  <si>
    <t>{3f8c27f1-6765-46ac-be3c-b26dde683522}</t>
  </si>
  <si>
    <t>PS 01.2</t>
  </si>
  <si>
    <t>Žst. Kostelec na Hané</t>
  </si>
  <si>
    <t>{f5b9bb9b-678c-43b0-8489-84e829cc2b5b}</t>
  </si>
  <si>
    <t>VON</t>
  </si>
  <si>
    <t>Vedlejší a ostatní náklady</t>
  </si>
  <si>
    <t>{67c72192-afbb-4fac-b79c-be12d7eebd44}</t>
  </si>
  <si>
    <t>KRYCÍ LIST SOUPISU PRACÍ</t>
  </si>
  <si>
    <t>Objekt:</t>
  </si>
  <si>
    <t>PS 01 - REMOTE 98 na trati D3 Kostelec na Hané - Senice na Hané</t>
  </si>
  <si>
    <t>Soupis:</t>
  </si>
  <si>
    <t>PS 01.1 - Žst. Senice na Hané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</si>
  <si>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</si>
  <si>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</si>
  <si>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</si>
  <si>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</si>
  <si>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</si>
  <si>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</si>
  <si>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</si>
  <si>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</si>
  <si>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</si>
  <si>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</si>
  <si>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</si>
  <si>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</si>
  <si>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</si>
  <si>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</si>
  <si>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</si>
  <si>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</si>
  <si>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</si>
  <si>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</si>
  <si>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</si>
  <si>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</si>
  <si>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</si>
  <si>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</si>
  <si>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</si>
  <si>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</si>
  <si>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</si>
  <si>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</si>
  <si>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</si>
  <si>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</si>
  <si>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7592600070</t>
  </si>
  <si>
    <t>Počítače, SW Počítač - Technologické a vyhodnocovací PC</t>
  </si>
  <si>
    <t>kus</t>
  </si>
  <si>
    <t>Sborník UOŽI 01 2019</t>
  </si>
  <si>
    <t>ROZPOCET</t>
  </si>
  <si>
    <t>1084062818</t>
  </si>
  <si>
    <t>PP</t>
  </si>
  <si>
    <t>7592600210</t>
  </si>
  <si>
    <t>Počítače, SW Klávesnice pro ovládání počítače, USB.</t>
  </si>
  <si>
    <t>1384590755</t>
  </si>
  <si>
    <t>3</t>
  </si>
  <si>
    <t>7592600211</t>
  </si>
  <si>
    <t>Počítače, SW Myš pro ovládání počítače, bezdrátová.</t>
  </si>
  <si>
    <t>-1485399502</t>
  </si>
  <si>
    <t>4</t>
  </si>
  <si>
    <t>7593100601</t>
  </si>
  <si>
    <t>Měniče UPS 3 kVA jednofázová, včetně baterie, Bypassu</t>
  </si>
  <si>
    <t>696378954</t>
  </si>
  <si>
    <t>5</t>
  </si>
  <si>
    <t>7593100602</t>
  </si>
  <si>
    <t xml:space="preserve">Měniče Komunikační karta k UPS </t>
  </si>
  <si>
    <t>128</t>
  </si>
  <si>
    <t>793695287</t>
  </si>
  <si>
    <t>Měniče Komunikační karta k UPS</t>
  </si>
  <si>
    <t>6</t>
  </si>
  <si>
    <t>7593320666</t>
  </si>
  <si>
    <t>Prvky Panel - police do skříně RACK</t>
  </si>
  <si>
    <t>65272687</t>
  </si>
  <si>
    <t>7</t>
  </si>
  <si>
    <t>7593310625</t>
  </si>
  <si>
    <t xml:space="preserve">Konstrukční díly RACK 19" /42U, ventilační jednotky, rozvodný panel 230V </t>
  </si>
  <si>
    <t>-1879195961</t>
  </si>
  <si>
    <t xml:space="preserve">Konstrukční díly RACK 19"/ 42U, ventilační jednotky, rozvodný panel 230V </t>
  </si>
  <si>
    <t>8</t>
  </si>
  <si>
    <t>7593320663</t>
  </si>
  <si>
    <t>Prvky Lišta nosná do skříně RACK</t>
  </si>
  <si>
    <t>-1113735450</t>
  </si>
  <si>
    <t>9</t>
  </si>
  <si>
    <t>7593320672</t>
  </si>
  <si>
    <t>Prvky Panel montážní do skříně RACK</t>
  </si>
  <si>
    <t>1648450239</t>
  </si>
  <si>
    <t>10</t>
  </si>
  <si>
    <t>7596000770</t>
  </si>
  <si>
    <t>Instalační sada pro montáž do RACKu</t>
  </si>
  <si>
    <t>-1644434031</t>
  </si>
  <si>
    <t>11</t>
  </si>
  <si>
    <t>7597111251</t>
  </si>
  <si>
    <t>EZS Modul SA-CTE - čtečka bezkontaktních čipových karet</t>
  </si>
  <si>
    <t>-479200865</t>
  </si>
  <si>
    <t>12</t>
  </si>
  <si>
    <t>7597200040</t>
  </si>
  <si>
    <t>Monitor 19" LCD</t>
  </si>
  <si>
    <t>-388882564</t>
  </si>
  <si>
    <t>13</t>
  </si>
  <si>
    <t>7592600221</t>
  </si>
  <si>
    <t xml:space="preserve">Počítače, SW Kabel USB 2.0 A/A 1,8 m </t>
  </si>
  <si>
    <t>1589237502</t>
  </si>
  <si>
    <t>14</t>
  </si>
  <si>
    <t>7593320954</t>
  </si>
  <si>
    <t>Prvky RKSS - Přepínač jader REMOTE - spínač do PC - 4x</t>
  </si>
  <si>
    <t>-875225294</t>
  </si>
  <si>
    <t>7492500280</t>
  </si>
  <si>
    <t>Kabely, vodiče, šňůry Cu - nn Vodič jednožílový Cu, plastová izolace H07V-U 2,5 rudý (CY)</t>
  </si>
  <si>
    <t>m</t>
  </si>
  <si>
    <t>-784430102</t>
  </si>
  <si>
    <t>16</t>
  </si>
  <si>
    <t>7492500300</t>
  </si>
  <si>
    <t>Kabely, vodiče, šňůry Cu - nn Vodič jednožílový Cu, plastová izolace H07V-U 2,5 zž (CY)</t>
  </si>
  <si>
    <t>1710101171</t>
  </si>
  <si>
    <t>17</t>
  </si>
  <si>
    <t>7593500215</t>
  </si>
  <si>
    <t>Trasy kabelového vedení Žlab T1-E 60x60 Iboco</t>
  </si>
  <si>
    <t>461982294</t>
  </si>
  <si>
    <t>18</t>
  </si>
  <si>
    <t>7593500220</t>
  </si>
  <si>
    <t>Trasy kabelového vedení Žlab T1-EF 60x80 Iboco</t>
  </si>
  <si>
    <t>-621070394</t>
  </si>
  <si>
    <t>19</t>
  </si>
  <si>
    <t>7593320708</t>
  </si>
  <si>
    <t xml:space="preserve">Prvky Záslepka </t>
  </si>
  <si>
    <t>610966865</t>
  </si>
  <si>
    <t>20</t>
  </si>
  <si>
    <t>7494003050</t>
  </si>
  <si>
    <t>Modulární přístroje Jističe do 63 A; 6 kA 2-pólové In 2 A, Ue AC 230/400 V / DC 144 V, 2pól, Icn 6 kA</t>
  </si>
  <si>
    <t>689958750</t>
  </si>
  <si>
    <t>7491205690</t>
  </si>
  <si>
    <t>Elektroinstalační materiál Zásuvky instalační Zásuvka 1 fázová 230V/16A</t>
  </si>
  <si>
    <t>488298116</t>
  </si>
  <si>
    <t xml:space="preserve">Elektroinstalační materiál Zásuvky instalační Zásuvka 1 fázová 230V/16A </t>
  </si>
  <si>
    <t>22</t>
  </si>
  <si>
    <t>7494004568</t>
  </si>
  <si>
    <t>Modulární přístroje Ostatní přístroje -modulární přístroje Spínače a tlačítka Kolébkové spínače a přepínače Z-S/2WE</t>
  </si>
  <si>
    <t>936283314</t>
  </si>
  <si>
    <t>23</t>
  </si>
  <si>
    <t>7494004508</t>
  </si>
  <si>
    <t>Modulární přístroje Ostatní přístroje -modulární přístroje Vypínače IS-40/2</t>
  </si>
  <si>
    <t>1224760458</t>
  </si>
  <si>
    <t>24</t>
  </si>
  <si>
    <t>7593320450</t>
  </si>
  <si>
    <t>Prvky Relé Schrack 2P/8A AC 230V včetně patice</t>
  </si>
  <si>
    <t>1025774541</t>
  </si>
  <si>
    <t>25</t>
  </si>
  <si>
    <t>7590540619</t>
  </si>
  <si>
    <t>Slaboproudé rozvody, kabely pro přívod a vnitřní instalaci UTP/FTP kategorie 6a,  250MHz  1 Gbps UTP Nestíněný,  vnitřní, drát, nehořlavý, bezhalogenní, nízkodýmavý</t>
  </si>
  <si>
    <t>1068082654</t>
  </si>
  <si>
    <t>26</t>
  </si>
  <si>
    <t>7494004654</t>
  </si>
  <si>
    <t>Modulární přístroje Ostatní přístroje -modulární přístroje Elektrické zdroje výkon 10 VA, Upri AC 230 V, Usec AC 24 V, DC 1,2 - 24 V</t>
  </si>
  <si>
    <t>1773677131</t>
  </si>
  <si>
    <t>27</t>
  </si>
  <si>
    <t>7494003046</t>
  </si>
  <si>
    <t>Modulární přístroje Jističe do 63 A; 6 kA 2-pólové In 0,5 A, Ue AC 230/400 V / DC 144 V, charakteristika B, 2pól, Icn 6 kA</t>
  </si>
  <si>
    <t>1539267409</t>
  </si>
  <si>
    <t>28</t>
  </si>
  <si>
    <t>7494003048</t>
  </si>
  <si>
    <t>Modulární přístroje Jističe do 63 A; 6 kA 2-pólové In 6 A, Ue AC 230/400 V / DC 144 V, 2pól, Icn 6 kA</t>
  </si>
  <si>
    <t>1509025036</t>
  </si>
  <si>
    <t>30</t>
  </si>
  <si>
    <t>7492500290</t>
  </si>
  <si>
    <t>Kabely, vodiče, šňůry Cu - nn Vodič jednožílový Cu, plastová izolace H07V-U 2,5 sv.modrý (CY)</t>
  </si>
  <si>
    <t>1219536833</t>
  </si>
  <si>
    <t>31</t>
  </si>
  <si>
    <t>7494010466</t>
  </si>
  <si>
    <t>Přístroje pro spínání a ovládání Svornice a pomocný materiál Svornice Svorka 280-607 Wago</t>
  </si>
  <si>
    <t>1021631568</t>
  </si>
  <si>
    <t>32</t>
  </si>
  <si>
    <t>7496700750</t>
  </si>
  <si>
    <t>DŘT, SKŘ, Elektrodispečink, DDTS DŘT a SKŘ skříně pro automatizaci Periférie Drobný montážní materiál procentrální jednotku - REMOTE - RACK</t>
  </si>
  <si>
    <t>-1614265893</t>
  </si>
  <si>
    <t>DŘT, SKŘ, Elektrodispečink, DDTS DŘT a SKŘ skříně pro automatizaci Periférie Drobný montážní materiál pro centrální jednotku - REMOTE - RACK</t>
  </si>
  <si>
    <t>OST</t>
  </si>
  <si>
    <t>Ostatní</t>
  </si>
  <si>
    <t>33</t>
  </si>
  <si>
    <t>K</t>
  </si>
  <si>
    <t>7499151010</t>
  </si>
  <si>
    <t>Dokončovací práce na elektrickém zařízení</t>
  </si>
  <si>
    <t>hod</t>
  </si>
  <si>
    <t>-1680537248</t>
  </si>
  <si>
    <t>Dokončovací práce na elektrickém zařízení - uvádění zařízení do provozu, drobné montážní práce v rozvaděčích, koordinaci se zhotoviteli souvisejících zařízení apod.</t>
  </si>
  <si>
    <t>34</t>
  </si>
  <si>
    <t>7592605010</t>
  </si>
  <si>
    <t>Instalace SW do PC</t>
  </si>
  <si>
    <t>2060120194</t>
  </si>
  <si>
    <t>35</t>
  </si>
  <si>
    <t>7592605020</t>
  </si>
  <si>
    <t>Konfigurace SW v PC</t>
  </si>
  <si>
    <t>587832966</t>
  </si>
  <si>
    <t>36</t>
  </si>
  <si>
    <t>7593315425</t>
  </si>
  <si>
    <t>Zhotovení jednoho zapojení při volné vazbě</t>
  </si>
  <si>
    <t>-308189138</t>
  </si>
  <si>
    <t>Zhotovení jednoho zapojení při volné vazbě - naměření vodiče, zatažení a připojení</t>
  </si>
  <si>
    <t>37</t>
  </si>
  <si>
    <t>7593317010</t>
  </si>
  <si>
    <t>Zrušení jednoho zapojení při volné vazbě</t>
  </si>
  <si>
    <t>125018854</t>
  </si>
  <si>
    <t>Zrušení jednoho zapojení při volné vazbě - odpojení vodiče a jeho vytažení</t>
  </si>
  <si>
    <t>38</t>
  </si>
  <si>
    <t>7598095125</t>
  </si>
  <si>
    <t>Přezkoušení a regulace diagnostiky a dálkového ovládání</t>
  </si>
  <si>
    <t>-1927180392</t>
  </si>
  <si>
    <t>Přezkoušení a regulace diagnostiky a ovládání - kontrola zapojení včetně příslušného zkoušení hodnot zařízení</t>
  </si>
  <si>
    <t>39</t>
  </si>
  <si>
    <t>7598095530</t>
  </si>
  <si>
    <t>Komplexní zkouška diagnostiky za jednu MÚ</t>
  </si>
  <si>
    <t>1900843234</t>
  </si>
  <si>
    <t>Komplexní zkouška diagnostiky za jednu MÚ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</si>
  <si>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40</t>
  </si>
  <si>
    <t>7598095546</t>
  </si>
  <si>
    <t xml:space="preserve">Vyhotovení protokolu UTZ pro ZZ reléové a elektronické </t>
  </si>
  <si>
    <t>1858838062</t>
  </si>
  <si>
    <t>Vyhotovení protokolu UTZ pro ZZ reléové a elektronické  - vykonání prohlídky a zkoušky včetně vyhotovení protokolu podle vyhl. 100/1995 Sb.,</t>
  </si>
  <si>
    <t>41</t>
  </si>
  <si>
    <t>7598095635</t>
  </si>
  <si>
    <t>Vyhotovení revizní správy ZZ</t>
  </si>
  <si>
    <t>1318791290</t>
  </si>
  <si>
    <t>Vyhotovení revizní správy ZZ - vykonání prohlídky a  zkoušky pro napájení elektrického zařízení včetně vyhotovení revizní zprávy podle vyhl. 100/1995 Sb. a norem ČSN</t>
  </si>
  <si>
    <t>42</t>
  </si>
  <si>
    <t>9901000700</t>
  </si>
  <si>
    <t>Doprava dodávek zhotovitele, dodávek objednatele nebo výzisku mechanizací o nosnosti do 3,5 t do 100 km</t>
  </si>
  <si>
    <t>-2120249044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</si>
  <si>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</si>
  <si>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PSC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</si>
  <si>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</si>
  <si>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PS 01.2 - Žst. Kostelec na Hané</t>
  </si>
  <si>
    <t>-651359374</t>
  </si>
  <si>
    <t>1218351088</t>
  </si>
  <si>
    <t>934722582</t>
  </si>
  <si>
    <t>1041561792</t>
  </si>
  <si>
    <t>-311147026</t>
  </si>
  <si>
    <t>-449237739</t>
  </si>
  <si>
    <t>-1003263291</t>
  </si>
  <si>
    <t>-1436351273</t>
  </si>
  <si>
    <t>-1429498765</t>
  </si>
  <si>
    <t>7494007606</t>
  </si>
  <si>
    <t>Záskokové automaty Doplňkové příslušenství komunikace přes RS485 a RS232, ModBus, např. pro  ZB</t>
  </si>
  <si>
    <t>1368149648</t>
  </si>
  <si>
    <t>1105899473</t>
  </si>
  <si>
    <t>1673585735</t>
  </si>
  <si>
    <t>970067400</t>
  </si>
  <si>
    <t>-270681558</t>
  </si>
  <si>
    <t>-79865951</t>
  </si>
  <si>
    <t>Vyhotovení protokolu UTZ pro ZZ reléové a elektronické do 10 výhybkových jednotek</t>
  </si>
  <si>
    <t>-1047096259</t>
  </si>
  <si>
    <t>Vyhotovení protokolu UTZ pro ZZ reléové a elektronické do 10 výhybkových jednotek - vykonání prohlídky a zkoušky včetně vyhotovení protokolu podle vyhl. 100/1995 Sb.,</t>
  </si>
  <si>
    <t>6898595</t>
  </si>
  <si>
    <t>VON - Vedlejší a ostatní náklady</t>
  </si>
  <si>
    <t>VRN - Vedlejší rozpočtové náklady</t>
  </si>
  <si>
    <t>VRN</t>
  </si>
  <si>
    <t>Vedlejší rozpočtové náklady</t>
  </si>
  <si>
    <t>023121011</t>
  </si>
  <si>
    <t xml:space="preserve">Projektové práce Projektová dokumentace - přípravné práce Zjednodušený projekt opravy zabezpečovacích, sdělovacích, elektrických zařízení </t>
  </si>
  <si>
    <t>%</t>
  </si>
  <si>
    <t>53076450</t>
  </si>
  <si>
    <t>Projektové práce Projektová dokumentace - přípravné práce Zjednodušený projekt opravy zabezpečovacích, sdělovacích, elektrických zařízení. V sazbě jsou započteny náklady na vyhotovení projektové dokumentace podle požadavku objednatele v rozsahu pro ohlášení podle požadavku objednatele.</t>
  </si>
  <si>
    <t>Poznámka k souboru cen:_x000D_
V sazbě jsou započteny náklady na vyhotovení projektové dokumentace podle požadavku objednatele v rozsahu pro ohlášení podle požadavku objednatele.</t>
  </si>
  <si>
    <t>023131011</t>
  </si>
  <si>
    <t>Projektové práce Dokumentace skutečného provedení zabezpečovacích, sdělovacích, elektrických zařízení</t>
  </si>
  <si>
    <t>1096711888</t>
  </si>
  <si>
    <t>Projektové práce Dokumentace skutečného provedení zabezpečovacích, sdělovacích, elektrických zařízení.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</si>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</sst>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AN8" sqref="AN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spans="1:74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S2" s="12" t="s">
        <v>7</v>
      </c>
      <c r="BT2" s="12" t="s">
        <v>8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ht="24.95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G4" s="20" t="s">
        <v>12</v>
      </c>
      <c r="BS4" s="12" t="s">
        <v>13</v>
      </c>
    </row>
    <row r="5" spans="1:74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27" t="s">
        <v>15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17"/>
      <c r="AQ5" s="17"/>
      <c r="AR5" s="15"/>
      <c r="BG5" s="207" t="s">
        <v>16</v>
      </c>
      <c r="BS5" s="12" t="s">
        <v>7</v>
      </c>
    </row>
    <row r="6" spans="1:74" ht="36.950000000000003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229" t="s">
        <v>18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17"/>
      <c r="AQ6" s="17"/>
      <c r="AR6" s="15"/>
      <c r="BG6" s="208"/>
      <c r="BS6" s="12" t="s">
        <v>7</v>
      </c>
    </row>
    <row r="7" spans="1:74" ht="12" customHeight="1">
      <c r="B7" s="16"/>
      <c r="C7" s="17"/>
      <c r="D7" s="24" t="s">
        <v>19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20</v>
      </c>
      <c r="AL7" s="17"/>
      <c r="AM7" s="17"/>
      <c r="AN7" s="22" t="s">
        <v>1</v>
      </c>
      <c r="AO7" s="17"/>
      <c r="AP7" s="17"/>
      <c r="AQ7" s="17"/>
      <c r="AR7" s="15"/>
      <c r="BG7" s="208"/>
      <c r="BS7" s="12" t="s">
        <v>7</v>
      </c>
    </row>
    <row r="8" spans="1:74" ht="12" customHeight="1">
      <c r="B8" s="16"/>
      <c r="C8" s="17"/>
      <c r="D8" s="24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23</v>
      </c>
      <c r="AL8" s="17"/>
      <c r="AM8" s="17"/>
      <c r="AN8" s="25"/>
      <c r="AO8" s="17"/>
      <c r="AP8" s="17"/>
      <c r="AQ8" s="17"/>
      <c r="AR8" s="15"/>
      <c r="BG8" s="208"/>
      <c r="BS8" s="12" t="s">
        <v>7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G9" s="208"/>
      <c r="BS9" s="12" t="s">
        <v>7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G10" s="208"/>
      <c r="BS10" s="12" t="s">
        <v>7</v>
      </c>
    </row>
    <row r="11" spans="1:74" ht="18.399999999999999" customHeight="1">
      <c r="B11" s="16"/>
      <c r="C11" s="17"/>
      <c r="D11" s="17"/>
      <c r="E11" s="22" t="s">
        <v>22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26</v>
      </c>
      <c r="AL11" s="17"/>
      <c r="AM11" s="17"/>
      <c r="AN11" s="22" t="s">
        <v>1</v>
      </c>
      <c r="AO11" s="17"/>
      <c r="AP11" s="17"/>
      <c r="AQ11" s="17"/>
      <c r="AR11" s="15"/>
      <c r="BG11" s="208"/>
      <c r="BS11" s="12" t="s">
        <v>7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G12" s="208"/>
      <c r="BS12" s="12" t="s">
        <v>7</v>
      </c>
    </row>
    <row r="13" spans="1:74" ht="12" customHeight="1">
      <c r="B13" s="16"/>
      <c r="C13" s="17"/>
      <c r="D13" s="24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28</v>
      </c>
      <c r="AO13" s="17"/>
      <c r="AP13" s="17"/>
      <c r="AQ13" s="17"/>
      <c r="AR13" s="15"/>
      <c r="BG13" s="208"/>
      <c r="BS13" s="12" t="s">
        <v>7</v>
      </c>
    </row>
    <row r="14" spans="1:74" ht="11.25">
      <c r="B14" s="16"/>
      <c r="C14" s="17"/>
      <c r="D14" s="17"/>
      <c r="E14" s="230" t="s">
        <v>28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4" t="s">
        <v>26</v>
      </c>
      <c r="AL14" s="17"/>
      <c r="AM14" s="17"/>
      <c r="AN14" s="26" t="s">
        <v>28</v>
      </c>
      <c r="AO14" s="17"/>
      <c r="AP14" s="17"/>
      <c r="AQ14" s="17"/>
      <c r="AR14" s="15"/>
      <c r="BG14" s="208"/>
      <c r="BS14" s="12" t="s">
        <v>7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G15" s="208"/>
      <c r="BS15" s="12" t="s">
        <v>4</v>
      </c>
    </row>
    <row r="16" spans="1:74" ht="12" customHeight="1">
      <c r="B16" s="16"/>
      <c r="C16" s="17"/>
      <c r="D16" s="24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G16" s="208"/>
      <c r="BS16" s="12" t="s">
        <v>4</v>
      </c>
    </row>
    <row r="17" spans="2:71" ht="18.399999999999999" customHeight="1">
      <c r="B17" s="16"/>
      <c r="C17" s="17"/>
      <c r="D17" s="17"/>
      <c r="E17" s="22" t="s">
        <v>22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26</v>
      </c>
      <c r="AL17" s="17"/>
      <c r="AM17" s="17"/>
      <c r="AN17" s="22" t="s">
        <v>1</v>
      </c>
      <c r="AO17" s="17"/>
      <c r="AP17" s="17"/>
      <c r="AQ17" s="17"/>
      <c r="AR17" s="15"/>
      <c r="BG17" s="208"/>
      <c r="BS17" s="12" t="s">
        <v>5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G18" s="208"/>
      <c r="BS18" s="12" t="s">
        <v>7</v>
      </c>
    </row>
    <row r="19" spans="2:71" ht="12" customHeight="1">
      <c r="B19" s="16"/>
      <c r="C19" s="17"/>
      <c r="D19" s="24" t="s">
        <v>30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G19" s="208"/>
      <c r="BS19" s="12" t="s">
        <v>7</v>
      </c>
    </row>
    <row r="20" spans="2:71" ht="18.399999999999999" customHeight="1">
      <c r="B20" s="16"/>
      <c r="C20" s="17"/>
      <c r="D20" s="17"/>
      <c r="E20" s="22" t="s">
        <v>22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26</v>
      </c>
      <c r="AL20" s="17"/>
      <c r="AM20" s="17"/>
      <c r="AN20" s="22" t="s">
        <v>1</v>
      </c>
      <c r="AO20" s="17"/>
      <c r="AP20" s="17"/>
      <c r="AQ20" s="17"/>
      <c r="AR20" s="15"/>
      <c r="BG20" s="208"/>
      <c r="BS20" s="12" t="s">
        <v>5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G21" s="208"/>
    </row>
    <row r="22" spans="2:71" ht="12" customHeight="1">
      <c r="B22" s="16"/>
      <c r="C22" s="17"/>
      <c r="D22" s="24" t="s">
        <v>31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G22" s="208"/>
    </row>
    <row r="23" spans="2:71" ht="16.5" customHeight="1">
      <c r="B23" s="16"/>
      <c r="C23" s="17"/>
      <c r="D23" s="17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17"/>
      <c r="AP23" s="17"/>
      <c r="AQ23" s="17"/>
      <c r="AR23" s="15"/>
      <c r="BG23" s="208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G24" s="208"/>
    </row>
    <row r="25" spans="2:71" ht="6.95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7"/>
      <c r="AR25" s="15"/>
      <c r="BG25" s="208"/>
    </row>
    <row r="26" spans="2:71" s="1" customFormat="1" ht="25.9" customHeight="1">
      <c r="B26" s="28"/>
      <c r="C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9">
        <f>ROUND(AG54,2)</f>
        <v>0</v>
      </c>
      <c r="AL26" s="210"/>
      <c r="AM26" s="210"/>
      <c r="AN26" s="210"/>
      <c r="AO26" s="210"/>
      <c r="AP26" s="29"/>
      <c r="AQ26" s="29"/>
      <c r="AR26" s="32"/>
      <c r="BG26" s="208"/>
    </row>
    <row r="27" spans="2:71" s="1" customFormat="1" ht="6.95" customHeight="1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2"/>
      <c r="BG27" s="208"/>
    </row>
    <row r="28" spans="2:71" s="1" customFormat="1" ht="11.25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33" t="s">
        <v>33</v>
      </c>
      <c r="M28" s="233"/>
      <c r="N28" s="233"/>
      <c r="O28" s="233"/>
      <c r="P28" s="233"/>
      <c r="Q28" s="29"/>
      <c r="R28" s="29"/>
      <c r="S28" s="29"/>
      <c r="T28" s="29"/>
      <c r="U28" s="29"/>
      <c r="V28" s="29"/>
      <c r="W28" s="233" t="s">
        <v>34</v>
      </c>
      <c r="X28" s="233"/>
      <c r="Y28" s="233"/>
      <c r="Z28" s="233"/>
      <c r="AA28" s="233"/>
      <c r="AB28" s="233"/>
      <c r="AC28" s="233"/>
      <c r="AD28" s="233"/>
      <c r="AE28" s="233"/>
      <c r="AF28" s="29"/>
      <c r="AG28" s="29"/>
      <c r="AH28" s="29"/>
      <c r="AI28" s="29"/>
      <c r="AJ28" s="29"/>
      <c r="AK28" s="233" t="s">
        <v>35</v>
      </c>
      <c r="AL28" s="233"/>
      <c r="AM28" s="233"/>
      <c r="AN28" s="233"/>
      <c r="AO28" s="233"/>
      <c r="AP28" s="29"/>
      <c r="AQ28" s="29"/>
      <c r="AR28" s="32"/>
      <c r="BG28" s="208"/>
    </row>
    <row r="29" spans="2:71" s="2" customFormat="1" ht="14.45" customHeight="1">
      <c r="B29" s="33"/>
      <c r="C29" s="34"/>
      <c r="D29" s="24" t="s">
        <v>36</v>
      </c>
      <c r="E29" s="34"/>
      <c r="F29" s="24" t="s">
        <v>37</v>
      </c>
      <c r="G29" s="34"/>
      <c r="H29" s="34"/>
      <c r="I29" s="34"/>
      <c r="J29" s="34"/>
      <c r="K29" s="34"/>
      <c r="L29" s="234">
        <v>0.21</v>
      </c>
      <c r="M29" s="206"/>
      <c r="N29" s="206"/>
      <c r="O29" s="206"/>
      <c r="P29" s="206"/>
      <c r="Q29" s="34"/>
      <c r="R29" s="34"/>
      <c r="S29" s="34"/>
      <c r="T29" s="34"/>
      <c r="U29" s="34"/>
      <c r="V29" s="34"/>
      <c r="W29" s="205">
        <f>ROUND(BB54,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4"/>
      <c r="AG29" s="34"/>
      <c r="AH29" s="34"/>
      <c r="AI29" s="34"/>
      <c r="AJ29" s="34"/>
      <c r="AK29" s="205">
        <f>ROUND(AX54, 2)</f>
        <v>0</v>
      </c>
      <c r="AL29" s="206"/>
      <c r="AM29" s="206"/>
      <c r="AN29" s="206"/>
      <c r="AO29" s="206"/>
      <c r="AP29" s="34"/>
      <c r="AQ29" s="34"/>
      <c r="AR29" s="35"/>
      <c r="BG29" s="208"/>
    </row>
    <row r="30" spans="2:71" s="2" customFormat="1" ht="14.45" customHeight="1">
      <c r="B30" s="33"/>
      <c r="C30" s="34"/>
      <c r="D30" s="34"/>
      <c r="E30" s="34"/>
      <c r="F30" s="24" t="s">
        <v>38</v>
      </c>
      <c r="G30" s="34"/>
      <c r="H30" s="34"/>
      <c r="I30" s="34"/>
      <c r="J30" s="34"/>
      <c r="K30" s="34"/>
      <c r="L30" s="234">
        <v>0.15</v>
      </c>
      <c r="M30" s="206"/>
      <c r="N30" s="206"/>
      <c r="O30" s="206"/>
      <c r="P30" s="206"/>
      <c r="Q30" s="34"/>
      <c r="R30" s="34"/>
      <c r="S30" s="34"/>
      <c r="T30" s="34"/>
      <c r="U30" s="34"/>
      <c r="V30" s="34"/>
      <c r="W30" s="205">
        <f>ROUND(BC54,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4"/>
      <c r="AG30" s="34"/>
      <c r="AH30" s="34"/>
      <c r="AI30" s="34"/>
      <c r="AJ30" s="34"/>
      <c r="AK30" s="205">
        <f>ROUND(AY54, 2)</f>
        <v>0</v>
      </c>
      <c r="AL30" s="206"/>
      <c r="AM30" s="206"/>
      <c r="AN30" s="206"/>
      <c r="AO30" s="206"/>
      <c r="AP30" s="34"/>
      <c r="AQ30" s="34"/>
      <c r="AR30" s="35"/>
      <c r="BG30" s="208"/>
    </row>
    <row r="31" spans="2:71" s="2" customFormat="1" ht="14.45" hidden="1" customHeight="1">
      <c r="B31" s="33"/>
      <c r="C31" s="34"/>
      <c r="D31" s="34"/>
      <c r="E31" s="34"/>
      <c r="F31" s="24" t="s">
        <v>39</v>
      </c>
      <c r="G31" s="34"/>
      <c r="H31" s="34"/>
      <c r="I31" s="34"/>
      <c r="J31" s="34"/>
      <c r="K31" s="34"/>
      <c r="L31" s="234">
        <v>0.21</v>
      </c>
      <c r="M31" s="206"/>
      <c r="N31" s="206"/>
      <c r="O31" s="206"/>
      <c r="P31" s="206"/>
      <c r="Q31" s="34"/>
      <c r="R31" s="34"/>
      <c r="S31" s="34"/>
      <c r="T31" s="34"/>
      <c r="U31" s="34"/>
      <c r="V31" s="34"/>
      <c r="W31" s="205">
        <f>ROUND(BD54,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4"/>
      <c r="AG31" s="34"/>
      <c r="AH31" s="34"/>
      <c r="AI31" s="34"/>
      <c r="AJ31" s="34"/>
      <c r="AK31" s="205">
        <v>0</v>
      </c>
      <c r="AL31" s="206"/>
      <c r="AM31" s="206"/>
      <c r="AN31" s="206"/>
      <c r="AO31" s="206"/>
      <c r="AP31" s="34"/>
      <c r="AQ31" s="34"/>
      <c r="AR31" s="35"/>
      <c r="BG31" s="208"/>
    </row>
    <row r="32" spans="2:71" s="2" customFormat="1" ht="14.45" hidden="1" customHeight="1">
      <c r="B32" s="33"/>
      <c r="C32" s="34"/>
      <c r="D32" s="34"/>
      <c r="E32" s="34"/>
      <c r="F32" s="24" t="s">
        <v>40</v>
      </c>
      <c r="G32" s="34"/>
      <c r="H32" s="34"/>
      <c r="I32" s="34"/>
      <c r="J32" s="34"/>
      <c r="K32" s="34"/>
      <c r="L32" s="234">
        <v>0.15</v>
      </c>
      <c r="M32" s="206"/>
      <c r="N32" s="206"/>
      <c r="O32" s="206"/>
      <c r="P32" s="206"/>
      <c r="Q32" s="34"/>
      <c r="R32" s="34"/>
      <c r="S32" s="34"/>
      <c r="T32" s="34"/>
      <c r="U32" s="34"/>
      <c r="V32" s="34"/>
      <c r="W32" s="205">
        <f>ROUND(BE54,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4"/>
      <c r="AG32" s="34"/>
      <c r="AH32" s="34"/>
      <c r="AI32" s="34"/>
      <c r="AJ32" s="34"/>
      <c r="AK32" s="205">
        <v>0</v>
      </c>
      <c r="AL32" s="206"/>
      <c r="AM32" s="206"/>
      <c r="AN32" s="206"/>
      <c r="AO32" s="206"/>
      <c r="AP32" s="34"/>
      <c r="AQ32" s="34"/>
      <c r="AR32" s="35"/>
      <c r="BG32" s="208"/>
    </row>
    <row r="33" spans="2:59" s="2" customFormat="1" ht="14.45" hidden="1" customHeight="1">
      <c r="B33" s="33"/>
      <c r="C33" s="34"/>
      <c r="D33" s="34"/>
      <c r="E33" s="34"/>
      <c r="F33" s="24" t="s">
        <v>41</v>
      </c>
      <c r="G33" s="34"/>
      <c r="H33" s="34"/>
      <c r="I33" s="34"/>
      <c r="J33" s="34"/>
      <c r="K33" s="34"/>
      <c r="L33" s="234">
        <v>0</v>
      </c>
      <c r="M33" s="206"/>
      <c r="N33" s="206"/>
      <c r="O33" s="206"/>
      <c r="P33" s="206"/>
      <c r="Q33" s="34"/>
      <c r="R33" s="34"/>
      <c r="S33" s="34"/>
      <c r="T33" s="34"/>
      <c r="U33" s="34"/>
      <c r="V33" s="34"/>
      <c r="W33" s="205">
        <f>ROUND(BF54,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4"/>
      <c r="AG33" s="34"/>
      <c r="AH33" s="34"/>
      <c r="AI33" s="34"/>
      <c r="AJ33" s="34"/>
      <c r="AK33" s="205">
        <v>0</v>
      </c>
      <c r="AL33" s="206"/>
      <c r="AM33" s="206"/>
      <c r="AN33" s="206"/>
      <c r="AO33" s="206"/>
      <c r="AP33" s="34"/>
      <c r="AQ33" s="34"/>
      <c r="AR33" s="35"/>
      <c r="BG33" s="208"/>
    </row>
    <row r="34" spans="2:59" s="1" customFormat="1" ht="6.95" customHeight="1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2"/>
      <c r="BG34" s="208"/>
    </row>
    <row r="35" spans="2:59" s="1" customFormat="1" ht="25.9" customHeight="1">
      <c r="B35" s="28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11" t="s">
        <v>44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32"/>
    </row>
    <row r="36" spans="2:59" s="1" customFormat="1" ht="6.95" customHeight="1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2"/>
    </row>
    <row r="37" spans="2:59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59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59" s="1" customFormat="1" ht="24.95" customHeight="1">
      <c r="B42" s="28"/>
      <c r="C42" s="18" t="s">
        <v>45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2"/>
    </row>
    <row r="43" spans="2:59" s="1" customFormat="1" ht="6.95" customHeight="1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2"/>
    </row>
    <row r="44" spans="2:59" s="1" customFormat="1" ht="12" customHeight="1">
      <c r="B44" s="28"/>
      <c r="C44" s="24" t="s">
        <v>14</v>
      </c>
      <c r="D44" s="29"/>
      <c r="E44" s="29"/>
      <c r="F44" s="29"/>
      <c r="G44" s="29"/>
      <c r="H44" s="29"/>
      <c r="I44" s="29"/>
      <c r="J44" s="29"/>
      <c r="K44" s="29"/>
      <c r="L44" s="29" t="str">
        <f>K5</f>
        <v>2019-SSZT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2"/>
    </row>
    <row r="45" spans="2:59" s="3" customFormat="1" ht="36.950000000000003" customHeight="1">
      <c r="B45" s="44"/>
      <c r="C45" s="45" t="s">
        <v>17</v>
      </c>
      <c r="D45" s="46"/>
      <c r="E45" s="46"/>
      <c r="F45" s="46"/>
      <c r="G45" s="46"/>
      <c r="H45" s="46"/>
      <c r="I45" s="46"/>
      <c r="J45" s="46"/>
      <c r="K45" s="46"/>
      <c r="L45" s="224" t="str">
        <f>K6</f>
        <v>Oprava přenosového a ovládacího zařízení na trati D3 Kostelec n.H.- Senice n.H. poškozeného atmosférickými vlivy</v>
      </c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46"/>
      <c r="AQ45" s="46"/>
      <c r="AR45" s="47"/>
    </row>
    <row r="46" spans="2:59" s="1" customFormat="1" ht="6.95" customHeight="1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2"/>
    </row>
    <row r="47" spans="2:59" s="1" customFormat="1" ht="12" customHeight="1">
      <c r="B47" s="28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8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226" t="str">
        <f>IF(AN8= "","",AN8)</f>
        <v/>
      </c>
      <c r="AN47" s="226"/>
      <c r="AO47" s="29"/>
      <c r="AP47" s="29"/>
      <c r="AQ47" s="29"/>
      <c r="AR47" s="32"/>
    </row>
    <row r="48" spans="2:59" s="1" customFormat="1" ht="6.95" customHeight="1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2"/>
    </row>
    <row r="49" spans="1:91" s="1" customFormat="1" ht="13.7" customHeight="1">
      <c r="B49" s="28"/>
      <c r="C49" s="24" t="s">
        <v>24</v>
      </c>
      <c r="D49" s="29"/>
      <c r="E49" s="29"/>
      <c r="F49" s="29"/>
      <c r="G49" s="29"/>
      <c r="H49" s="29"/>
      <c r="I49" s="29"/>
      <c r="J49" s="29"/>
      <c r="K49" s="29"/>
      <c r="L49" s="29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29</v>
      </c>
      <c r="AJ49" s="29"/>
      <c r="AK49" s="29"/>
      <c r="AL49" s="29"/>
      <c r="AM49" s="222" t="str">
        <f>IF(E17="","",E17)</f>
        <v xml:space="preserve"> </v>
      </c>
      <c r="AN49" s="223"/>
      <c r="AO49" s="223"/>
      <c r="AP49" s="223"/>
      <c r="AQ49" s="29"/>
      <c r="AR49" s="32"/>
      <c r="AS49" s="216" t="s">
        <v>46</v>
      </c>
      <c r="AT49" s="217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50"/>
    </row>
    <row r="50" spans="1:91" s="1" customFormat="1" ht="13.7" customHeight="1">
      <c r="B50" s="28"/>
      <c r="C50" s="24" t="s">
        <v>27</v>
      </c>
      <c r="D50" s="29"/>
      <c r="E50" s="29"/>
      <c r="F50" s="29"/>
      <c r="G50" s="29"/>
      <c r="H50" s="29"/>
      <c r="I50" s="29"/>
      <c r="J50" s="29"/>
      <c r="K50" s="29"/>
      <c r="L50" s="29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30</v>
      </c>
      <c r="AJ50" s="29"/>
      <c r="AK50" s="29"/>
      <c r="AL50" s="29"/>
      <c r="AM50" s="222" t="str">
        <f>IF(E20="","",E20)</f>
        <v xml:space="preserve"> </v>
      </c>
      <c r="AN50" s="223"/>
      <c r="AO50" s="223"/>
      <c r="AP50" s="223"/>
      <c r="AQ50" s="29"/>
      <c r="AR50" s="32"/>
      <c r="AS50" s="218"/>
      <c r="AT50" s="219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2"/>
    </row>
    <row r="51" spans="1:91" s="1" customFormat="1" ht="10.9" customHeight="1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2"/>
      <c r="AS51" s="220"/>
      <c r="AT51" s="221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4"/>
    </row>
    <row r="52" spans="1:91" s="1" customFormat="1" ht="29.25" customHeight="1">
      <c r="B52" s="28"/>
      <c r="C52" s="246" t="s">
        <v>47</v>
      </c>
      <c r="D52" s="236"/>
      <c r="E52" s="236"/>
      <c r="F52" s="236"/>
      <c r="G52" s="236"/>
      <c r="H52" s="55"/>
      <c r="I52" s="235" t="s">
        <v>48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49</v>
      </c>
      <c r="AH52" s="236"/>
      <c r="AI52" s="236"/>
      <c r="AJ52" s="236"/>
      <c r="AK52" s="236"/>
      <c r="AL52" s="236"/>
      <c r="AM52" s="236"/>
      <c r="AN52" s="235" t="s">
        <v>50</v>
      </c>
      <c r="AO52" s="236"/>
      <c r="AP52" s="237"/>
      <c r="AQ52" s="56" t="s">
        <v>51</v>
      </c>
      <c r="AR52" s="32"/>
      <c r="AS52" s="57" t="s">
        <v>52</v>
      </c>
      <c r="AT52" s="58" t="s">
        <v>53</v>
      </c>
      <c r="AU52" s="58" t="s">
        <v>54</v>
      </c>
      <c r="AV52" s="58" t="s">
        <v>55</v>
      </c>
      <c r="AW52" s="58" t="s">
        <v>56</v>
      </c>
      <c r="AX52" s="58" t="s">
        <v>57</v>
      </c>
      <c r="AY52" s="58" t="s">
        <v>58</v>
      </c>
      <c r="AZ52" s="58" t="s">
        <v>59</v>
      </c>
      <c r="BA52" s="58" t="s">
        <v>60</v>
      </c>
      <c r="BB52" s="58" t="s">
        <v>61</v>
      </c>
      <c r="BC52" s="58" t="s">
        <v>62</v>
      </c>
      <c r="BD52" s="58" t="s">
        <v>63</v>
      </c>
      <c r="BE52" s="58" t="s">
        <v>64</v>
      </c>
      <c r="BF52" s="59" t="s">
        <v>65</v>
      </c>
    </row>
    <row r="53" spans="1:91" s="1" customFormat="1" ht="10.9" customHeight="1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2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2"/>
    </row>
    <row r="54" spans="1:91" s="4" customFormat="1" ht="32.450000000000003" customHeight="1">
      <c r="B54" s="63"/>
      <c r="C54" s="64" t="s">
        <v>66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44">
        <f>ROUND(AG55+AG58,2)</f>
        <v>0</v>
      </c>
      <c r="AH54" s="244"/>
      <c r="AI54" s="244"/>
      <c r="AJ54" s="244"/>
      <c r="AK54" s="244"/>
      <c r="AL54" s="244"/>
      <c r="AM54" s="244"/>
      <c r="AN54" s="245">
        <f>SUM(AG54,AV54)</f>
        <v>0</v>
      </c>
      <c r="AO54" s="245"/>
      <c r="AP54" s="245"/>
      <c r="AQ54" s="67" t="s">
        <v>1</v>
      </c>
      <c r="AR54" s="68"/>
      <c r="AS54" s="69">
        <f>ROUND(AS55+AS58,2)</f>
        <v>0</v>
      </c>
      <c r="AT54" s="70">
        <f>ROUND(AT55+AT58,2)</f>
        <v>0</v>
      </c>
      <c r="AU54" s="71">
        <f>ROUND(AU55+AU58,2)</f>
        <v>0</v>
      </c>
      <c r="AV54" s="71">
        <f>ROUND(SUM(AX54:AY54),2)</f>
        <v>0</v>
      </c>
      <c r="AW54" s="72">
        <f>ROUND(AW55+AW58,5)</f>
        <v>0</v>
      </c>
      <c r="AX54" s="71">
        <f>ROUND(BB54*L29,2)</f>
        <v>0</v>
      </c>
      <c r="AY54" s="71">
        <f>ROUND(BC54*L30,2)</f>
        <v>0</v>
      </c>
      <c r="AZ54" s="71">
        <f>ROUND(BD54*L29,2)</f>
        <v>0</v>
      </c>
      <c r="BA54" s="71">
        <f>ROUND(BE54*L30,2)</f>
        <v>0</v>
      </c>
      <c r="BB54" s="71">
        <f>ROUND(BB55+BB58,2)</f>
        <v>0</v>
      </c>
      <c r="BC54" s="71">
        <f>ROUND(BC55+BC58,2)</f>
        <v>0</v>
      </c>
      <c r="BD54" s="71">
        <f>ROUND(BD55+BD58,2)</f>
        <v>0</v>
      </c>
      <c r="BE54" s="71">
        <f>ROUND(BE55+BE58,2)</f>
        <v>0</v>
      </c>
      <c r="BF54" s="73">
        <f>ROUND(BF55+BF58,2)</f>
        <v>0</v>
      </c>
      <c r="BS54" s="74" t="s">
        <v>67</v>
      </c>
      <c r="BT54" s="74" t="s">
        <v>68</v>
      </c>
      <c r="BU54" s="75" t="s">
        <v>69</v>
      </c>
      <c r="BV54" s="74" t="s">
        <v>70</v>
      </c>
      <c r="BW54" s="74" t="s">
        <v>6</v>
      </c>
      <c r="BX54" s="74" t="s">
        <v>71</v>
      </c>
      <c r="CL54" s="74" t="s">
        <v>1</v>
      </c>
    </row>
    <row r="55" spans="1:91" s="5" customFormat="1" ht="27" customHeight="1">
      <c r="B55" s="76"/>
      <c r="C55" s="77"/>
      <c r="D55" s="247" t="s">
        <v>72</v>
      </c>
      <c r="E55" s="247"/>
      <c r="F55" s="247"/>
      <c r="G55" s="247"/>
      <c r="H55" s="247"/>
      <c r="I55" s="78"/>
      <c r="J55" s="247" t="s">
        <v>73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1">
        <f>ROUND(SUM(AG56:AG57),2)</f>
        <v>0</v>
      </c>
      <c r="AH55" s="240"/>
      <c r="AI55" s="240"/>
      <c r="AJ55" s="240"/>
      <c r="AK55" s="240"/>
      <c r="AL55" s="240"/>
      <c r="AM55" s="240"/>
      <c r="AN55" s="239">
        <f>SUM(AG55,AV55)</f>
        <v>0</v>
      </c>
      <c r="AO55" s="240"/>
      <c r="AP55" s="240"/>
      <c r="AQ55" s="79" t="s">
        <v>74</v>
      </c>
      <c r="AR55" s="80"/>
      <c r="AS55" s="81">
        <f>ROUND(SUM(AS56:AS57),2)</f>
        <v>0</v>
      </c>
      <c r="AT55" s="82">
        <f>ROUND(SUM(AT56:AT57),2)</f>
        <v>0</v>
      </c>
      <c r="AU55" s="83">
        <f>ROUND(SUM(AU56:AU57),2)</f>
        <v>0</v>
      </c>
      <c r="AV55" s="83">
        <f>ROUND(SUM(AX55:AY55),2)</f>
        <v>0</v>
      </c>
      <c r="AW55" s="84">
        <f>ROUND(SUM(AW56:AW57),5)</f>
        <v>0</v>
      </c>
      <c r="AX55" s="83">
        <f>ROUND(BB55*L29,2)</f>
        <v>0</v>
      </c>
      <c r="AY55" s="83">
        <f>ROUND(BC55*L30,2)</f>
        <v>0</v>
      </c>
      <c r="AZ55" s="83">
        <f>ROUND(BD55*L29,2)</f>
        <v>0</v>
      </c>
      <c r="BA55" s="83">
        <f>ROUND(BE55*L30,2)</f>
        <v>0</v>
      </c>
      <c r="BB55" s="83">
        <f>ROUND(SUM(BB56:BB57),2)</f>
        <v>0</v>
      </c>
      <c r="BC55" s="83">
        <f>ROUND(SUM(BC56:BC57),2)</f>
        <v>0</v>
      </c>
      <c r="BD55" s="83">
        <f>ROUND(SUM(BD56:BD57),2)</f>
        <v>0</v>
      </c>
      <c r="BE55" s="83">
        <f>ROUND(SUM(BE56:BE57),2)</f>
        <v>0</v>
      </c>
      <c r="BF55" s="85">
        <f>ROUND(SUM(BF56:BF57),2)</f>
        <v>0</v>
      </c>
      <c r="BS55" s="86" t="s">
        <v>67</v>
      </c>
      <c r="BT55" s="86" t="s">
        <v>75</v>
      </c>
      <c r="BU55" s="86" t="s">
        <v>69</v>
      </c>
      <c r="BV55" s="86" t="s">
        <v>70</v>
      </c>
      <c r="BW55" s="86" t="s">
        <v>76</v>
      </c>
      <c r="BX55" s="86" t="s">
        <v>6</v>
      </c>
      <c r="CL55" s="86" t="s">
        <v>1</v>
      </c>
      <c r="CM55" s="86" t="s">
        <v>77</v>
      </c>
    </row>
    <row r="56" spans="1:91" s="6" customFormat="1" ht="16.5" customHeight="1">
      <c r="A56" s="87" t="s">
        <v>78</v>
      </c>
      <c r="B56" s="88"/>
      <c r="C56" s="89"/>
      <c r="D56" s="89"/>
      <c r="E56" s="248" t="s">
        <v>79</v>
      </c>
      <c r="F56" s="248"/>
      <c r="G56" s="248"/>
      <c r="H56" s="248"/>
      <c r="I56" s="248"/>
      <c r="J56" s="89"/>
      <c r="K56" s="248" t="s">
        <v>80</v>
      </c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2">
        <f>'PS 01.1 - Žst. Senice na ...'!K34</f>
        <v>0</v>
      </c>
      <c r="AH56" s="243"/>
      <c r="AI56" s="243"/>
      <c r="AJ56" s="243"/>
      <c r="AK56" s="243"/>
      <c r="AL56" s="243"/>
      <c r="AM56" s="243"/>
      <c r="AN56" s="242">
        <f>SUM(AG56,AV56)</f>
        <v>0</v>
      </c>
      <c r="AO56" s="243"/>
      <c r="AP56" s="243"/>
      <c r="AQ56" s="90" t="s">
        <v>81</v>
      </c>
      <c r="AR56" s="91"/>
      <c r="AS56" s="92">
        <f>'PS 01.1 - Žst. Senice na ...'!K32</f>
        <v>0</v>
      </c>
      <c r="AT56" s="93">
        <f>'PS 01.1 - Žst. Senice na ...'!K33</f>
        <v>0</v>
      </c>
      <c r="AU56" s="93">
        <v>0</v>
      </c>
      <c r="AV56" s="93">
        <f>ROUND(SUM(AX56:AY56),2)</f>
        <v>0</v>
      </c>
      <c r="AW56" s="94">
        <f>'PS 01.1 - Žst. Senice na ...'!T88</f>
        <v>0</v>
      </c>
      <c r="AX56" s="93">
        <f>'PS 01.1 - Žst. Senice na ...'!K37</f>
        <v>0</v>
      </c>
      <c r="AY56" s="93">
        <f>'PS 01.1 - Žst. Senice na ...'!K38</f>
        <v>0</v>
      </c>
      <c r="AZ56" s="93">
        <f>'PS 01.1 - Žst. Senice na ...'!K39</f>
        <v>0</v>
      </c>
      <c r="BA56" s="93">
        <f>'PS 01.1 - Žst. Senice na ...'!K40</f>
        <v>0</v>
      </c>
      <c r="BB56" s="93">
        <f>'PS 01.1 - Žst. Senice na ...'!F37</f>
        <v>0</v>
      </c>
      <c r="BC56" s="93">
        <f>'PS 01.1 - Žst. Senice na ...'!F38</f>
        <v>0</v>
      </c>
      <c r="BD56" s="93">
        <f>'PS 01.1 - Žst. Senice na ...'!F39</f>
        <v>0</v>
      </c>
      <c r="BE56" s="93">
        <f>'PS 01.1 - Žst. Senice na ...'!F40</f>
        <v>0</v>
      </c>
      <c r="BF56" s="95">
        <f>'PS 01.1 - Žst. Senice na ...'!F41</f>
        <v>0</v>
      </c>
      <c r="BT56" s="96" t="s">
        <v>77</v>
      </c>
      <c r="BV56" s="96" t="s">
        <v>70</v>
      </c>
      <c r="BW56" s="96" t="s">
        <v>82</v>
      </c>
      <c r="BX56" s="96" t="s">
        <v>76</v>
      </c>
      <c r="CL56" s="96" t="s">
        <v>1</v>
      </c>
    </row>
    <row r="57" spans="1:91" s="6" customFormat="1" ht="16.5" customHeight="1">
      <c r="A57" s="87" t="s">
        <v>78</v>
      </c>
      <c r="B57" s="88"/>
      <c r="C57" s="89"/>
      <c r="D57" s="89"/>
      <c r="E57" s="248" t="s">
        <v>83</v>
      </c>
      <c r="F57" s="248"/>
      <c r="G57" s="248"/>
      <c r="H57" s="248"/>
      <c r="I57" s="248"/>
      <c r="J57" s="89"/>
      <c r="K57" s="248" t="s">
        <v>84</v>
      </c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2">
        <f>'PS 01.2 - Žst. Kostelec n...'!K34</f>
        <v>0</v>
      </c>
      <c r="AH57" s="243"/>
      <c r="AI57" s="243"/>
      <c r="AJ57" s="243"/>
      <c r="AK57" s="243"/>
      <c r="AL57" s="243"/>
      <c r="AM57" s="243"/>
      <c r="AN57" s="242">
        <f>SUM(AG57,AV57)</f>
        <v>0</v>
      </c>
      <c r="AO57" s="243"/>
      <c r="AP57" s="243"/>
      <c r="AQ57" s="90" t="s">
        <v>81</v>
      </c>
      <c r="AR57" s="91"/>
      <c r="AS57" s="92">
        <f>'PS 01.2 - Žst. Kostelec n...'!K32</f>
        <v>0</v>
      </c>
      <c r="AT57" s="93">
        <f>'PS 01.2 - Žst. Kostelec n...'!K33</f>
        <v>0</v>
      </c>
      <c r="AU57" s="93">
        <v>0</v>
      </c>
      <c r="AV57" s="93">
        <f>ROUND(SUM(AX57:AY57),2)</f>
        <v>0</v>
      </c>
      <c r="AW57" s="94">
        <f>'PS 01.2 - Žst. Kostelec n...'!T88</f>
        <v>0</v>
      </c>
      <c r="AX57" s="93">
        <f>'PS 01.2 - Žst. Kostelec n...'!K37</f>
        <v>0</v>
      </c>
      <c r="AY57" s="93">
        <f>'PS 01.2 - Žst. Kostelec n...'!K38</f>
        <v>0</v>
      </c>
      <c r="AZ57" s="93">
        <f>'PS 01.2 - Žst. Kostelec n...'!K39</f>
        <v>0</v>
      </c>
      <c r="BA57" s="93">
        <f>'PS 01.2 - Žst. Kostelec n...'!K40</f>
        <v>0</v>
      </c>
      <c r="BB57" s="93">
        <f>'PS 01.2 - Žst. Kostelec n...'!F37</f>
        <v>0</v>
      </c>
      <c r="BC57" s="93">
        <f>'PS 01.2 - Žst. Kostelec n...'!F38</f>
        <v>0</v>
      </c>
      <c r="BD57" s="93">
        <f>'PS 01.2 - Žst. Kostelec n...'!F39</f>
        <v>0</v>
      </c>
      <c r="BE57" s="93">
        <f>'PS 01.2 - Žst. Kostelec n...'!F40</f>
        <v>0</v>
      </c>
      <c r="BF57" s="95">
        <f>'PS 01.2 - Žst. Kostelec n...'!F41</f>
        <v>0</v>
      </c>
      <c r="BT57" s="96" t="s">
        <v>77</v>
      </c>
      <c r="BV57" s="96" t="s">
        <v>70</v>
      </c>
      <c r="BW57" s="96" t="s">
        <v>85</v>
      </c>
      <c r="BX57" s="96" t="s">
        <v>76</v>
      </c>
      <c r="CL57" s="96" t="s">
        <v>1</v>
      </c>
    </row>
    <row r="58" spans="1:91" s="5" customFormat="1" ht="16.5" customHeight="1">
      <c r="A58" s="87" t="s">
        <v>78</v>
      </c>
      <c r="B58" s="76"/>
      <c r="C58" s="77"/>
      <c r="D58" s="247" t="s">
        <v>86</v>
      </c>
      <c r="E58" s="247"/>
      <c r="F58" s="247"/>
      <c r="G58" s="247"/>
      <c r="H58" s="247"/>
      <c r="I58" s="78"/>
      <c r="J58" s="247" t="s">
        <v>87</v>
      </c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7"/>
      <c r="AB58" s="247"/>
      <c r="AC58" s="247"/>
      <c r="AD58" s="247"/>
      <c r="AE58" s="247"/>
      <c r="AF58" s="247"/>
      <c r="AG58" s="239">
        <f>'VON - Vedlejší a ostatní ...'!K32</f>
        <v>0</v>
      </c>
      <c r="AH58" s="240"/>
      <c r="AI58" s="240"/>
      <c r="AJ58" s="240"/>
      <c r="AK58" s="240"/>
      <c r="AL58" s="240"/>
      <c r="AM58" s="240"/>
      <c r="AN58" s="239">
        <f>SUM(AG58,AV58)</f>
        <v>0</v>
      </c>
      <c r="AO58" s="240"/>
      <c r="AP58" s="240"/>
      <c r="AQ58" s="79" t="s">
        <v>74</v>
      </c>
      <c r="AR58" s="80"/>
      <c r="AS58" s="97">
        <f>'VON - Vedlejší a ostatní ...'!K30</f>
        <v>0</v>
      </c>
      <c r="AT58" s="98">
        <f>'VON - Vedlejší a ostatní ...'!K31</f>
        <v>0</v>
      </c>
      <c r="AU58" s="98">
        <v>0</v>
      </c>
      <c r="AV58" s="98">
        <f>ROUND(SUM(AX58:AY58),2)</f>
        <v>0</v>
      </c>
      <c r="AW58" s="99">
        <f>'VON - Vedlejší a ostatní ...'!T82</f>
        <v>0</v>
      </c>
      <c r="AX58" s="98">
        <f>'VON - Vedlejší a ostatní ...'!K35</f>
        <v>0</v>
      </c>
      <c r="AY58" s="98">
        <f>'VON - Vedlejší a ostatní ...'!K36</f>
        <v>0</v>
      </c>
      <c r="AZ58" s="98">
        <f>'VON - Vedlejší a ostatní ...'!K37</f>
        <v>0</v>
      </c>
      <c r="BA58" s="98">
        <f>'VON - Vedlejší a ostatní ...'!K38</f>
        <v>0</v>
      </c>
      <c r="BB58" s="98">
        <f>'VON - Vedlejší a ostatní ...'!F35</f>
        <v>0</v>
      </c>
      <c r="BC58" s="98">
        <f>'VON - Vedlejší a ostatní ...'!F36</f>
        <v>0</v>
      </c>
      <c r="BD58" s="98">
        <f>'VON - Vedlejší a ostatní ...'!F37</f>
        <v>0</v>
      </c>
      <c r="BE58" s="98">
        <f>'VON - Vedlejší a ostatní ...'!F38</f>
        <v>0</v>
      </c>
      <c r="BF58" s="100">
        <f>'VON - Vedlejší a ostatní ...'!F39</f>
        <v>0</v>
      </c>
      <c r="BT58" s="86" t="s">
        <v>75</v>
      </c>
      <c r="BV58" s="86" t="s">
        <v>70</v>
      </c>
      <c r="BW58" s="86" t="s">
        <v>88</v>
      </c>
      <c r="BX58" s="86" t="s">
        <v>6</v>
      </c>
      <c r="CL58" s="86" t="s">
        <v>1</v>
      </c>
      <c r="CM58" s="86" t="s">
        <v>77</v>
      </c>
    </row>
    <row r="59" spans="1:91" s="1" customFormat="1" ht="30" customHeight="1"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32"/>
    </row>
    <row r="60" spans="1:91" s="1" customFormat="1" ht="6.95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2"/>
    </row>
  </sheetData>
  <sheetProtection algorithmName="SHA-512" hashValue="SpIxt7SLrqVXs1w80I4th5HkttJFvksrnRgB0wORumvABdnO/p+PqGtsGoS4sKTSKOrreB3Yi4/qhqLeec1H4w==" saltValue="ZAJmLOm6QF4GoP9uwpXPoOY40Nsc4BYY1DZ8kFuK6GyuNmOFCoqxBWnxTcjJw/Ckuat9dmo3CkYg1t/ruzk6Rw==" spinCount="100000" sheet="1" objects="1" scenarios="1" formatColumns="0" formatRows="0"/>
  <mergeCells count="54"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G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PS 01.1 - Žst. Senice na ...'!C2" display="/"/>
    <hyperlink ref="A57" location="'PS 01.2 - Žst. Kostelec n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0" width="23.5" style="101" customWidth="1"/>
    <col min="11" max="11" width="23.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T2" s="12" t="s">
        <v>82</v>
      </c>
    </row>
    <row r="3" spans="2:46" ht="6.95" customHeight="1">
      <c r="B3" s="102"/>
      <c r="C3" s="103"/>
      <c r="D3" s="103"/>
      <c r="E3" s="103"/>
      <c r="F3" s="103"/>
      <c r="G3" s="103"/>
      <c r="H3" s="103"/>
      <c r="I3" s="104"/>
      <c r="J3" s="104"/>
      <c r="K3" s="103"/>
      <c r="L3" s="103"/>
      <c r="M3" s="15"/>
      <c r="AT3" s="12" t="s">
        <v>77</v>
      </c>
    </row>
    <row r="4" spans="2:46" ht="24.95" customHeight="1">
      <c r="B4" s="15"/>
      <c r="D4" s="105" t="s">
        <v>89</v>
      </c>
      <c r="M4" s="15"/>
      <c r="N4" s="19" t="s">
        <v>11</v>
      </c>
      <c r="AT4" s="12" t="s">
        <v>4</v>
      </c>
    </row>
    <row r="5" spans="2:46" ht="6.95" customHeight="1">
      <c r="B5" s="15"/>
      <c r="M5" s="15"/>
    </row>
    <row r="6" spans="2:46" ht="12" customHeight="1">
      <c r="B6" s="15"/>
      <c r="D6" s="106" t="s">
        <v>17</v>
      </c>
      <c r="M6" s="15"/>
    </row>
    <row r="7" spans="2:46" ht="16.5" customHeight="1">
      <c r="B7" s="15"/>
      <c r="E7" s="249" t="str">
        <f>'Rekapitulace stavby'!K6</f>
        <v>Oprava přenosového a ovládacího zařízení na trati D3 Kostelec n.H.- Senice n.H. poškozeného atmosférickými vlivy</v>
      </c>
      <c r="F7" s="250"/>
      <c r="G7" s="250"/>
      <c r="H7" s="250"/>
      <c r="M7" s="15"/>
    </row>
    <row r="8" spans="2:46" ht="12" customHeight="1">
      <c r="B8" s="15"/>
      <c r="D8" s="106" t="s">
        <v>90</v>
      </c>
      <c r="M8" s="15"/>
    </row>
    <row r="9" spans="2:46" s="1" customFormat="1" ht="16.5" customHeight="1">
      <c r="B9" s="32"/>
      <c r="E9" s="249" t="s">
        <v>91</v>
      </c>
      <c r="F9" s="251"/>
      <c r="G9" s="251"/>
      <c r="H9" s="251"/>
      <c r="I9" s="107"/>
      <c r="J9" s="107"/>
      <c r="M9" s="32"/>
    </row>
    <row r="10" spans="2:46" s="1" customFormat="1" ht="12" customHeight="1">
      <c r="B10" s="32"/>
      <c r="D10" s="106" t="s">
        <v>92</v>
      </c>
      <c r="I10" s="107"/>
      <c r="J10" s="107"/>
      <c r="M10" s="32"/>
    </row>
    <row r="11" spans="2:46" s="1" customFormat="1" ht="36.950000000000003" customHeight="1">
      <c r="B11" s="32"/>
      <c r="E11" s="252" t="s">
        <v>93</v>
      </c>
      <c r="F11" s="251"/>
      <c r="G11" s="251"/>
      <c r="H11" s="251"/>
      <c r="I11" s="107"/>
      <c r="J11" s="107"/>
      <c r="M11" s="32"/>
    </row>
    <row r="12" spans="2:46" s="1" customFormat="1" ht="11.25">
      <c r="B12" s="32"/>
      <c r="I12" s="107"/>
      <c r="J12" s="107"/>
      <c r="M12" s="32"/>
    </row>
    <row r="13" spans="2:46" s="1" customFormat="1" ht="12" customHeight="1">
      <c r="B13" s="32"/>
      <c r="D13" s="106" t="s">
        <v>19</v>
      </c>
      <c r="F13" s="12" t="s">
        <v>1</v>
      </c>
      <c r="I13" s="108" t="s">
        <v>20</v>
      </c>
      <c r="J13" s="109" t="s">
        <v>1</v>
      </c>
      <c r="M13" s="32"/>
    </row>
    <row r="14" spans="2:46" s="1" customFormat="1" ht="12" customHeight="1">
      <c r="B14" s="32"/>
      <c r="D14" s="106" t="s">
        <v>21</v>
      </c>
      <c r="F14" s="12" t="s">
        <v>22</v>
      </c>
      <c r="I14" s="108" t="s">
        <v>23</v>
      </c>
      <c r="J14" s="110">
        <f>'Rekapitulace stavby'!AN8</f>
        <v>0</v>
      </c>
      <c r="M14" s="32"/>
    </row>
    <row r="15" spans="2:46" s="1" customFormat="1" ht="10.9" customHeight="1">
      <c r="B15" s="32"/>
      <c r="I15" s="107"/>
      <c r="J15" s="107"/>
      <c r="M15" s="32"/>
    </row>
    <row r="16" spans="2:46" s="1" customFormat="1" ht="12" customHeight="1">
      <c r="B16" s="32"/>
      <c r="D16" s="106" t="s">
        <v>24</v>
      </c>
      <c r="I16" s="108" t="s">
        <v>25</v>
      </c>
      <c r="J16" s="109" t="str">
        <f>IF('Rekapitulace stavby'!AN10="","",'Rekapitulace stavby'!AN10)</f>
        <v/>
      </c>
      <c r="M16" s="32"/>
    </row>
    <row r="17" spans="2:13" s="1" customFormat="1" ht="18" customHeight="1">
      <c r="B17" s="32"/>
      <c r="E17" s="12" t="str">
        <f>IF('Rekapitulace stavby'!E11="","",'Rekapitulace stavby'!E11)</f>
        <v xml:space="preserve"> </v>
      </c>
      <c r="I17" s="108" t="s">
        <v>26</v>
      </c>
      <c r="J17" s="109" t="str">
        <f>IF('Rekapitulace stavby'!AN11="","",'Rekapitulace stavby'!AN11)</f>
        <v/>
      </c>
      <c r="M17" s="32"/>
    </row>
    <row r="18" spans="2:13" s="1" customFormat="1" ht="6.95" customHeight="1">
      <c r="B18" s="32"/>
      <c r="I18" s="107"/>
      <c r="J18" s="107"/>
      <c r="M18" s="32"/>
    </row>
    <row r="19" spans="2:13" s="1" customFormat="1" ht="12" customHeight="1">
      <c r="B19" s="32"/>
      <c r="D19" s="106" t="s">
        <v>27</v>
      </c>
      <c r="I19" s="108" t="s">
        <v>25</v>
      </c>
      <c r="J19" s="25" t="str">
        <f>'Rekapitulace stavby'!AN13</f>
        <v>Vyplň údaj</v>
      </c>
      <c r="M19" s="32"/>
    </row>
    <row r="20" spans="2:13" s="1" customFormat="1" ht="18" customHeight="1">
      <c r="B20" s="32"/>
      <c r="E20" s="253" t="str">
        <f>'Rekapitulace stavby'!E14</f>
        <v>Vyplň údaj</v>
      </c>
      <c r="F20" s="254"/>
      <c r="G20" s="254"/>
      <c r="H20" s="254"/>
      <c r="I20" s="108" t="s">
        <v>26</v>
      </c>
      <c r="J20" s="25" t="str">
        <f>'Rekapitulace stavby'!AN14</f>
        <v>Vyplň údaj</v>
      </c>
      <c r="M20" s="32"/>
    </row>
    <row r="21" spans="2:13" s="1" customFormat="1" ht="6.95" customHeight="1">
      <c r="B21" s="32"/>
      <c r="I21" s="107"/>
      <c r="J21" s="107"/>
      <c r="M21" s="32"/>
    </row>
    <row r="22" spans="2:13" s="1" customFormat="1" ht="12" customHeight="1">
      <c r="B22" s="32"/>
      <c r="D22" s="106" t="s">
        <v>29</v>
      </c>
      <c r="I22" s="108" t="s">
        <v>25</v>
      </c>
      <c r="J22" s="109" t="str">
        <f>IF('Rekapitulace stavby'!AN16="","",'Rekapitulace stavby'!AN16)</f>
        <v/>
      </c>
      <c r="M22" s="32"/>
    </row>
    <row r="23" spans="2:13" s="1" customFormat="1" ht="18" customHeight="1">
      <c r="B23" s="32"/>
      <c r="E23" s="12" t="str">
        <f>IF('Rekapitulace stavby'!E17="","",'Rekapitulace stavby'!E17)</f>
        <v xml:space="preserve"> </v>
      </c>
      <c r="I23" s="108" t="s">
        <v>26</v>
      </c>
      <c r="J23" s="109" t="str">
        <f>IF('Rekapitulace stavby'!AN17="","",'Rekapitulace stavby'!AN17)</f>
        <v/>
      </c>
      <c r="M23" s="32"/>
    </row>
    <row r="24" spans="2:13" s="1" customFormat="1" ht="6.95" customHeight="1">
      <c r="B24" s="32"/>
      <c r="I24" s="107"/>
      <c r="J24" s="107"/>
      <c r="M24" s="32"/>
    </row>
    <row r="25" spans="2:13" s="1" customFormat="1" ht="12" customHeight="1">
      <c r="B25" s="32"/>
      <c r="D25" s="106" t="s">
        <v>30</v>
      </c>
      <c r="I25" s="108" t="s">
        <v>25</v>
      </c>
      <c r="J25" s="109" t="str">
        <f>IF('Rekapitulace stavby'!AN19="","",'Rekapitulace stavby'!AN19)</f>
        <v/>
      </c>
      <c r="M25" s="32"/>
    </row>
    <row r="26" spans="2:13" s="1" customFormat="1" ht="18" customHeight="1">
      <c r="B26" s="32"/>
      <c r="E26" s="12" t="str">
        <f>IF('Rekapitulace stavby'!E20="","",'Rekapitulace stavby'!E20)</f>
        <v xml:space="preserve"> </v>
      </c>
      <c r="I26" s="108" t="s">
        <v>26</v>
      </c>
      <c r="J26" s="109" t="str">
        <f>IF('Rekapitulace stavby'!AN20="","",'Rekapitulace stavby'!AN20)</f>
        <v/>
      </c>
      <c r="M26" s="32"/>
    </row>
    <row r="27" spans="2:13" s="1" customFormat="1" ht="6.95" customHeight="1">
      <c r="B27" s="32"/>
      <c r="I27" s="107"/>
      <c r="J27" s="107"/>
      <c r="M27" s="32"/>
    </row>
    <row r="28" spans="2:13" s="1" customFormat="1" ht="12" customHeight="1">
      <c r="B28" s="32"/>
      <c r="D28" s="106" t="s">
        <v>31</v>
      </c>
      <c r="I28" s="107"/>
      <c r="J28" s="107"/>
      <c r="M28" s="32"/>
    </row>
    <row r="29" spans="2:13" s="7" customFormat="1" ht="16.5" customHeight="1">
      <c r="B29" s="111"/>
      <c r="E29" s="255" t="s">
        <v>1</v>
      </c>
      <c r="F29" s="255"/>
      <c r="G29" s="255"/>
      <c r="H29" s="255"/>
      <c r="I29" s="112"/>
      <c r="J29" s="112"/>
      <c r="M29" s="111"/>
    </row>
    <row r="30" spans="2:13" s="1" customFormat="1" ht="6.95" customHeight="1">
      <c r="B30" s="32"/>
      <c r="I30" s="107"/>
      <c r="J30" s="107"/>
      <c r="M30" s="32"/>
    </row>
    <row r="31" spans="2:13" s="1" customFormat="1" ht="6.95" customHeight="1">
      <c r="B31" s="32"/>
      <c r="D31" s="49"/>
      <c r="E31" s="49"/>
      <c r="F31" s="49"/>
      <c r="G31" s="49"/>
      <c r="H31" s="49"/>
      <c r="I31" s="113"/>
      <c r="J31" s="113"/>
      <c r="K31" s="49"/>
      <c r="L31" s="49"/>
      <c r="M31" s="32"/>
    </row>
    <row r="32" spans="2:13" s="1" customFormat="1" ht="11.25">
      <c r="B32" s="32"/>
      <c r="E32" s="106" t="s">
        <v>94</v>
      </c>
      <c r="I32" s="107"/>
      <c r="J32" s="107"/>
      <c r="K32" s="114">
        <f>I65</f>
        <v>0</v>
      </c>
      <c r="M32" s="32"/>
    </row>
    <row r="33" spans="2:13" s="1" customFormat="1" ht="11.25">
      <c r="B33" s="32"/>
      <c r="E33" s="106" t="s">
        <v>95</v>
      </c>
      <c r="I33" s="107"/>
      <c r="J33" s="107"/>
      <c r="K33" s="114">
        <f>J65</f>
        <v>0</v>
      </c>
      <c r="M33" s="32"/>
    </row>
    <row r="34" spans="2:13" s="1" customFormat="1" ht="25.35" customHeight="1">
      <c r="B34" s="32"/>
      <c r="D34" s="115" t="s">
        <v>32</v>
      </c>
      <c r="I34" s="107"/>
      <c r="J34" s="107"/>
      <c r="K34" s="116">
        <f>ROUND(K88, 2)</f>
        <v>0</v>
      </c>
      <c r="M34" s="32"/>
    </row>
    <row r="35" spans="2:13" s="1" customFormat="1" ht="6.95" customHeight="1">
      <c r="B35" s="32"/>
      <c r="D35" s="49"/>
      <c r="E35" s="49"/>
      <c r="F35" s="49"/>
      <c r="G35" s="49"/>
      <c r="H35" s="49"/>
      <c r="I35" s="113"/>
      <c r="J35" s="113"/>
      <c r="K35" s="49"/>
      <c r="L35" s="49"/>
      <c r="M35" s="32"/>
    </row>
    <row r="36" spans="2:13" s="1" customFormat="1" ht="14.45" customHeight="1">
      <c r="B36" s="32"/>
      <c r="F36" s="117" t="s">
        <v>34</v>
      </c>
      <c r="I36" s="118" t="s">
        <v>33</v>
      </c>
      <c r="J36" s="107"/>
      <c r="K36" s="117" t="s">
        <v>35</v>
      </c>
      <c r="M36" s="32"/>
    </row>
    <row r="37" spans="2:13" s="1" customFormat="1" ht="14.45" customHeight="1">
      <c r="B37" s="32"/>
      <c r="D37" s="106" t="s">
        <v>36</v>
      </c>
      <c r="E37" s="106" t="s">
        <v>37</v>
      </c>
      <c r="F37" s="114">
        <f>ROUND((SUM(BE88:BE172)),  2)</f>
        <v>0</v>
      </c>
      <c r="I37" s="119">
        <v>0.21</v>
      </c>
      <c r="J37" s="107"/>
      <c r="K37" s="114">
        <f>ROUND(((SUM(BE88:BE172))*I37),  2)</f>
        <v>0</v>
      </c>
      <c r="M37" s="32"/>
    </row>
    <row r="38" spans="2:13" s="1" customFormat="1" ht="14.45" customHeight="1">
      <c r="B38" s="32"/>
      <c r="E38" s="106" t="s">
        <v>38</v>
      </c>
      <c r="F38" s="114">
        <f>ROUND((SUM(BF88:BF172)),  2)</f>
        <v>0</v>
      </c>
      <c r="I38" s="119">
        <v>0.15</v>
      </c>
      <c r="J38" s="107"/>
      <c r="K38" s="114">
        <f>ROUND(((SUM(BF88:BF172))*I38),  2)</f>
        <v>0</v>
      </c>
      <c r="M38" s="32"/>
    </row>
    <row r="39" spans="2:13" s="1" customFormat="1" ht="14.45" hidden="1" customHeight="1">
      <c r="B39" s="32"/>
      <c r="E39" s="106" t="s">
        <v>39</v>
      </c>
      <c r="F39" s="114">
        <f>ROUND((SUM(BG88:BG172)),  2)</f>
        <v>0</v>
      </c>
      <c r="I39" s="119">
        <v>0.21</v>
      </c>
      <c r="J39" s="107"/>
      <c r="K39" s="114">
        <f>0</f>
        <v>0</v>
      </c>
      <c r="M39" s="32"/>
    </row>
    <row r="40" spans="2:13" s="1" customFormat="1" ht="14.45" hidden="1" customHeight="1">
      <c r="B40" s="32"/>
      <c r="E40" s="106" t="s">
        <v>40</v>
      </c>
      <c r="F40" s="114">
        <f>ROUND((SUM(BH88:BH172)),  2)</f>
        <v>0</v>
      </c>
      <c r="I40" s="119">
        <v>0.15</v>
      </c>
      <c r="J40" s="107"/>
      <c r="K40" s="114">
        <f>0</f>
        <v>0</v>
      </c>
      <c r="M40" s="32"/>
    </row>
    <row r="41" spans="2:13" s="1" customFormat="1" ht="14.45" hidden="1" customHeight="1">
      <c r="B41" s="32"/>
      <c r="E41" s="106" t="s">
        <v>41</v>
      </c>
      <c r="F41" s="114">
        <f>ROUND((SUM(BI88:BI172)),  2)</f>
        <v>0</v>
      </c>
      <c r="I41" s="119">
        <v>0</v>
      </c>
      <c r="J41" s="107"/>
      <c r="K41" s="114">
        <f>0</f>
        <v>0</v>
      </c>
      <c r="M41" s="32"/>
    </row>
    <row r="42" spans="2:13" s="1" customFormat="1" ht="6.95" customHeight="1">
      <c r="B42" s="32"/>
      <c r="I42" s="107"/>
      <c r="J42" s="107"/>
      <c r="M42" s="32"/>
    </row>
    <row r="43" spans="2:13" s="1" customFormat="1" ht="25.35" customHeight="1">
      <c r="B43" s="32"/>
      <c r="C43" s="120"/>
      <c r="D43" s="121" t="s">
        <v>42</v>
      </c>
      <c r="E43" s="122"/>
      <c r="F43" s="122"/>
      <c r="G43" s="123" t="s">
        <v>43</v>
      </c>
      <c r="H43" s="124" t="s">
        <v>44</v>
      </c>
      <c r="I43" s="125"/>
      <c r="J43" s="125"/>
      <c r="K43" s="126">
        <f>SUM(K34:K41)</f>
        <v>0</v>
      </c>
      <c r="L43" s="127"/>
      <c r="M43" s="32"/>
    </row>
    <row r="44" spans="2:13" s="1" customFormat="1" ht="14.45" customHeight="1">
      <c r="B44" s="128"/>
      <c r="C44" s="129"/>
      <c r="D44" s="129"/>
      <c r="E44" s="129"/>
      <c r="F44" s="129"/>
      <c r="G44" s="129"/>
      <c r="H44" s="129"/>
      <c r="I44" s="130"/>
      <c r="J44" s="130"/>
      <c r="K44" s="129"/>
      <c r="L44" s="129"/>
      <c r="M44" s="32"/>
    </row>
    <row r="48" spans="2:13" s="1" customFormat="1" ht="6.95" customHeight="1">
      <c r="B48" s="131"/>
      <c r="C48" s="132"/>
      <c r="D48" s="132"/>
      <c r="E48" s="132"/>
      <c r="F48" s="132"/>
      <c r="G48" s="132"/>
      <c r="H48" s="132"/>
      <c r="I48" s="133"/>
      <c r="J48" s="133"/>
      <c r="K48" s="132"/>
      <c r="L48" s="132"/>
      <c r="M48" s="32"/>
    </row>
    <row r="49" spans="2:13" s="1" customFormat="1" ht="24.95" customHeight="1">
      <c r="B49" s="28"/>
      <c r="C49" s="18" t="s">
        <v>96</v>
      </c>
      <c r="D49" s="29"/>
      <c r="E49" s="29"/>
      <c r="F49" s="29"/>
      <c r="G49" s="29"/>
      <c r="H49" s="29"/>
      <c r="I49" s="107"/>
      <c r="J49" s="107"/>
      <c r="K49" s="29"/>
      <c r="L49" s="29"/>
      <c r="M49" s="32"/>
    </row>
    <row r="50" spans="2:13" s="1" customFormat="1" ht="6.95" customHeight="1">
      <c r="B50" s="28"/>
      <c r="C50" s="29"/>
      <c r="D50" s="29"/>
      <c r="E50" s="29"/>
      <c r="F50" s="29"/>
      <c r="G50" s="29"/>
      <c r="H50" s="29"/>
      <c r="I50" s="107"/>
      <c r="J50" s="107"/>
      <c r="K50" s="29"/>
      <c r="L50" s="29"/>
      <c r="M50" s="32"/>
    </row>
    <row r="51" spans="2:13" s="1" customFormat="1" ht="12" customHeight="1">
      <c r="B51" s="28"/>
      <c r="C51" s="24" t="s">
        <v>17</v>
      </c>
      <c r="D51" s="29"/>
      <c r="E51" s="29"/>
      <c r="F51" s="29"/>
      <c r="G51" s="29"/>
      <c r="H51" s="29"/>
      <c r="I51" s="107"/>
      <c r="J51" s="107"/>
      <c r="K51" s="29"/>
      <c r="L51" s="29"/>
      <c r="M51" s="32"/>
    </row>
    <row r="52" spans="2:13" s="1" customFormat="1" ht="16.5" customHeight="1">
      <c r="B52" s="28"/>
      <c r="C52" s="29"/>
      <c r="D52" s="29"/>
      <c r="E52" s="256" t="str">
        <f>E7</f>
        <v>Oprava přenosového a ovládacího zařízení na trati D3 Kostelec n.H.- Senice n.H. poškozeného atmosférickými vlivy</v>
      </c>
      <c r="F52" s="257"/>
      <c r="G52" s="257"/>
      <c r="H52" s="257"/>
      <c r="I52" s="107"/>
      <c r="J52" s="107"/>
      <c r="K52" s="29"/>
      <c r="L52" s="29"/>
      <c r="M52" s="32"/>
    </row>
    <row r="53" spans="2:13" ht="12" customHeight="1">
      <c r="B53" s="16"/>
      <c r="C53" s="24" t="s">
        <v>90</v>
      </c>
      <c r="D53" s="17"/>
      <c r="E53" s="17"/>
      <c r="F53" s="17"/>
      <c r="G53" s="17"/>
      <c r="H53" s="17"/>
      <c r="K53" s="17"/>
      <c r="L53" s="17"/>
      <c r="M53" s="15"/>
    </row>
    <row r="54" spans="2:13" s="1" customFormat="1" ht="16.5" customHeight="1">
      <c r="B54" s="28"/>
      <c r="C54" s="29"/>
      <c r="D54" s="29"/>
      <c r="E54" s="256" t="s">
        <v>91</v>
      </c>
      <c r="F54" s="223"/>
      <c r="G54" s="223"/>
      <c r="H54" s="223"/>
      <c r="I54" s="107"/>
      <c r="J54" s="107"/>
      <c r="K54" s="29"/>
      <c r="L54" s="29"/>
      <c r="M54" s="32"/>
    </row>
    <row r="55" spans="2:13" s="1" customFormat="1" ht="12" customHeight="1">
      <c r="B55" s="28"/>
      <c r="C55" s="24" t="s">
        <v>92</v>
      </c>
      <c r="D55" s="29"/>
      <c r="E55" s="29"/>
      <c r="F55" s="29"/>
      <c r="G55" s="29"/>
      <c r="H55" s="29"/>
      <c r="I55" s="107"/>
      <c r="J55" s="107"/>
      <c r="K55" s="29"/>
      <c r="L55" s="29"/>
      <c r="M55" s="32"/>
    </row>
    <row r="56" spans="2:13" s="1" customFormat="1" ht="16.5" customHeight="1">
      <c r="B56" s="28"/>
      <c r="C56" s="29"/>
      <c r="D56" s="29"/>
      <c r="E56" s="224" t="str">
        <f>E11</f>
        <v>PS 01.1 - Žst. Senice na Hané</v>
      </c>
      <c r="F56" s="223"/>
      <c r="G56" s="223"/>
      <c r="H56" s="223"/>
      <c r="I56" s="107"/>
      <c r="J56" s="107"/>
      <c r="K56" s="29"/>
      <c r="L56" s="29"/>
      <c r="M56" s="32"/>
    </row>
    <row r="57" spans="2:13" s="1" customFormat="1" ht="6.95" customHeight="1">
      <c r="B57" s="28"/>
      <c r="C57" s="29"/>
      <c r="D57" s="29"/>
      <c r="E57" s="29"/>
      <c r="F57" s="29"/>
      <c r="G57" s="29"/>
      <c r="H57" s="29"/>
      <c r="I57" s="107"/>
      <c r="J57" s="107"/>
      <c r="K57" s="29"/>
      <c r="L57" s="29"/>
      <c r="M57" s="32"/>
    </row>
    <row r="58" spans="2:13" s="1" customFormat="1" ht="12" customHeight="1">
      <c r="B58" s="28"/>
      <c r="C58" s="24" t="s">
        <v>21</v>
      </c>
      <c r="D58" s="29"/>
      <c r="E58" s="29"/>
      <c r="F58" s="22" t="str">
        <f>F14</f>
        <v xml:space="preserve"> </v>
      </c>
      <c r="G58" s="29"/>
      <c r="H58" s="29"/>
      <c r="I58" s="108" t="s">
        <v>23</v>
      </c>
      <c r="J58" s="110">
        <f>IF(J14="","",J14)</f>
        <v>0</v>
      </c>
      <c r="K58" s="29"/>
      <c r="L58" s="29"/>
      <c r="M58" s="32"/>
    </row>
    <row r="59" spans="2:13" s="1" customFormat="1" ht="6.95" customHeight="1">
      <c r="B59" s="28"/>
      <c r="C59" s="29"/>
      <c r="D59" s="29"/>
      <c r="E59" s="29"/>
      <c r="F59" s="29"/>
      <c r="G59" s="29"/>
      <c r="H59" s="29"/>
      <c r="I59" s="107"/>
      <c r="J59" s="107"/>
      <c r="K59" s="29"/>
      <c r="L59" s="29"/>
      <c r="M59" s="32"/>
    </row>
    <row r="60" spans="2:13" s="1" customFormat="1" ht="13.7" customHeight="1">
      <c r="B60" s="28"/>
      <c r="C60" s="24" t="s">
        <v>24</v>
      </c>
      <c r="D60" s="29"/>
      <c r="E60" s="29"/>
      <c r="F60" s="22" t="str">
        <f>E17</f>
        <v xml:space="preserve"> </v>
      </c>
      <c r="G60" s="29"/>
      <c r="H60" s="29"/>
      <c r="I60" s="108" t="s">
        <v>29</v>
      </c>
      <c r="J60" s="134" t="str">
        <f>E23</f>
        <v xml:space="preserve"> </v>
      </c>
      <c r="K60" s="29"/>
      <c r="L60" s="29"/>
      <c r="M60" s="32"/>
    </row>
    <row r="61" spans="2:13" s="1" customFormat="1" ht="13.7" customHeight="1">
      <c r="B61" s="28"/>
      <c r="C61" s="24" t="s">
        <v>27</v>
      </c>
      <c r="D61" s="29"/>
      <c r="E61" s="29"/>
      <c r="F61" s="22" t="str">
        <f>IF(E20="","",E20)</f>
        <v>Vyplň údaj</v>
      </c>
      <c r="G61" s="29"/>
      <c r="H61" s="29"/>
      <c r="I61" s="108" t="s">
        <v>30</v>
      </c>
      <c r="J61" s="134" t="str">
        <f>E26</f>
        <v xml:space="preserve"> </v>
      </c>
      <c r="K61" s="29"/>
      <c r="L61" s="29"/>
      <c r="M61" s="32"/>
    </row>
    <row r="62" spans="2:13" s="1" customFormat="1" ht="10.35" customHeight="1">
      <c r="B62" s="28"/>
      <c r="C62" s="29"/>
      <c r="D62" s="29"/>
      <c r="E62" s="29"/>
      <c r="F62" s="29"/>
      <c r="G62" s="29"/>
      <c r="H62" s="29"/>
      <c r="I62" s="107"/>
      <c r="J62" s="107"/>
      <c r="K62" s="29"/>
      <c r="L62" s="29"/>
      <c r="M62" s="32"/>
    </row>
    <row r="63" spans="2:13" s="1" customFormat="1" ht="29.25" customHeight="1">
      <c r="B63" s="28"/>
      <c r="C63" s="135" t="s">
        <v>97</v>
      </c>
      <c r="D63" s="136"/>
      <c r="E63" s="136"/>
      <c r="F63" s="136"/>
      <c r="G63" s="136"/>
      <c r="H63" s="136"/>
      <c r="I63" s="137" t="s">
        <v>98</v>
      </c>
      <c r="J63" s="137" t="s">
        <v>99</v>
      </c>
      <c r="K63" s="138" t="s">
        <v>100</v>
      </c>
      <c r="L63" s="136"/>
      <c r="M63" s="32"/>
    </row>
    <row r="64" spans="2:13" s="1" customFormat="1" ht="10.35" customHeight="1">
      <c r="B64" s="28"/>
      <c r="C64" s="29"/>
      <c r="D64" s="29"/>
      <c r="E64" s="29"/>
      <c r="F64" s="29"/>
      <c r="G64" s="29"/>
      <c r="H64" s="29"/>
      <c r="I64" s="107"/>
      <c r="J64" s="107"/>
      <c r="K64" s="29"/>
      <c r="L64" s="29"/>
      <c r="M64" s="32"/>
    </row>
    <row r="65" spans="2:47" s="1" customFormat="1" ht="22.9" customHeight="1">
      <c r="B65" s="28"/>
      <c r="C65" s="139" t="s">
        <v>101</v>
      </c>
      <c r="D65" s="29"/>
      <c r="E65" s="29"/>
      <c r="F65" s="29"/>
      <c r="G65" s="29"/>
      <c r="H65" s="29"/>
      <c r="I65" s="140">
        <f>Q88</f>
        <v>0</v>
      </c>
      <c r="J65" s="140">
        <f>R88</f>
        <v>0</v>
      </c>
      <c r="K65" s="66">
        <f>K88</f>
        <v>0</v>
      </c>
      <c r="L65" s="29"/>
      <c r="M65" s="32"/>
      <c r="AU65" s="12" t="s">
        <v>102</v>
      </c>
    </row>
    <row r="66" spans="2:47" s="8" customFormat="1" ht="24.95" customHeight="1">
      <c r="B66" s="141"/>
      <c r="C66" s="142"/>
      <c r="D66" s="143" t="s">
        <v>103</v>
      </c>
      <c r="E66" s="144"/>
      <c r="F66" s="144"/>
      <c r="G66" s="144"/>
      <c r="H66" s="144"/>
      <c r="I66" s="145">
        <f>Q151</f>
        <v>0</v>
      </c>
      <c r="J66" s="145">
        <f>R151</f>
        <v>0</v>
      </c>
      <c r="K66" s="146">
        <f>K151</f>
        <v>0</v>
      </c>
      <c r="L66" s="142"/>
      <c r="M66" s="147"/>
    </row>
    <row r="67" spans="2:47" s="1" customFormat="1" ht="21.75" customHeight="1">
      <c r="B67" s="28"/>
      <c r="C67" s="29"/>
      <c r="D67" s="29"/>
      <c r="E67" s="29"/>
      <c r="F67" s="29"/>
      <c r="G67" s="29"/>
      <c r="H67" s="29"/>
      <c r="I67" s="107"/>
      <c r="J67" s="107"/>
      <c r="K67" s="29"/>
      <c r="L67" s="29"/>
      <c r="M67" s="32"/>
    </row>
    <row r="68" spans="2:47" s="1" customFormat="1" ht="6.95" customHeight="1">
      <c r="B68" s="40"/>
      <c r="C68" s="41"/>
      <c r="D68" s="41"/>
      <c r="E68" s="41"/>
      <c r="F68" s="41"/>
      <c r="G68" s="41"/>
      <c r="H68" s="41"/>
      <c r="I68" s="130"/>
      <c r="J68" s="130"/>
      <c r="K68" s="41"/>
      <c r="L68" s="41"/>
      <c r="M68" s="32"/>
    </row>
    <row r="72" spans="2:47" s="1" customFormat="1" ht="6.95" customHeight="1">
      <c r="B72" s="42"/>
      <c r="C72" s="43"/>
      <c r="D72" s="43"/>
      <c r="E72" s="43"/>
      <c r="F72" s="43"/>
      <c r="G72" s="43"/>
      <c r="H72" s="43"/>
      <c r="I72" s="133"/>
      <c r="J72" s="133"/>
      <c r="K72" s="43"/>
      <c r="L72" s="43"/>
      <c r="M72" s="32"/>
    </row>
    <row r="73" spans="2:47" s="1" customFormat="1" ht="24.95" customHeight="1">
      <c r="B73" s="28"/>
      <c r="C73" s="18" t="s">
        <v>104</v>
      </c>
      <c r="D73" s="29"/>
      <c r="E73" s="29"/>
      <c r="F73" s="29"/>
      <c r="G73" s="29"/>
      <c r="H73" s="29"/>
      <c r="I73" s="107"/>
      <c r="J73" s="107"/>
      <c r="K73" s="29"/>
      <c r="L73" s="29"/>
      <c r="M73" s="32"/>
    </row>
    <row r="74" spans="2:47" s="1" customFormat="1" ht="6.95" customHeight="1">
      <c r="B74" s="28"/>
      <c r="C74" s="29"/>
      <c r="D74" s="29"/>
      <c r="E74" s="29"/>
      <c r="F74" s="29"/>
      <c r="G74" s="29"/>
      <c r="H74" s="29"/>
      <c r="I74" s="107"/>
      <c r="J74" s="107"/>
      <c r="K74" s="29"/>
      <c r="L74" s="29"/>
      <c r="M74" s="32"/>
    </row>
    <row r="75" spans="2:47" s="1" customFormat="1" ht="12" customHeight="1">
      <c r="B75" s="28"/>
      <c r="C75" s="24" t="s">
        <v>17</v>
      </c>
      <c r="D75" s="29"/>
      <c r="E75" s="29"/>
      <c r="F75" s="29"/>
      <c r="G75" s="29"/>
      <c r="H75" s="29"/>
      <c r="I75" s="107"/>
      <c r="J75" s="107"/>
      <c r="K75" s="29"/>
      <c r="L75" s="29"/>
      <c r="M75" s="32"/>
    </row>
    <row r="76" spans="2:47" s="1" customFormat="1" ht="16.5" customHeight="1">
      <c r="B76" s="28"/>
      <c r="C76" s="29"/>
      <c r="D76" s="29"/>
      <c r="E76" s="256" t="str">
        <f>E7</f>
        <v>Oprava přenosového a ovládacího zařízení na trati D3 Kostelec n.H.- Senice n.H. poškozeného atmosférickými vlivy</v>
      </c>
      <c r="F76" s="257"/>
      <c r="G76" s="257"/>
      <c r="H76" s="257"/>
      <c r="I76" s="107"/>
      <c r="J76" s="107"/>
      <c r="K76" s="29"/>
      <c r="L76" s="29"/>
      <c r="M76" s="32"/>
    </row>
    <row r="77" spans="2:47" ht="12" customHeight="1">
      <c r="B77" s="16"/>
      <c r="C77" s="24" t="s">
        <v>90</v>
      </c>
      <c r="D77" s="17"/>
      <c r="E77" s="17"/>
      <c r="F77" s="17"/>
      <c r="G77" s="17"/>
      <c r="H77" s="17"/>
      <c r="K77" s="17"/>
      <c r="L77" s="17"/>
      <c r="M77" s="15"/>
    </row>
    <row r="78" spans="2:47" s="1" customFormat="1" ht="16.5" customHeight="1">
      <c r="B78" s="28"/>
      <c r="C78" s="29"/>
      <c r="D78" s="29"/>
      <c r="E78" s="256" t="s">
        <v>91</v>
      </c>
      <c r="F78" s="223"/>
      <c r="G78" s="223"/>
      <c r="H78" s="223"/>
      <c r="I78" s="107"/>
      <c r="J78" s="107"/>
      <c r="K78" s="29"/>
      <c r="L78" s="29"/>
      <c r="M78" s="32"/>
    </row>
    <row r="79" spans="2:47" s="1" customFormat="1" ht="12" customHeight="1">
      <c r="B79" s="28"/>
      <c r="C79" s="24" t="s">
        <v>92</v>
      </c>
      <c r="D79" s="29"/>
      <c r="E79" s="29"/>
      <c r="F79" s="29"/>
      <c r="G79" s="29"/>
      <c r="H79" s="29"/>
      <c r="I79" s="107"/>
      <c r="J79" s="107"/>
      <c r="K79" s="29"/>
      <c r="L79" s="29"/>
      <c r="M79" s="32"/>
    </row>
    <row r="80" spans="2:47" s="1" customFormat="1" ht="16.5" customHeight="1">
      <c r="B80" s="28"/>
      <c r="C80" s="29"/>
      <c r="D80" s="29"/>
      <c r="E80" s="224" t="str">
        <f>E11</f>
        <v>PS 01.1 - Žst. Senice na Hané</v>
      </c>
      <c r="F80" s="223"/>
      <c r="G80" s="223"/>
      <c r="H80" s="223"/>
      <c r="I80" s="107"/>
      <c r="J80" s="107"/>
      <c r="K80" s="29"/>
      <c r="L80" s="29"/>
      <c r="M80" s="32"/>
    </row>
    <row r="81" spans="2:65" s="1" customFormat="1" ht="6.95" customHeight="1">
      <c r="B81" s="28"/>
      <c r="C81" s="29"/>
      <c r="D81" s="29"/>
      <c r="E81" s="29"/>
      <c r="F81" s="29"/>
      <c r="G81" s="29"/>
      <c r="H81" s="29"/>
      <c r="I81" s="107"/>
      <c r="J81" s="107"/>
      <c r="K81" s="29"/>
      <c r="L81" s="29"/>
      <c r="M81" s="32"/>
    </row>
    <row r="82" spans="2:65" s="1" customFormat="1" ht="12" customHeight="1">
      <c r="B82" s="28"/>
      <c r="C82" s="24" t="s">
        <v>21</v>
      </c>
      <c r="D82" s="29"/>
      <c r="E82" s="29"/>
      <c r="F82" s="22" t="str">
        <f>F14</f>
        <v xml:space="preserve"> </v>
      </c>
      <c r="G82" s="29"/>
      <c r="H82" s="29"/>
      <c r="I82" s="108" t="s">
        <v>23</v>
      </c>
      <c r="J82" s="110">
        <f>IF(J14="","",J14)</f>
        <v>0</v>
      </c>
      <c r="K82" s="29"/>
      <c r="L82" s="29"/>
      <c r="M82" s="32"/>
    </row>
    <row r="83" spans="2:65" s="1" customFormat="1" ht="6.95" customHeight="1">
      <c r="B83" s="28"/>
      <c r="C83" s="29"/>
      <c r="D83" s="29"/>
      <c r="E83" s="29"/>
      <c r="F83" s="29"/>
      <c r="G83" s="29"/>
      <c r="H83" s="29"/>
      <c r="I83" s="107"/>
      <c r="J83" s="107"/>
      <c r="K83" s="29"/>
      <c r="L83" s="29"/>
      <c r="M83" s="32"/>
    </row>
    <row r="84" spans="2:65" s="1" customFormat="1" ht="13.7" customHeight="1">
      <c r="B84" s="28"/>
      <c r="C84" s="24" t="s">
        <v>24</v>
      </c>
      <c r="D84" s="29"/>
      <c r="E84" s="29"/>
      <c r="F84" s="22" t="str">
        <f>E17</f>
        <v xml:space="preserve"> </v>
      </c>
      <c r="G84" s="29"/>
      <c r="H84" s="29"/>
      <c r="I84" s="108" t="s">
        <v>29</v>
      </c>
      <c r="J84" s="134" t="str">
        <f>E23</f>
        <v xml:space="preserve"> </v>
      </c>
      <c r="K84" s="29"/>
      <c r="L84" s="29"/>
      <c r="M84" s="32"/>
    </row>
    <row r="85" spans="2:65" s="1" customFormat="1" ht="13.7" customHeight="1">
      <c r="B85" s="28"/>
      <c r="C85" s="24" t="s">
        <v>27</v>
      </c>
      <c r="D85" s="29"/>
      <c r="E85" s="29"/>
      <c r="F85" s="22" t="str">
        <f>IF(E20="","",E20)</f>
        <v>Vyplň údaj</v>
      </c>
      <c r="G85" s="29"/>
      <c r="H85" s="29"/>
      <c r="I85" s="108" t="s">
        <v>30</v>
      </c>
      <c r="J85" s="134" t="str">
        <f>E26</f>
        <v xml:space="preserve"> </v>
      </c>
      <c r="K85" s="29"/>
      <c r="L85" s="29"/>
      <c r="M85" s="32"/>
    </row>
    <row r="86" spans="2:65" s="1" customFormat="1" ht="10.35" customHeight="1">
      <c r="B86" s="28"/>
      <c r="C86" s="29"/>
      <c r="D86" s="29"/>
      <c r="E86" s="29"/>
      <c r="F86" s="29"/>
      <c r="G86" s="29"/>
      <c r="H86" s="29"/>
      <c r="I86" s="107"/>
      <c r="J86" s="107"/>
      <c r="K86" s="29"/>
      <c r="L86" s="29"/>
      <c r="M86" s="32"/>
    </row>
    <row r="87" spans="2:65" s="9" customFormat="1" ht="29.25" customHeight="1">
      <c r="B87" s="148"/>
      <c r="C87" s="149" t="s">
        <v>105</v>
      </c>
      <c r="D87" s="150" t="s">
        <v>51</v>
      </c>
      <c r="E87" s="150" t="s">
        <v>47</v>
      </c>
      <c r="F87" s="150" t="s">
        <v>48</v>
      </c>
      <c r="G87" s="150" t="s">
        <v>106</v>
      </c>
      <c r="H87" s="150" t="s">
        <v>107</v>
      </c>
      <c r="I87" s="151" t="s">
        <v>108</v>
      </c>
      <c r="J87" s="151" t="s">
        <v>109</v>
      </c>
      <c r="K87" s="150" t="s">
        <v>100</v>
      </c>
      <c r="L87" s="152" t="s">
        <v>110</v>
      </c>
      <c r="M87" s="153"/>
      <c r="N87" s="57" t="s">
        <v>1</v>
      </c>
      <c r="O87" s="58" t="s">
        <v>36</v>
      </c>
      <c r="P87" s="58" t="s">
        <v>111</v>
      </c>
      <c r="Q87" s="58" t="s">
        <v>112</v>
      </c>
      <c r="R87" s="58" t="s">
        <v>113</v>
      </c>
      <c r="S87" s="58" t="s">
        <v>114</v>
      </c>
      <c r="T87" s="58" t="s">
        <v>115</v>
      </c>
      <c r="U87" s="58" t="s">
        <v>116</v>
      </c>
      <c r="V87" s="58" t="s">
        <v>117</v>
      </c>
      <c r="W87" s="58" t="s">
        <v>118</v>
      </c>
      <c r="X87" s="59" t="s">
        <v>119</v>
      </c>
    </row>
    <row r="88" spans="2:65" s="1" customFormat="1" ht="22.9" customHeight="1">
      <c r="B88" s="28"/>
      <c r="C88" s="64" t="s">
        <v>120</v>
      </c>
      <c r="D88" s="29"/>
      <c r="E88" s="29"/>
      <c r="F88" s="29"/>
      <c r="G88" s="29"/>
      <c r="H88" s="29"/>
      <c r="I88" s="107"/>
      <c r="J88" s="107"/>
      <c r="K88" s="154">
        <f>BK88</f>
        <v>0</v>
      </c>
      <c r="L88" s="29"/>
      <c r="M88" s="32"/>
      <c r="N88" s="60"/>
      <c r="O88" s="61"/>
      <c r="P88" s="61"/>
      <c r="Q88" s="155">
        <f>Q89+SUM(Q90:Q151)</f>
        <v>0</v>
      </c>
      <c r="R88" s="155">
        <f>R89+SUM(R90:R151)</f>
        <v>0</v>
      </c>
      <c r="S88" s="61"/>
      <c r="T88" s="156">
        <f>T89+SUM(T90:T151)</f>
        <v>0</v>
      </c>
      <c r="U88" s="61"/>
      <c r="V88" s="156">
        <f>V89+SUM(V90:V151)</f>
        <v>0</v>
      </c>
      <c r="W88" s="61"/>
      <c r="X88" s="157">
        <f>X89+SUM(X90:X151)</f>
        <v>0</v>
      </c>
      <c r="AT88" s="12" t="s">
        <v>67</v>
      </c>
      <c r="AU88" s="12" t="s">
        <v>102</v>
      </c>
      <c r="BK88" s="158">
        <f>BK89+SUM(BK90:BK151)</f>
        <v>0</v>
      </c>
    </row>
    <row r="89" spans="2:65" s="1" customFormat="1" ht="22.5" customHeight="1">
      <c r="B89" s="28"/>
      <c r="C89" s="159" t="s">
        <v>75</v>
      </c>
      <c r="D89" s="159" t="s">
        <v>121</v>
      </c>
      <c r="E89" s="160" t="s">
        <v>122</v>
      </c>
      <c r="F89" s="161" t="s">
        <v>123</v>
      </c>
      <c r="G89" s="162" t="s">
        <v>124</v>
      </c>
      <c r="H89" s="163">
        <v>5</v>
      </c>
      <c r="I89" s="164"/>
      <c r="J89" s="165"/>
      <c r="K89" s="166">
        <f>ROUND(P89*H89,2)</f>
        <v>0</v>
      </c>
      <c r="L89" s="161" t="s">
        <v>125</v>
      </c>
      <c r="M89" s="167"/>
      <c r="N89" s="168" t="s">
        <v>1</v>
      </c>
      <c r="O89" s="169" t="s">
        <v>37</v>
      </c>
      <c r="P89" s="170">
        <f>I89+J89</f>
        <v>0</v>
      </c>
      <c r="Q89" s="170">
        <f>ROUND(I89*H89,2)</f>
        <v>0</v>
      </c>
      <c r="R89" s="170">
        <f>ROUND(J89*H89,2)</f>
        <v>0</v>
      </c>
      <c r="S89" s="53"/>
      <c r="T89" s="171">
        <f>S89*H89</f>
        <v>0</v>
      </c>
      <c r="U89" s="171">
        <v>0</v>
      </c>
      <c r="V89" s="171">
        <f>U89*H89</f>
        <v>0</v>
      </c>
      <c r="W89" s="171">
        <v>0</v>
      </c>
      <c r="X89" s="172">
        <f>W89*H89</f>
        <v>0</v>
      </c>
      <c r="AR89" s="12" t="s">
        <v>77</v>
      </c>
      <c r="AT89" s="12" t="s">
        <v>121</v>
      </c>
      <c r="AU89" s="12" t="s">
        <v>68</v>
      </c>
      <c r="AY89" s="12" t="s">
        <v>126</v>
      </c>
      <c r="BE89" s="173">
        <f>IF(O89="základní",K89,0)</f>
        <v>0</v>
      </c>
      <c r="BF89" s="173">
        <f>IF(O89="snížená",K89,0)</f>
        <v>0</v>
      </c>
      <c r="BG89" s="173">
        <f>IF(O89="zákl. přenesená",K89,0)</f>
        <v>0</v>
      </c>
      <c r="BH89" s="173">
        <f>IF(O89="sníž. přenesená",K89,0)</f>
        <v>0</v>
      </c>
      <c r="BI89" s="173">
        <f>IF(O89="nulová",K89,0)</f>
        <v>0</v>
      </c>
      <c r="BJ89" s="12" t="s">
        <v>75</v>
      </c>
      <c r="BK89" s="173">
        <f>ROUND(P89*H89,2)</f>
        <v>0</v>
      </c>
      <c r="BL89" s="12" t="s">
        <v>75</v>
      </c>
      <c r="BM89" s="12" t="s">
        <v>127</v>
      </c>
    </row>
    <row r="90" spans="2:65" s="1" customFormat="1" ht="11.25">
      <c r="B90" s="28"/>
      <c r="C90" s="29"/>
      <c r="D90" s="174" t="s">
        <v>128</v>
      </c>
      <c r="E90" s="29"/>
      <c r="F90" s="175" t="s">
        <v>123</v>
      </c>
      <c r="G90" s="29"/>
      <c r="H90" s="29"/>
      <c r="I90" s="107"/>
      <c r="J90" s="107"/>
      <c r="K90" s="29"/>
      <c r="L90" s="29"/>
      <c r="M90" s="32"/>
      <c r="N90" s="176"/>
      <c r="O90" s="53"/>
      <c r="P90" s="53"/>
      <c r="Q90" s="53"/>
      <c r="R90" s="53"/>
      <c r="S90" s="53"/>
      <c r="T90" s="53"/>
      <c r="U90" s="53"/>
      <c r="V90" s="53"/>
      <c r="W90" s="53"/>
      <c r="X90" s="54"/>
      <c r="AT90" s="12" t="s">
        <v>128</v>
      </c>
      <c r="AU90" s="12" t="s">
        <v>68</v>
      </c>
    </row>
    <row r="91" spans="2:65" s="1" customFormat="1" ht="22.5" customHeight="1">
      <c r="B91" s="28"/>
      <c r="C91" s="159" t="s">
        <v>77</v>
      </c>
      <c r="D91" s="159" t="s">
        <v>121</v>
      </c>
      <c r="E91" s="160" t="s">
        <v>129</v>
      </c>
      <c r="F91" s="161" t="s">
        <v>130</v>
      </c>
      <c r="G91" s="162" t="s">
        <v>124</v>
      </c>
      <c r="H91" s="163">
        <v>1</v>
      </c>
      <c r="I91" s="164"/>
      <c r="J91" s="165"/>
      <c r="K91" s="166">
        <f>ROUND(P91*H91,2)</f>
        <v>0</v>
      </c>
      <c r="L91" s="161" t="s">
        <v>125</v>
      </c>
      <c r="M91" s="167"/>
      <c r="N91" s="168" t="s">
        <v>1</v>
      </c>
      <c r="O91" s="169" t="s">
        <v>37</v>
      </c>
      <c r="P91" s="170">
        <f>I91+J91</f>
        <v>0</v>
      </c>
      <c r="Q91" s="170">
        <f>ROUND(I91*H91,2)</f>
        <v>0</v>
      </c>
      <c r="R91" s="170">
        <f>ROUND(J91*H91,2)</f>
        <v>0</v>
      </c>
      <c r="S91" s="53"/>
      <c r="T91" s="171">
        <f>S91*H91</f>
        <v>0</v>
      </c>
      <c r="U91" s="171">
        <v>0</v>
      </c>
      <c r="V91" s="171">
        <f>U91*H91</f>
        <v>0</v>
      </c>
      <c r="W91" s="171">
        <v>0</v>
      </c>
      <c r="X91" s="172">
        <f>W91*H91</f>
        <v>0</v>
      </c>
      <c r="AR91" s="12" t="s">
        <v>77</v>
      </c>
      <c r="AT91" s="12" t="s">
        <v>121</v>
      </c>
      <c r="AU91" s="12" t="s">
        <v>68</v>
      </c>
      <c r="AY91" s="12" t="s">
        <v>126</v>
      </c>
      <c r="BE91" s="173">
        <f>IF(O91="základní",K91,0)</f>
        <v>0</v>
      </c>
      <c r="BF91" s="173">
        <f>IF(O91="snížená",K91,0)</f>
        <v>0</v>
      </c>
      <c r="BG91" s="173">
        <f>IF(O91="zákl. přenesená",K91,0)</f>
        <v>0</v>
      </c>
      <c r="BH91" s="173">
        <f>IF(O91="sníž. přenesená",K91,0)</f>
        <v>0</v>
      </c>
      <c r="BI91" s="173">
        <f>IF(O91="nulová",K91,0)</f>
        <v>0</v>
      </c>
      <c r="BJ91" s="12" t="s">
        <v>75</v>
      </c>
      <c r="BK91" s="173">
        <f>ROUND(P91*H91,2)</f>
        <v>0</v>
      </c>
      <c r="BL91" s="12" t="s">
        <v>75</v>
      </c>
      <c r="BM91" s="12" t="s">
        <v>131</v>
      </c>
    </row>
    <row r="92" spans="2:65" s="1" customFormat="1" ht="11.25">
      <c r="B92" s="28"/>
      <c r="C92" s="29"/>
      <c r="D92" s="174" t="s">
        <v>128</v>
      </c>
      <c r="E92" s="29"/>
      <c r="F92" s="175" t="s">
        <v>130</v>
      </c>
      <c r="G92" s="29"/>
      <c r="H92" s="29"/>
      <c r="I92" s="107"/>
      <c r="J92" s="107"/>
      <c r="K92" s="29"/>
      <c r="L92" s="29"/>
      <c r="M92" s="32"/>
      <c r="N92" s="176"/>
      <c r="O92" s="53"/>
      <c r="P92" s="53"/>
      <c r="Q92" s="53"/>
      <c r="R92" s="53"/>
      <c r="S92" s="53"/>
      <c r="T92" s="53"/>
      <c r="U92" s="53"/>
      <c r="V92" s="53"/>
      <c r="W92" s="53"/>
      <c r="X92" s="54"/>
      <c r="AT92" s="12" t="s">
        <v>128</v>
      </c>
      <c r="AU92" s="12" t="s">
        <v>68</v>
      </c>
    </row>
    <row r="93" spans="2:65" s="1" customFormat="1" ht="22.5" customHeight="1">
      <c r="B93" s="28"/>
      <c r="C93" s="159" t="s">
        <v>132</v>
      </c>
      <c r="D93" s="159" t="s">
        <v>121</v>
      </c>
      <c r="E93" s="160" t="s">
        <v>133</v>
      </c>
      <c r="F93" s="161" t="s">
        <v>134</v>
      </c>
      <c r="G93" s="162" t="s">
        <v>124</v>
      </c>
      <c r="H93" s="163">
        <v>1</v>
      </c>
      <c r="I93" s="164"/>
      <c r="J93" s="165"/>
      <c r="K93" s="166">
        <f>ROUND(P93*H93,2)</f>
        <v>0</v>
      </c>
      <c r="L93" s="161" t="s">
        <v>125</v>
      </c>
      <c r="M93" s="167"/>
      <c r="N93" s="168" t="s">
        <v>1</v>
      </c>
      <c r="O93" s="169" t="s">
        <v>37</v>
      </c>
      <c r="P93" s="170">
        <f>I93+J93</f>
        <v>0</v>
      </c>
      <c r="Q93" s="170">
        <f>ROUND(I93*H93,2)</f>
        <v>0</v>
      </c>
      <c r="R93" s="170">
        <f>ROUND(J93*H93,2)</f>
        <v>0</v>
      </c>
      <c r="S93" s="53"/>
      <c r="T93" s="171">
        <f>S93*H93</f>
        <v>0</v>
      </c>
      <c r="U93" s="171">
        <v>0</v>
      </c>
      <c r="V93" s="171">
        <f>U93*H93</f>
        <v>0</v>
      </c>
      <c r="W93" s="171">
        <v>0</v>
      </c>
      <c r="X93" s="172">
        <f>W93*H93</f>
        <v>0</v>
      </c>
      <c r="AR93" s="12" t="s">
        <v>77</v>
      </c>
      <c r="AT93" s="12" t="s">
        <v>121</v>
      </c>
      <c r="AU93" s="12" t="s">
        <v>68</v>
      </c>
      <c r="AY93" s="12" t="s">
        <v>126</v>
      </c>
      <c r="BE93" s="173">
        <f>IF(O93="základní",K93,0)</f>
        <v>0</v>
      </c>
      <c r="BF93" s="173">
        <f>IF(O93="snížená",K93,0)</f>
        <v>0</v>
      </c>
      <c r="BG93" s="173">
        <f>IF(O93="zákl. přenesená",K93,0)</f>
        <v>0</v>
      </c>
      <c r="BH93" s="173">
        <f>IF(O93="sníž. přenesená",K93,0)</f>
        <v>0</v>
      </c>
      <c r="BI93" s="173">
        <f>IF(O93="nulová",K93,0)</f>
        <v>0</v>
      </c>
      <c r="BJ93" s="12" t="s">
        <v>75</v>
      </c>
      <c r="BK93" s="173">
        <f>ROUND(P93*H93,2)</f>
        <v>0</v>
      </c>
      <c r="BL93" s="12" t="s">
        <v>75</v>
      </c>
      <c r="BM93" s="12" t="s">
        <v>135</v>
      </c>
    </row>
    <row r="94" spans="2:65" s="1" customFormat="1" ht="11.25">
      <c r="B94" s="28"/>
      <c r="C94" s="29"/>
      <c r="D94" s="174" t="s">
        <v>128</v>
      </c>
      <c r="E94" s="29"/>
      <c r="F94" s="175" t="s">
        <v>134</v>
      </c>
      <c r="G94" s="29"/>
      <c r="H94" s="29"/>
      <c r="I94" s="107"/>
      <c r="J94" s="107"/>
      <c r="K94" s="29"/>
      <c r="L94" s="29"/>
      <c r="M94" s="32"/>
      <c r="N94" s="176"/>
      <c r="O94" s="53"/>
      <c r="P94" s="53"/>
      <c r="Q94" s="53"/>
      <c r="R94" s="53"/>
      <c r="S94" s="53"/>
      <c r="T94" s="53"/>
      <c r="U94" s="53"/>
      <c r="V94" s="53"/>
      <c r="W94" s="53"/>
      <c r="X94" s="54"/>
      <c r="AT94" s="12" t="s">
        <v>128</v>
      </c>
      <c r="AU94" s="12" t="s">
        <v>68</v>
      </c>
    </row>
    <row r="95" spans="2:65" s="1" customFormat="1" ht="22.5" customHeight="1">
      <c r="B95" s="28"/>
      <c r="C95" s="159" t="s">
        <v>136</v>
      </c>
      <c r="D95" s="159" t="s">
        <v>121</v>
      </c>
      <c r="E95" s="160" t="s">
        <v>137</v>
      </c>
      <c r="F95" s="161" t="s">
        <v>138</v>
      </c>
      <c r="G95" s="162" t="s">
        <v>124</v>
      </c>
      <c r="H95" s="163">
        <v>1</v>
      </c>
      <c r="I95" s="164"/>
      <c r="J95" s="165"/>
      <c r="K95" s="166">
        <f>ROUND(P95*H95,2)</f>
        <v>0</v>
      </c>
      <c r="L95" s="161" t="s">
        <v>125</v>
      </c>
      <c r="M95" s="167"/>
      <c r="N95" s="168" t="s">
        <v>1</v>
      </c>
      <c r="O95" s="169" t="s">
        <v>37</v>
      </c>
      <c r="P95" s="170">
        <f>I95+J95</f>
        <v>0</v>
      </c>
      <c r="Q95" s="170">
        <f>ROUND(I95*H95,2)</f>
        <v>0</v>
      </c>
      <c r="R95" s="170">
        <f>ROUND(J95*H95,2)</f>
        <v>0</v>
      </c>
      <c r="S95" s="53"/>
      <c r="T95" s="171">
        <f>S95*H95</f>
        <v>0</v>
      </c>
      <c r="U95" s="171">
        <v>0</v>
      </c>
      <c r="V95" s="171">
        <f>U95*H95</f>
        <v>0</v>
      </c>
      <c r="W95" s="171">
        <v>0</v>
      </c>
      <c r="X95" s="172">
        <f>W95*H95</f>
        <v>0</v>
      </c>
      <c r="AR95" s="12" t="s">
        <v>77</v>
      </c>
      <c r="AT95" s="12" t="s">
        <v>121</v>
      </c>
      <c r="AU95" s="12" t="s">
        <v>68</v>
      </c>
      <c r="AY95" s="12" t="s">
        <v>126</v>
      </c>
      <c r="BE95" s="173">
        <f>IF(O95="základní",K95,0)</f>
        <v>0</v>
      </c>
      <c r="BF95" s="173">
        <f>IF(O95="snížená",K95,0)</f>
        <v>0</v>
      </c>
      <c r="BG95" s="173">
        <f>IF(O95="zákl. přenesená",K95,0)</f>
        <v>0</v>
      </c>
      <c r="BH95" s="173">
        <f>IF(O95="sníž. přenesená",K95,0)</f>
        <v>0</v>
      </c>
      <c r="BI95" s="173">
        <f>IF(O95="nulová",K95,0)</f>
        <v>0</v>
      </c>
      <c r="BJ95" s="12" t="s">
        <v>75</v>
      </c>
      <c r="BK95" s="173">
        <f>ROUND(P95*H95,2)</f>
        <v>0</v>
      </c>
      <c r="BL95" s="12" t="s">
        <v>75</v>
      </c>
      <c r="BM95" s="12" t="s">
        <v>139</v>
      </c>
    </row>
    <row r="96" spans="2:65" s="1" customFormat="1" ht="11.25">
      <c r="B96" s="28"/>
      <c r="C96" s="29"/>
      <c r="D96" s="174" t="s">
        <v>128</v>
      </c>
      <c r="E96" s="29"/>
      <c r="F96" s="175" t="s">
        <v>138</v>
      </c>
      <c r="G96" s="29"/>
      <c r="H96" s="29"/>
      <c r="I96" s="107"/>
      <c r="J96" s="107"/>
      <c r="K96" s="29"/>
      <c r="L96" s="29"/>
      <c r="M96" s="32"/>
      <c r="N96" s="176"/>
      <c r="O96" s="53"/>
      <c r="P96" s="53"/>
      <c r="Q96" s="53"/>
      <c r="R96" s="53"/>
      <c r="S96" s="53"/>
      <c r="T96" s="53"/>
      <c r="U96" s="53"/>
      <c r="V96" s="53"/>
      <c r="W96" s="53"/>
      <c r="X96" s="54"/>
      <c r="AT96" s="12" t="s">
        <v>128</v>
      </c>
      <c r="AU96" s="12" t="s">
        <v>68</v>
      </c>
    </row>
    <row r="97" spans="2:65" s="1" customFormat="1" ht="22.5" customHeight="1">
      <c r="B97" s="28"/>
      <c r="C97" s="159" t="s">
        <v>140</v>
      </c>
      <c r="D97" s="159" t="s">
        <v>121</v>
      </c>
      <c r="E97" s="160" t="s">
        <v>141</v>
      </c>
      <c r="F97" s="161" t="s">
        <v>142</v>
      </c>
      <c r="G97" s="162" t="s">
        <v>124</v>
      </c>
      <c r="H97" s="163">
        <v>1</v>
      </c>
      <c r="I97" s="164"/>
      <c r="J97" s="165"/>
      <c r="K97" s="166">
        <f>ROUND(P97*H97,2)</f>
        <v>0</v>
      </c>
      <c r="L97" s="161" t="s">
        <v>125</v>
      </c>
      <c r="M97" s="167"/>
      <c r="N97" s="168" t="s">
        <v>1</v>
      </c>
      <c r="O97" s="169" t="s">
        <v>37</v>
      </c>
      <c r="P97" s="170">
        <f>I97+J97</f>
        <v>0</v>
      </c>
      <c r="Q97" s="170">
        <f>ROUND(I97*H97,2)</f>
        <v>0</v>
      </c>
      <c r="R97" s="170">
        <f>ROUND(J97*H97,2)</f>
        <v>0</v>
      </c>
      <c r="S97" s="53"/>
      <c r="T97" s="171">
        <f>S97*H97</f>
        <v>0</v>
      </c>
      <c r="U97" s="171">
        <v>0</v>
      </c>
      <c r="V97" s="171">
        <f>U97*H97</f>
        <v>0</v>
      </c>
      <c r="W97" s="171">
        <v>0</v>
      </c>
      <c r="X97" s="172">
        <f>W97*H97</f>
        <v>0</v>
      </c>
      <c r="AR97" s="12" t="s">
        <v>143</v>
      </c>
      <c r="AT97" s="12" t="s">
        <v>121</v>
      </c>
      <c r="AU97" s="12" t="s">
        <v>68</v>
      </c>
      <c r="AY97" s="12" t="s">
        <v>126</v>
      </c>
      <c r="BE97" s="173">
        <f>IF(O97="základní",K97,0)</f>
        <v>0</v>
      </c>
      <c r="BF97" s="173">
        <f>IF(O97="snížená",K97,0)</f>
        <v>0</v>
      </c>
      <c r="BG97" s="173">
        <f>IF(O97="zákl. přenesená",K97,0)</f>
        <v>0</v>
      </c>
      <c r="BH97" s="173">
        <f>IF(O97="sníž. přenesená",K97,0)</f>
        <v>0</v>
      </c>
      <c r="BI97" s="173">
        <f>IF(O97="nulová",K97,0)</f>
        <v>0</v>
      </c>
      <c r="BJ97" s="12" t="s">
        <v>75</v>
      </c>
      <c r="BK97" s="173">
        <f>ROUND(P97*H97,2)</f>
        <v>0</v>
      </c>
      <c r="BL97" s="12" t="s">
        <v>143</v>
      </c>
      <c r="BM97" s="12" t="s">
        <v>144</v>
      </c>
    </row>
    <row r="98" spans="2:65" s="1" customFormat="1" ht="11.25">
      <c r="B98" s="28"/>
      <c r="C98" s="29"/>
      <c r="D98" s="174" t="s">
        <v>128</v>
      </c>
      <c r="E98" s="29"/>
      <c r="F98" s="175" t="s">
        <v>145</v>
      </c>
      <c r="G98" s="29"/>
      <c r="H98" s="29"/>
      <c r="I98" s="107"/>
      <c r="J98" s="107"/>
      <c r="K98" s="29"/>
      <c r="L98" s="29"/>
      <c r="M98" s="32"/>
      <c r="N98" s="176"/>
      <c r="O98" s="53"/>
      <c r="P98" s="53"/>
      <c r="Q98" s="53"/>
      <c r="R98" s="53"/>
      <c r="S98" s="53"/>
      <c r="T98" s="53"/>
      <c r="U98" s="53"/>
      <c r="V98" s="53"/>
      <c r="W98" s="53"/>
      <c r="X98" s="54"/>
      <c r="AT98" s="12" t="s">
        <v>128</v>
      </c>
      <c r="AU98" s="12" t="s">
        <v>68</v>
      </c>
    </row>
    <row r="99" spans="2:65" s="1" customFormat="1" ht="22.5" customHeight="1">
      <c r="B99" s="28"/>
      <c r="C99" s="159" t="s">
        <v>146</v>
      </c>
      <c r="D99" s="159" t="s">
        <v>121</v>
      </c>
      <c r="E99" s="160" t="s">
        <v>147</v>
      </c>
      <c r="F99" s="161" t="s">
        <v>148</v>
      </c>
      <c r="G99" s="162" t="s">
        <v>124</v>
      </c>
      <c r="H99" s="163">
        <v>3</v>
      </c>
      <c r="I99" s="164"/>
      <c r="J99" s="165"/>
      <c r="K99" s="166">
        <f>ROUND(P99*H99,2)</f>
        <v>0</v>
      </c>
      <c r="L99" s="161" t="s">
        <v>125</v>
      </c>
      <c r="M99" s="167"/>
      <c r="N99" s="168" t="s">
        <v>1</v>
      </c>
      <c r="O99" s="169" t="s">
        <v>37</v>
      </c>
      <c r="P99" s="170">
        <f>I99+J99</f>
        <v>0</v>
      </c>
      <c r="Q99" s="170">
        <f>ROUND(I99*H99,2)</f>
        <v>0</v>
      </c>
      <c r="R99" s="170">
        <f>ROUND(J99*H99,2)</f>
        <v>0</v>
      </c>
      <c r="S99" s="53"/>
      <c r="T99" s="171">
        <f>S99*H99</f>
        <v>0</v>
      </c>
      <c r="U99" s="171">
        <v>0</v>
      </c>
      <c r="V99" s="171">
        <f>U99*H99</f>
        <v>0</v>
      </c>
      <c r="W99" s="171">
        <v>0</v>
      </c>
      <c r="X99" s="172">
        <f>W99*H99</f>
        <v>0</v>
      </c>
      <c r="AR99" s="12" t="s">
        <v>77</v>
      </c>
      <c r="AT99" s="12" t="s">
        <v>121</v>
      </c>
      <c r="AU99" s="12" t="s">
        <v>68</v>
      </c>
      <c r="AY99" s="12" t="s">
        <v>126</v>
      </c>
      <c r="BE99" s="173">
        <f>IF(O99="základní",K99,0)</f>
        <v>0</v>
      </c>
      <c r="BF99" s="173">
        <f>IF(O99="snížená",K99,0)</f>
        <v>0</v>
      </c>
      <c r="BG99" s="173">
        <f>IF(O99="zákl. přenesená",K99,0)</f>
        <v>0</v>
      </c>
      <c r="BH99" s="173">
        <f>IF(O99="sníž. přenesená",K99,0)</f>
        <v>0</v>
      </c>
      <c r="BI99" s="173">
        <f>IF(O99="nulová",K99,0)</f>
        <v>0</v>
      </c>
      <c r="BJ99" s="12" t="s">
        <v>75</v>
      </c>
      <c r="BK99" s="173">
        <f>ROUND(P99*H99,2)</f>
        <v>0</v>
      </c>
      <c r="BL99" s="12" t="s">
        <v>75</v>
      </c>
      <c r="BM99" s="12" t="s">
        <v>149</v>
      </c>
    </row>
    <row r="100" spans="2:65" s="1" customFormat="1" ht="11.25">
      <c r="B100" s="28"/>
      <c r="C100" s="29"/>
      <c r="D100" s="174" t="s">
        <v>128</v>
      </c>
      <c r="E100" s="29"/>
      <c r="F100" s="175" t="s">
        <v>148</v>
      </c>
      <c r="G100" s="29"/>
      <c r="H100" s="29"/>
      <c r="I100" s="107"/>
      <c r="J100" s="107"/>
      <c r="K100" s="29"/>
      <c r="L100" s="29"/>
      <c r="M100" s="32"/>
      <c r="N100" s="176"/>
      <c r="O100" s="53"/>
      <c r="P100" s="53"/>
      <c r="Q100" s="53"/>
      <c r="R100" s="53"/>
      <c r="S100" s="53"/>
      <c r="T100" s="53"/>
      <c r="U100" s="53"/>
      <c r="V100" s="53"/>
      <c r="W100" s="53"/>
      <c r="X100" s="54"/>
      <c r="AT100" s="12" t="s">
        <v>128</v>
      </c>
      <c r="AU100" s="12" t="s">
        <v>68</v>
      </c>
    </row>
    <row r="101" spans="2:65" s="1" customFormat="1" ht="22.5" customHeight="1">
      <c r="B101" s="28"/>
      <c r="C101" s="159" t="s">
        <v>150</v>
      </c>
      <c r="D101" s="159" t="s">
        <v>121</v>
      </c>
      <c r="E101" s="160" t="s">
        <v>151</v>
      </c>
      <c r="F101" s="161" t="s">
        <v>152</v>
      </c>
      <c r="G101" s="162" t="s">
        <v>124</v>
      </c>
      <c r="H101" s="163">
        <v>1</v>
      </c>
      <c r="I101" s="164"/>
      <c r="J101" s="165"/>
      <c r="K101" s="166">
        <f>ROUND(P101*H101,2)</f>
        <v>0</v>
      </c>
      <c r="L101" s="161" t="s">
        <v>125</v>
      </c>
      <c r="M101" s="167"/>
      <c r="N101" s="168" t="s">
        <v>1</v>
      </c>
      <c r="O101" s="169" t="s">
        <v>37</v>
      </c>
      <c r="P101" s="170">
        <f>I101+J101</f>
        <v>0</v>
      </c>
      <c r="Q101" s="170">
        <f>ROUND(I101*H101,2)</f>
        <v>0</v>
      </c>
      <c r="R101" s="170">
        <f>ROUND(J101*H101,2)</f>
        <v>0</v>
      </c>
      <c r="S101" s="53"/>
      <c r="T101" s="171">
        <f>S101*H101</f>
        <v>0</v>
      </c>
      <c r="U101" s="171">
        <v>0</v>
      </c>
      <c r="V101" s="171">
        <f>U101*H101</f>
        <v>0</v>
      </c>
      <c r="W101" s="171">
        <v>0</v>
      </c>
      <c r="X101" s="172">
        <f>W101*H101</f>
        <v>0</v>
      </c>
      <c r="AR101" s="12" t="s">
        <v>77</v>
      </c>
      <c r="AT101" s="12" t="s">
        <v>121</v>
      </c>
      <c r="AU101" s="12" t="s">
        <v>68</v>
      </c>
      <c r="AY101" s="12" t="s">
        <v>126</v>
      </c>
      <c r="BE101" s="173">
        <f>IF(O101="základní",K101,0)</f>
        <v>0</v>
      </c>
      <c r="BF101" s="173">
        <f>IF(O101="snížená",K101,0)</f>
        <v>0</v>
      </c>
      <c r="BG101" s="173">
        <f>IF(O101="zákl. přenesená",K101,0)</f>
        <v>0</v>
      </c>
      <c r="BH101" s="173">
        <f>IF(O101="sníž. přenesená",K101,0)</f>
        <v>0</v>
      </c>
      <c r="BI101" s="173">
        <f>IF(O101="nulová",K101,0)</f>
        <v>0</v>
      </c>
      <c r="BJ101" s="12" t="s">
        <v>75</v>
      </c>
      <c r="BK101" s="173">
        <f>ROUND(P101*H101,2)</f>
        <v>0</v>
      </c>
      <c r="BL101" s="12" t="s">
        <v>75</v>
      </c>
      <c r="BM101" s="12" t="s">
        <v>153</v>
      </c>
    </row>
    <row r="102" spans="2:65" s="1" customFormat="1" ht="11.25">
      <c r="B102" s="28"/>
      <c r="C102" s="29"/>
      <c r="D102" s="174" t="s">
        <v>128</v>
      </c>
      <c r="E102" s="29"/>
      <c r="F102" s="175" t="s">
        <v>154</v>
      </c>
      <c r="G102" s="29"/>
      <c r="H102" s="29"/>
      <c r="I102" s="107"/>
      <c r="J102" s="107"/>
      <c r="K102" s="29"/>
      <c r="L102" s="29"/>
      <c r="M102" s="32"/>
      <c r="N102" s="176"/>
      <c r="O102" s="53"/>
      <c r="P102" s="53"/>
      <c r="Q102" s="53"/>
      <c r="R102" s="53"/>
      <c r="S102" s="53"/>
      <c r="T102" s="53"/>
      <c r="U102" s="53"/>
      <c r="V102" s="53"/>
      <c r="W102" s="53"/>
      <c r="X102" s="54"/>
      <c r="AT102" s="12" t="s">
        <v>128</v>
      </c>
      <c r="AU102" s="12" t="s">
        <v>68</v>
      </c>
    </row>
    <row r="103" spans="2:65" s="1" customFormat="1" ht="22.5" customHeight="1">
      <c r="B103" s="28"/>
      <c r="C103" s="159" t="s">
        <v>155</v>
      </c>
      <c r="D103" s="159" t="s">
        <v>121</v>
      </c>
      <c r="E103" s="160" t="s">
        <v>156</v>
      </c>
      <c r="F103" s="161" t="s">
        <v>157</v>
      </c>
      <c r="G103" s="162" t="s">
        <v>124</v>
      </c>
      <c r="H103" s="163">
        <v>2</v>
      </c>
      <c r="I103" s="164"/>
      <c r="J103" s="165"/>
      <c r="K103" s="166">
        <f>ROUND(P103*H103,2)</f>
        <v>0</v>
      </c>
      <c r="L103" s="161" t="s">
        <v>125</v>
      </c>
      <c r="M103" s="167"/>
      <c r="N103" s="168" t="s">
        <v>1</v>
      </c>
      <c r="O103" s="169" t="s">
        <v>37</v>
      </c>
      <c r="P103" s="170">
        <f>I103+J103</f>
        <v>0</v>
      </c>
      <c r="Q103" s="170">
        <f>ROUND(I103*H103,2)</f>
        <v>0</v>
      </c>
      <c r="R103" s="170">
        <f>ROUND(J103*H103,2)</f>
        <v>0</v>
      </c>
      <c r="S103" s="53"/>
      <c r="T103" s="171">
        <f>S103*H103</f>
        <v>0</v>
      </c>
      <c r="U103" s="171">
        <v>0</v>
      </c>
      <c r="V103" s="171">
        <f>U103*H103</f>
        <v>0</v>
      </c>
      <c r="W103" s="171">
        <v>0</v>
      </c>
      <c r="X103" s="172">
        <f>W103*H103</f>
        <v>0</v>
      </c>
      <c r="AR103" s="12" t="s">
        <v>77</v>
      </c>
      <c r="AT103" s="12" t="s">
        <v>121</v>
      </c>
      <c r="AU103" s="12" t="s">
        <v>68</v>
      </c>
      <c r="AY103" s="12" t="s">
        <v>126</v>
      </c>
      <c r="BE103" s="173">
        <f>IF(O103="základní",K103,0)</f>
        <v>0</v>
      </c>
      <c r="BF103" s="173">
        <f>IF(O103="snížená",K103,0)</f>
        <v>0</v>
      </c>
      <c r="BG103" s="173">
        <f>IF(O103="zákl. přenesená",K103,0)</f>
        <v>0</v>
      </c>
      <c r="BH103" s="173">
        <f>IF(O103="sníž. přenesená",K103,0)</f>
        <v>0</v>
      </c>
      <c r="BI103" s="173">
        <f>IF(O103="nulová",K103,0)</f>
        <v>0</v>
      </c>
      <c r="BJ103" s="12" t="s">
        <v>75</v>
      </c>
      <c r="BK103" s="173">
        <f>ROUND(P103*H103,2)</f>
        <v>0</v>
      </c>
      <c r="BL103" s="12" t="s">
        <v>75</v>
      </c>
      <c r="BM103" s="12" t="s">
        <v>158</v>
      </c>
    </row>
    <row r="104" spans="2:65" s="1" customFormat="1" ht="11.25">
      <c r="B104" s="28"/>
      <c r="C104" s="29"/>
      <c r="D104" s="174" t="s">
        <v>128</v>
      </c>
      <c r="E104" s="29"/>
      <c r="F104" s="175" t="s">
        <v>157</v>
      </c>
      <c r="G104" s="29"/>
      <c r="H104" s="29"/>
      <c r="I104" s="107"/>
      <c r="J104" s="107"/>
      <c r="K104" s="29"/>
      <c r="L104" s="29"/>
      <c r="M104" s="32"/>
      <c r="N104" s="176"/>
      <c r="O104" s="53"/>
      <c r="P104" s="53"/>
      <c r="Q104" s="53"/>
      <c r="R104" s="53"/>
      <c r="S104" s="53"/>
      <c r="T104" s="53"/>
      <c r="U104" s="53"/>
      <c r="V104" s="53"/>
      <c r="W104" s="53"/>
      <c r="X104" s="54"/>
      <c r="AT104" s="12" t="s">
        <v>128</v>
      </c>
      <c r="AU104" s="12" t="s">
        <v>68</v>
      </c>
    </row>
    <row r="105" spans="2:65" s="1" customFormat="1" ht="22.5" customHeight="1">
      <c r="B105" s="28"/>
      <c r="C105" s="159" t="s">
        <v>159</v>
      </c>
      <c r="D105" s="159" t="s">
        <v>121</v>
      </c>
      <c r="E105" s="160" t="s">
        <v>160</v>
      </c>
      <c r="F105" s="161" t="s">
        <v>161</v>
      </c>
      <c r="G105" s="162" t="s">
        <v>124</v>
      </c>
      <c r="H105" s="163">
        <v>1</v>
      </c>
      <c r="I105" s="164"/>
      <c r="J105" s="165"/>
      <c r="K105" s="166">
        <f>ROUND(P105*H105,2)</f>
        <v>0</v>
      </c>
      <c r="L105" s="161" t="s">
        <v>125</v>
      </c>
      <c r="M105" s="167"/>
      <c r="N105" s="168" t="s">
        <v>1</v>
      </c>
      <c r="O105" s="169" t="s">
        <v>37</v>
      </c>
      <c r="P105" s="170">
        <f>I105+J105</f>
        <v>0</v>
      </c>
      <c r="Q105" s="170">
        <f>ROUND(I105*H105,2)</f>
        <v>0</v>
      </c>
      <c r="R105" s="170">
        <f>ROUND(J105*H105,2)</f>
        <v>0</v>
      </c>
      <c r="S105" s="53"/>
      <c r="T105" s="171">
        <f>S105*H105</f>
        <v>0</v>
      </c>
      <c r="U105" s="171">
        <v>0</v>
      </c>
      <c r="V105" s="171">
        <f>U105*H105</f>
        <v>0</v>
      </c>
      <c r="W105" s="171">
        <v>0</v>
      </c>
      <c r="X105" s="172">
        <f>W105*H105</f>
        <v>0</v>
      </c>
      <c r="AR105" s="12" t="s">
        <v>77</v>
      </c>
      <c r="AT105" s="12" t="s">
        <v>121</v>
      </c>
      <c r="AU105" s="12" t="s">
        <v>68</v>
      </c>
      <c r="AY105" s="12" t="s">
        <v>126</v>
      </c>
      <c r="BE105" s="173">
        <f>IF(O105="základní",K105,0)</f>
        <v>0</v>
      </c>
      <c r="BF105" s="173">
        <f>IF(O105="snížená",K105,0)</f>
        <v>0</v>
      </c>
      <c r="BG105" s="173">
        <f>IF(O105="zákl. přenesená",K105,0)</f>
        <v>0</v>
      </c>
      <c r="BH105" s="173">
        <f>IF(O105="sníž. přenesená",K105,0)</f>
        <v>0</v>
      </c>
      <c r="BI105" s="173">
        <f>IF(O105="nulová",K105,0)</f>
        <v>0</v>
      </c>
      <c r="BJ105" s="12" t="s">
        <v>75</v>
      </c>
      <c r="BK105" s="173">
        <f>ROUND(P105*H105,2)</f>
        <v>0</v>
      </c>
      <c r="BL105" s="12" t="s">
        <v>75</v>
      </c>
      <c r="BM105" s="12" t="s">
        <v>162</v>
      </c>
    </row>
    <row r="106" spans="2:65" s="1" customFormat="1" ht="11.25">
      <c r="B106" s="28"/>
      <c r="C106" s="29"/>
      <c r="D106" s="174" t="s">
        <v>128</v>
      </c>
      <c r="E106" s="29"/>
      <c r="F106" s="175" t="s">
        <v>161</v>
      </c>
      <c r="G106" s="29"/>
      <c r="H106" s="29"/>
      <c r="I106" s="107"/>
      <c r="J106" s="107"/>
      <c r="K106" s="29"/>
      <c r="L106" s="29"/>
      <c r="M106" s="32"/>
      <c r="N106" s="176"/>
      <c r="O106" s="53"/>
      <c r="P106" s="53"/>
      <c r="Q106" s="53"/>
      <c r="R106" s="53"/>
      <c r="S106" s="53"/>
      <c r="T106" s="53"/>
      <c r="U106" s="53"/>
      <c r="V106" s="53"/>
      <c r="W106" s="53"/>
      <c r="X106" s="54"/>
      <c r="AT106" s="12" t="s">
        <v>128</v>
      </c>
      <c r="AU106" s="12" t="s">
        <v>68</v>
      </c>
    </row>
    <row r="107" spans="2:65" s="1" customFormat="1" ht="22.5" customHeight="1">
      <c r="B107" s="28"/>
      <c r="C107" s="159" t="s">
        <v>163</v>
      </c>
      <c r="D107" s="159" t="s">
        <v>121</v>
      </c>
      <c r="E107" s="160" t="s">
        <v>164</v>
      </c>
      <c r="F107" s="161" t="s">
        <v>165</v>
      </c>
      <c r="G107" s="162" t="s">
        <v>124</v>
      </c>
      <c r="H107" s="163">
        <v>3</v>
      </c>
      <c r="I107" s="164"/>
      <c r="J107" s="165"/>
      <c r="K107" s="166">
        <f>ROUND(P107*H107,2)</f>
        <v>0</v>
      </c>
      <c r="L107" s="161" t="s">
        <v>125</v>
      </c>
      <c r="M107" s="167"/>
      <c r="N107" s="168" t="s">
        <v>1</v>
      </c>
      <c r="O107" s="169" t="s">
        <v>37</v>
      </c>
      <c r="P107" s="170">
        <f>I107+J107</f>
        <v>0</v>
      </c>
      <c r="Q107" s="170">
        <f>ROUND(I107*H107,2)</f>
        <v>0</v>
      </c>
      <c r="R107" s="170">
        <f>ROUND(J107*H107,2)</f>
        <v>0</v>
      </c>
      <c r="S107" s="53"/>
      <c r="T107" s="171">
        <f>S107*H107</f>
        <v>0</v>
      </c>
      <c r="U107" s="171">
        <v>0</v>
      </c>
      <c r="V107" s="171">
        <f>U107*H107</f>
        <v>0</v>
      </c>
      <c r="W107" s="171">
        <v>0</v>
      </c>
      <c r="X107" s="172">
        <f>W107*H107</f>
        <v>0</v>
      </c>
      <c r="AR107" s="12" t="s">
        <v>77</v>
      </c>
      <c r="AT107" s="12" t="s">
        <v>121</v>
      </c>
      <c r="AU107" s="12" t="s">
        <v>68</v>
      </c>
      <c r="AY107" s="12" t="s">
        <v>126</v>
      </c>
      <c r="BE107" s="173">
        <f>IF(O107="základní",K107,0)</f>
        <v>0</v>
      </c>
      <c r="BF107" s="173">
        <f>IF(O107="snížená",K107,0)</f>
        <v>0</v>
      </c>
      <c r="BG107" s="173">
        <f>IF(O107="zákl. přenesená",K107,0)</f>
        <v>0</v>
      </c>
      <c r="BH107" s="173">
        <f>IF(O107="sníž. přenesená",K107,0)</f>
        <v>0</v>
      </c>
      <c r="BI107" s="173">
        <f>IF(O107="nulová",K107,0)</f>
        <v>0</v>
      </c>
      <c r="BJ107" s="12" t="s">
        <v>75</v>
      </c>
      <c r="BK107" s="173">
        <f>ROUND(P107*H107,2)</f>
        <v>0</v>
      </c>
      <c r="BL107" s="12" t="s">
        <v>75</v>
      </c>
      <c r="BM107" s="12" t="s">
        <v>166</v>
      </c>
    </row>
    <row r="108" spans="2:65" s="1" customFormat="1" ht="11.25">
      <c r="B108" s="28"/>
      <c r="C108" s="29"/>
      <c r="D108" s="174" t="s">
        <v>128</v>
      </c>
      <c r="E108" s="29"/>
      <c r="F108" s="175" t="s">
        <v>165</v>
      </c>
      <c r="G108" s="29"/>
      <c r="H108" s="29"/>
      <c r="I108" s="107"/>
      <c r="J108" s="107"/>
      <c r="K108" s="29"/>
      <c r="L108" s="29"/>
      <c r="M108" s="32"/>
      <c r="N108" s="176"/>
      <c r="O108" s="53"/>
      <c r="P108" s="53"/>
      <c r="Q108" s="53"/>
      <c r="R108" s="53"/>
      <c r="S108" s="53"/>
      <c r="T108" s="53"/>
      <c r="U108" s="53"/>
      <c r="V108" s="53"/>
      <c r="W108" s="53"/>
      <c r="X108" s="54"/>
      <c r="AT108" s="12" t="s">
        <v>128</v>
      </c>
      <c r="AU108" s="12" t="s">
        <v>68</v>
      </c>
    </row>
    <row r="109" spans="2:65" s="1" customFormat="1" ht="22.5" customHeight="1">
      <c r="B109" s="28"/>
      <c r="C109" s="159" t="s">
        <v>167</v>
      </c>
      <c r="D109" s="159" t="s">
        <v>121</v>
      </c>
      <c r="E109" s="160" t="s">
        <v>168</v>
      </c>
      <c r="F109" s="161" t="s">
        <v>169</v>
      </c>
      <c r="G109" s="162" t="s">
        <v>124</v>
      </c>
      <c r="H109" s="163">
        <v>2</v>
      </c>
      <c r="I109" s="164"/>
      <c r="J109" s="165"/>
      <c r="K109" s="166">
        <f>ROUND(P109*H109,2)</f>
        <v>0</v>
      </c>
      <c r="L109" s="161" t="s">
        <v>125</v>
      </c>
      <c r="M109" s="167"/>
      <c r="N109" s="168" t="s">
        <v>1</v>
      </c>
      <c r="O109" s="169" t="s">
        <v>37</v>
      </c>
      <c r="P109" s="170">
        <f>I109+J109</f>
        <v>0</v>
      </c>
      <c r="Q109" s="170">
        <f>ROUND(I109*H109,2)</f>
        <v>0</v>
      </c>
      <c r="R109" s="170">
        <f>ROUND(J109*H109,2)</f>
        <v>0</v>
      </c>
      <c r="S109" s="53"/>
      <c r="T109" s="171">
        <f>S109*H109</f>
        <v>0</v>
      </c>
      <c r="U109" s="171">
        <v>0</v>
      </c>
      <c r="V109" s="171">
        <f>U109*H109</f>
        <v>0</v>
      </c>
      <c r="W109" s="171">
        <v>0</v>
      </c>
      <c r="X109" s="172">
        <f>W109*H109</f>
        <v>0</v>
      </c>
      <c r="AR109" s="12" t="s">
        <v>77</v>
      </c>
      <c r="AT109" s="12" t="s">
        <v>121</v>
      </c>
      <c r="AU109" s="12" t="s">
        <v>68</v>
      </c>
      <c r="AY109" s="12" t="s">
        <v>126</v>
      </c>
      <c r="BE109" s="173">
        <f>IF(O109="základní",K109,0)</f>
        <v>0</v>
      </c>
      <c r="BF109" s="173">
        <f>IF(O109="snížená",K109,0)</f>
        <v>0</v>
      </c>
      <c r="BG109" s="173">
        <f>IF(O109="zákl. přenesená",K109,0)</f>
        <v>0</v>
      </c>
      <c r="BH109" s="173">
        <f>IF(O109="sníž. přenesená",K109,0)</f>
        <v>0</v>
      </c>
      <c r="BI109" s="173">
        <f>IF(O109="nulová",K109,0)</f>
        <v>0</v>
      </c>
      <c r="BJ109" s="12" t="s">
        <v>75</v>
      </c>
      <c r="BK109" s="173">
        <f>ROUND(P109*H109,2)</f>
        <v>0</v>
      </c>
      <c r="BL109" s="12" t="s">
        <v>75</v>
      </c>
      <c r="BM109" s="12" t="s">
        <v>170</v>
      </c>
    </row>
    <row r="110" spans="2:65" s="1" customFormat="1" ht="11.25">
      <c r="B110" s="28"/>
      <c r="C110" s="29"/>
      <c r="D110" s="174" t="s">
        <v>128</v>
      </c>
      <c r="E110" s="29"/>
      <c r="F110" s="175" t="s">
        <v>169</v>
      </c>
      <c r="G110" s="29"/>
      <c r="H110" s="29"/>
      <c r="I110" s="107"/>
      <c r="J110" s="107"/>
      <c r="K110" s="29"/>
      <c r="L110" s="29"/>
      <c r="M110" s="32"/>
      <c r="N110" s="176"/>
      <c r="O110" s="53"/>
      <c r="P110" s="53"/>
      <c r="Q110" s="53"/>
      <c r="R110" s="53"/>
      <c r="S110" s="53"/>
      <c r="T110" s="53"/>
      <c r="U110" s="53"/>
      <c r="V110" s="53"/>
      <c r="W110" s="53"/>
      <c r="X110" s="54"/>
      <c r="AT110" s="12" t="s">
        <v>128</v>
      </c>
      <c r="AU110" s="12" t="s">
        <v>68</v>
      </c>
    </row>
    <row r="111" spans="2:65" s="1" customFormat="1" ht="22.5" customHeight="1">
      <c r="B111" s="28"/>
      <c r="C111" s="159" t="s">
        <v>171</v>
      </c>
      <c r="D111" s="159" t="s">
        <v>121</v>
      </c>
      <c r="E111" s="160" t="s">
        <v>172</v>
      </c>
      <c r="F111" s="161" t="s">
        <v>173</v>
      </c>
      <c r="G111" s="162" t="s">
        <v>124</v>
      </c>
      <c r="H111" s="163">
        <v>1</v>
      </c>
      <c r="I111" s="164"/>
      <c r="J111" s="165"/>
      <c r="K111" s="166">
        <f>ROUND(P111*H111,2)</f>
        <v>0</v>
      </c>
      <c r="L111" s="161" t="s">
        <v>125</v>
      </c>
      <c r="M111" s="167"/>
      <c r="N111" s="168" t="s">
        <v>1</v>
      </c>
      <c r="O111" s="169" t="s">
        <v>37</v>
      </c>
      <c r="P111" s="170">
        <f>I111+J111</f>
        <v>0</v>
      </c>
      <c r="Q111" s="170">
        <f>ROUND(I111*H111,2)</f>
        <v>0</v>
      </c>
      <c r="R111" s="170">
        <f>ROUND(J111*H111,2)</f>
        <v>0</v>
      </c>
      <c r="S111" s="53"/>
      <c r="T111" s="171">
        <f>S111*H111</f>
        <v>0</v>
      </c>
      <c r="U111" s="171">
        <v>0</v>
      </c>
      <c r="V111" s="171">
        <f>U111*H111</f>
        <v>0</v>
      </c>
      <c r="W111" s="171">
        <v>0</v>
      </c>
      <c r="X111" s="172">
        <f>W111*H111</f>
        <v>0</v>
      </c>
      <c r="AR111" s="12" t="s">
        <v>77</v>
      </c>
      <c r="AT111" s="12" t="s">
        <v>121</v>
      </c>
      <c r="AU111" s="12" t="s">
        <v>68</v>
      </c>
      <c r="AY111" s="12" t="s">
        <v>126</v>
      </c>
      <c r="BE111" s="173">
        <f>IF(O111="základní",K111,0)</f>
        <v>0</v>
      </c>
      <c r="BF111" s="173">
        <f>IF(O111="snížená",K111,0)</f>
        <v>0</v>
      </c>
      <c r="BG111" s="173">
        <f>IF(O111="zákl. přenesená",K111,0)</f>
        <v>0</v>
      </c>
      <c r="BH111" s="173">
        <f>IF(O111="sníž. přenesená",K111,0)</f>
        <v>0</v>
      </c>
      <c r="BI111" s="173">
        <f>IF(O111="nulová",K111,0)</f>
        <v>0</v>
      </c>
      <c r="BJ111" s="12" t="s">
        <v>75</v>
      </c>
      <c r="BK111" s="173">
        <f>ROUND(P111*H111,2)</f>
        <v>0</v>
      </c>
      <c r="BL111" s="12" t="s">
        <v>75</v>
      </c>
      <c r="BM111" s="12" t="s">
        <v>174</v>
      </c>
    </row>
    <row r="112" spans="2:65" s="1" customFormat="1" ht="11.25">
      <c r="B112" s="28"/>
      <c r="C112" s="29"/>
      <c r="D112" s="174" t="s">
        <v>128</v>
      </c>
      <c r="E112" s="29"/>
      <c r="F112" s="175" t="s">
        <v>173</v>
      </c>
      <c r="G112" s="29"/>
      <c r="H112" s="29"/>
      <c r="I112" s="107"/>
      <c r="J112" s="107"/>
      <c r="K112" s="29"/>
      <c r="L112" s="29"/>
      <c r="M112" s="32"/>
      <c r="N112" s="176"/>
      <c r="O112" s="53"/>
      <c r="P112" s="53"/>
      <c r="Q112" s="53"/>
      <c r="R112" s="53"/>
      <c r="S112" s="53"/>
      <c r="T112" s="53"/>
      <c r="U112" s="53"/>
      <c r="V112" s="53"/>
      <c r="W112" s="53"/>
      <c r="X112" s="54"/>
      <c r="AT112" s="12" t="s">
        <v>128</v>
      </c>
      <c r="AU112" s="12" t="s">
        <v>68</v>
      </c>
    </row>
    <row r="113" spans="2:65" s="1" customFormat="1" ht="22.5" customHeight="1">
      <c r="B113" s="28"/>
      <c r="C113" s="159" t="s">
        <v>175</v>
      </c>
      <c r="D113" s="159" t="s">
        <v>121</v>
      </c>
      <c r="E113" s="160" t="s">
        <v>176</v>
      </c>
      <c r="F113" s="161" t="s">
        <v>177</v>
      </c>
      <c r="G113" s="162" t="s">
        <v>124</v>
      </c>
      <c r="H113" s="163">
        <v>2</v>
      </c>
      <c r="I113" s="164"/>
      <c r="J113" s="165"/>
      <c r="K113" s="166">
        <f>ROUND(P113*H113,2)</f>
        <v>0</v>
      </c>
      <c r="L113" s="161" t="s">
        <v>125</v>
      </c>
      <c r="M113" s="167"/>
      <c r="N113" s="168" t="s">
        <v>1</v>
      </c>
      <c r="O113" s="169" t="s">
        <v>37</v>
      </c>
      <c r="P113" s="170">
        <f>I113+J113</f>
        <v>0</v>
      </c>
      <c r="Q113" s="170">
        <f>ROUND(I113*H113,2)</f>
        <v>0</v>
      </c>
      <c r="R113" s="170">
        <f>ROUND(J113*H113,2)</f>
        <v>0</v>
      </c>
      <c r="S113" s="53"/>
      <c r="T113" s="171">
        <f>S113*H113</f>
        <v>0</v>
      </c>
      <c r="U113" s="171">
        <v>0</v>
      </c>
      <c r="V113" s="171">
        <f>U113*H113</f>
        <v>0</v>
      </c>
      <c r="W113" s="171">
        <v>0</v>
      </c>
      <c r="X113" s="172">
        <f>W113*H113</f>
        <v>0</v>
      </c>
      <c r="AR113" s="12" t="s">
        <v>77</v>
      </c>
      <c r="AT113" s="12" t="s">
        <v>121</v>
      </c>
      <c r="AU113" s="12" t="s">
        <v>68</v>
      </c>
      <c r="AY113" s="12" t="s">
        <v>126</v>
      </c>
      <c r="BE113" s="173">
        <f>IF(O113="základní",K113,0)</f>
        <v>0</v>
      </c>
      <c r="BF113" s="173">
        <f>IF(O113="snížená",K113,0)</f>
        <v>0</v>
      </c>
      <c r="BG113" s="173">
        <f>IF(O113="zákl. přenesená",K113,0)</f>
        <v>0</v>
      </c>
      <c r="BH113" s="173">
        <f>IF(O113="sníž. přenesená",K113,0)</f>
        <v>0</v>
      </c>
      <c r="BI113" s="173">
        <f>IF(O113="nulová",K113,0)</f>
        <v>0</v>
      </c>
      <c r="BJ113" s="12" t="s">
        <v>75</v>
      </c>
      <c r="BK113" s="173">
        <f>ROUND(P113*H113,2)</f>
        <v>0</v>
      </c>
      <c r="BL113" s="12" t="s">
        <v>75</v>
      </c>
      <c r="BM113" s="12" t="s">
        <v>178</v>
      </c>
    </row>
    <row r="114" spans="2:65" s="1" customFormat="1" ht="11.25">
      <c r="B114" s="28"/>
      <c r="C114" s="29"/>
      <c r="D114" s="174" t="s">
        <v>128</v>
      </c>
      <c r="E114" s="29"/>
      <c r="F114" s="175" t="s">
        <v>177</v>
      </c>
      <c r="G114" s="29"/>
      <c r="H114" s="29"/>
      <c r="I114" s="107"/>
      <c r="J114" s="107"/>
      <c r="K114" s="29"/>
      <c r="L114" s="29"/>
      <c r="M114" s="32"/>
      <c r="N114" s="176"/>
      <c r="O114" s="53"/>
      <c r="P114" s="53"/>
      <c r="Q114" s="53"/>
      <c r="R114" s="53"/>
      <c r="S114" s="53"/>
      <c r="T114" s="53"/>
      <c r="U114" s="53"/>
      <c r="V114" s="53"/>
      <c r="W114" s="53"/>
      <c r="X114" s="54"/>
      <c r="AT114" s="12" t="s">
        <v>128</v>
      </c>
      <c r="AU114" s="12" t="s">
        <v>68</v>
      </c>
    </row>
    <row r="115" spans="2:65" s="1" customFormat="1" ht="22.5" customHeight="1">
      <c r="B115" s="28"/>
      <c r="C115" s="159" t="s">
        <v>179</v>
      </c>
      <c r="D115" s="159" t="s">
        <v>121</v>
      </c>
      <c r="E115" s="160" t="s">
        <v>180</v>
      </c>
      <c r="F115" s="161" t="s">
        <v>181</v>
      </c>
      <c r="G115" s="162" t="s">
        <v>124</v>
      </c>
      <c r="H115" s="163">
        <v>1</v>
      </c>
      <c r="I115" s="164"/>
      <c r="J115" s="165"/>
      <c r="K115" s="166">
        <f>ROUND(P115*H115,2)</f>
        <v>0</v>
      </c>
      <c r="L115" s="161" t="s">
        <v>125</v>
      </c>
      <c r="M115" s="167"/>
      <c r="N115" s="168" t="s">
        <v>1</v>
      </c>
      <c r="O115" s="169" t="s">
        <v>37</v>
      </c>
      <c r="P115" s="170">
        <f>I115+J115</f>
        <v>0</v>
      </c>
      <c r="Q115" s="170">
        <f>ROUND(I115*H115,2)</f>
        <v>0</v>
      </c>
      <c r="R115" s="170">
        <f>ROUND(J115*H115,2)</f>
        <v>0</v>
      </c>
      <c r="S115" s="53"/>
      <c r="T115" s="171">
        <f>S115*H115</f>
        <v>0</v>
      </c>
      <c r="U115" s="171">
        <v>0</v>
      </c>
      <c r="V115" s="171">
        <f>U115*H115</f>
        <v>0</v>
      </c>
      <c r="W115" s="171">
        <v>0</v>
      </c>
      <c r="X115" s="172">
        <f>W115*H115</f>
        <v>0</v>
      </c>
      <c r="AR115" s="12" t="s">
        <v>77</v>
      </c>
      <c r="AT115" s="12" t="s">
        <v>121</v>
      </c>
      <c r="AU115" s="12" t="s">
        <v>68</v>
      </c>
      <c r="AY115" s="12" t="s">
        <v>126</v>
      </c>
      <c r="BE115" s="173">
        <f>IF(O115="základní",K115,0)</f>
        <v>0</v>
      </c>
      <c r="BF115" s="173">
        <f>IF(O115="snížená",K115,0)</f>
        <v>0</v>
      </c>
      <c r="BG115" s="173">
        <f>IF(O115="zákl. přenesená",K115,0)</f>
        <v>0</v>
      </c>
      <c r="BH115" s="173">
        <f>IF(O115="sníž. přenesená",K115,0)</f>
        <v>0</v>
      </c>
      <c r="BI115" s="173">
        <f>IF(O115="nulová",K115,0)</f>
        <v>0</v>
      </c>
      <c r="BJ115" s="12" t="s">
        <v>75</v>
      </c>
      <c r="BK115" s="173">
        <f>ROUND(P115*H115,2)</f>
        <v>0</v>
      </c>
      <c r="BL115" s="12" t="s">
        <v>75</v>
      </c>
      <c r="BM115" s="12" t="s">
        <v>182</v>
      </c>
    </row>
    <row r="116" spans="2:65" s="1" customFormat="1" ht="11.25">
      <c r="B116" s="28"/>
      <c r="C116" s="29"/>
      <c r="D116" s="174" t="s">
        <v>128</v>
      </c>
      <c r="E116" s="29"/>
      <c r="F116" s="175" t="s">
        <v>181</v>
      </c>
      <c r="G116" s="29"/>
      <c r="H116" s="29"/>
      <c r="I116" s="107"/>
      <c r="J116" s="107"/>
      <c r="K116" s="29"/>
      <c r="L116" s="29"/>
      <c r="M116" s="32"/>
      <c r="N116" s="176"/>
      <c r="O116" s="53"/>
      <c r="P116" s="53"/>
      <c r="Q116" s="53"/>
      <c r="R116" s="53"/>
      <c r="S116" s="53"/>
      <c r="T116" s="53"/>
      <c r="U116" s="53"/>
      <c r="V116" s="53"/>
      <c r="W116" s="53"/>
      <c r="X116" s="54"/>
      <c r="AT116" s="12" t="s">
        <v>128</v>
      </c>
      <c r="AU116" s="12" t="s">
        <v>68</v>
      </c>
    </row>
    <row r="117" spans="2:65" s="1" customFormat="1" ht="22.5" customHeight="1">
      <c r="B117" s="28"/>
      <c r="C117" s="159" t="s">
        <v>9</v>
      </c>
      <c r="D117" s="159" t="s">
        <v>121</v>
      </c>
      <c r="E117" s="160" t="s">
        <v>183</v>
      </c>
      <c r="F117" s="161" t="s">
        <v>184</v>
      </c>
      <c r="G117" s="162" t="s">
        <v>185</v>
      </c>
      <c r="H117" s="163">
        <v>20</v>
      </c>
      <c r="I117" s="164"/>
      <c r="J117" s="165"/>
      <c r="K117" s="166">
        <f>ROUND(P117*H117,2)</f>
        <v>0</v>
      </c>
      <c r="L117" s="161" t="s">
        <v>125</v>
      </c>
      <c r="M117" s="167"/>
      <c r="N117" s="168" t="s">
        <v>1</v>
      </c>
      <c r="O117" s="169" t="s">
        <v>37</v>
      </c>
      <c r="P117" s="170">
        <f>I117+J117</f>
        <v>0</v>
      </c>
      <c r="Q117" s="170">
        <f>ROUND(I117*H117,2)</f>
        <v>0</v>
      </c>
      <c r="R117" s="170">
        <f>ROUND(J117*H117,2)</f>
        <v>0</v>
      </c>
      <c r="S117" s="53"/>
      <c r="T117" s="171">
        <f>S117*H117</f>
        <v>0</v>
      </c>
      <c r="U117" s="171">
        <v>0</v>
      </c>
      <c r="V117" s="171">
        <f>U117*H117</f>
        <v>0</v>
      </c>
      <c r="W117" s="171">
        <v>0</v>
      </c>
      <c r="X117" s="172">
        <f>W117*H117</f>
        <v>0</v>
      </c>
      <c r="AR117" s="12" t="s">
        <v>77</v>
      </c>
      <c r="AT117" s="12" t="s">
        <v>121</v>
      </c>
      <c r="AU117" s="12" t="s">
        <v>68</v>
      </c>
      <c r="AY117" s="12" t="s">
        <v>126</v>
      </c>
      <c r="BE117" s="173">
        <f>IF(O117="základní",K117,0)</f>
        <v>0</v>
      </c>
      <c r="BF117" s="173">
        <f>IF(O117="snížená",K117,0)</f>
        <v>0</v>
      </c>
      <c r="BG117" s="173">
        <f>IF(O117="zákl. přenesená",K117,0)</f>
        <v>0</v>
      </c>
      <c r="BH117" s="173">
        <f>IF(O117="sníž. přenesená",K117,0)</f>
        <v>0</v>
      </c>
      <c r="BI117" s="173">
        <f>IF(O117="nulová",K117,0)</f>
        <v>0</v>
      </c>
      <c r="BJ117" s="12" t="s">
        <v>75</v>
      </c>
      <c r="BK117" s="173">
        <f>ROUND(P117*H117,2)</f>
        <v>0</v>
      </c>
      <c r="BL117" s="12" t="s">
        <v>75</v>
      </c>
      <c r="BM117" s="12" t="s">
        <v>186</v>
      </c>
    </row>
    <row r="118" spans="2:65" s="1" customFormat="1" ht="11.25">
      <c r="B118" s="28"/>
      <c r="C118" s="29"/>
      <c r="D118" s="174" t="s">
        <v>128</v>
      </c>
      <c r="E118" s="29"/>
      <c r="F118" s="175" t="s">
        <v>184</v>
      </c>
      <c r="G118" s="29"/>
      <c r="H118" s="29"/>
      <c r="I118" s="107"/>
      <c r="J118" s="107"/>
      <c r="K118" s="29"/>
      <c r="L118" s="29"/>
      <c r="M118" s="32"/>
      <c r="N118" s="176"/>
      <c r="O118" s="53"/>
      <c r="P118" s="53"/>
      <c r="Q118" s="53"/>
      <c r="R118" s="53"/>
      <c r="S118" s="53"/>
      <c r="T118" s="53"/>
      <c r="U118" s="53"/>
      <c r="V118" s="53"/>
      <c r="W118" s="53"/>
      <c r="X118" s="54"/>
      <c r="AT118" s="12" t="s">
        <v>128</v>
      </c>
      <c r="AU118" s="12" t="s">
        <v>68</v>
      </c>
    </row>
    <row r="119" spans="2:65" s="1" customFormat="1" ht="22.5" customHeight="1">
      <c r="B119" s="28"/>
      <c r="C119" s="159" t="s">
        <v>187</v>
      </c>
      <c r="D119" s="159" t="s">
        <v>121</v>
      </c>
      <c r="E119" s="160" t="s">
        <v>188</v>
      </c>
      <c r="F119" s="161" t="s">
        <v>189</v>
      </c>
      <c r="G119" s="162" t="s">
        <v>185</v>
      </c>
      <c r="H119" s="163">
        <v>20</v>
      </c>
      <c r="I119" s="164"/>
      <c r="J119" s="165"/>
      <c r="K119" s="166">
        <f>ROUND(P119*H119,2)</f>
        <v>0</v>
      </c>
      <c r="L119" s="161" t="s">
        <v>125</v>
      </c>
      <c r="M119" s="167"/>
      <c r="N119" s="168" t="s">
        <v>1</v>
      </c>
      <c r="O119" s="169" t="s">
        <v>37</v>
      </c>
      <c r="P119" s="170">
        <f>I119+J119</f>
        <v>0</v>
      </c>
      <c r="Q119" s="170">
        <f>ROUND(I119*H119,2)</f>
        <v>0</v>
      </c>
      <c r="R119" s="170">
        <f>ROUND(J119*H119,2)</f>
        <v>0</v>
      </c>
      <c r="S119" s="53"/>
      <c r="T119" s="171">
        <f>S119*H119</f>
        <v>0</v>
      </c>
      <c r="U119" s="171">
        <v>0</v>
      </c>
      <c r="V119" s="171">
        <f>U119*H119</f>
        <v>0</v>
      </c>
      <c r="W119" s="171">
        <v>0</v>
      </c>
      <c r="X119" s="172">
        <f>W119*H119</f>
        <v>0</v>
      </c>
      <c r="AR119" s="12" t="s">
        <v>77</v>
      </c>
      <c r="AT119" s="12" t="s">
        <v>121</v>
      </c>
      <c r="AU119" s="12" t="s">
        <v>68</v>
      </c>
      <c r="AY119" s="12" t="s">
        <v>126</v>
      </c>
      <c r="BE119" s="173">
        <f>IF(O119="základní",K119,0)</f>
        <v>0</v>
      </c>
      <c r="BF119" s="173">
        <f>IF(O119="snížená",K119,0)</f>
        <v>0</v>
      </c>
      <c r="BG119" s="173">
        <f>IF(O119="zákl. přenesená",K119,0)</f>
        <v>0</v>
      </c>
      <c r="BH119" s="173">
        <f>IF(O119="sníž. přenesená",K119,0)</f>
        <v>0</v>
      </c>
      <c r="BI119" s="173">
        <f>IF(O119="nulová",K119,0)</f>
        <v>0</v>
      </c>
      <c r="BJ119" s="12" t="s">
        <v>75</v>
      </c>
      <c r="BK119" s="173">
        <f>ROUND(P119*H119,2)</f>
        <v>0</v>
      </c>
      <c r="BL119" s="12" t="s">
        <v>75</v>
      </c>
      <c r="BM119" s="12" t="s">
        <v>190</v>
      </c>
    </row>
    <row r="120" spans="2:65" s="1" customFormat="1" ht="11.25">
      <c r="B120" s="28"/>
      <c r="C120" s="29"/>
      <c r="D120" s="174" t="s">
        <v>128</v>
      </c>
      <c r="E120" s="29"/>
      <c r="F120" s="175" t="s">
        <v>189</v>
      </c>
      <c r="G120" s="29"/>
      <c r="H120" s="29"/>
      <c r="I120" s="107"/>
      <c r="J120" s="107"/>
      <c r="K120" s="29"/>
      <c r="L120" s="29"/>
      <c r="M120" s="32"/>
      <c r="N120" s="176"/>
      <c r="O120" s="53"/>
      <c r="P120" s="53"/>
      <c r="Q120" s="53"/>
      <c r="R120" s="53"/>
      <c r="S120" s="53"/>
      <c r="T120" s="53"/>
      <c r="U120" s="53"/>
      <c r="V120" s="53"/>
      <c r="W120" s="53"/>
      <c r="X120" s="54"/>
      <c r="AT120" s="12" t="s">
        <v>128</v>
      </c>
      <c r="AU120" s="12" t="s">
        <v>68</v>
      </c>
    </row>
    <row r="121" spans="2:65" s="1" customFormat="1" ht="22.5" customHeight="1">
      <c r="B121" s="28"/>
      <c r="C121" s="159" t="s">
        <v>191</v>
      </c>
      <c r="D121" s="159" t="s">
        <v>121</v>
      </c>
      <c r="E121" s="160" t="s">
        <v>192</v>
      </c>
      <c r="F121" s="161" t="s">
        <v>193</v>
      </c>
      <c r="G121" s="162" t="s">
        <v>185</v>
      </c>
      <c r="H121" s="163">
        <v>2</v>
      </c>
      <c r="I121" s="164"/>
      <c r="J121" s="165"/>
      <c r="K121" s="166">
        <f>ROUND(P121*H121,2)</f>
        <v>0</v>
      </c>
      <c r="L121" s="161" t="s">
        <v>125</v>
      </c>
      <c r="M121" s="167"/>
      <c r="N121" s="168" t="s">
        <v>1</v>
      </c>
      <c r="O121" s="169" t="s">
        <v>37</v>
      </c>
      <c r="P121" s="170">
        <f>I121+J121</f>
        <v>0</v>
      </c>
      <c r="Q121" s="170">
        <f>ROUND(I121*H121,2)</f>
        <v>0</v>
      </c>
      <c r="R121" s="170">
        <f>ROUND(J121*H121,2)</f>
        <v>0</v>
      </c>
      <c r="S121" s="53"/>
      <c r="T121" s="171">
        <f>S121*H121</f>
        <v>0</v>
      </c>
      <c r="U121" s="171">
        <v>0</v>
      </c>
      <c r="V121" s="171">
        <f>U121*H121</f>
        <v>0</v>
      </c>
      <c r="W121" s="171">
        <v>0</v>
      </c>
      <c r="X121" s="172">
        <f>W121*H121</f>
        <v>0</v>
      </c>
      <c r="AR121" s="12" t="s">
        <v>77</v>
      </c>
      <c r="AT121" s="12" t="s">
        <v>121</v>
      </c>
      <c r="AU121" s="12" t="s">
        <v>68</v>
      </c>
      <c r="AY121" s="12" t="s">
        <v>126</v>
      </c>
      <c r="BE121" s="173">
        <f>IF(O121="základní",K121,0)</f>
        <v>0</v>
      </c>
      <c r="BF121" s="173">
        <f>IF(O121="snížená",K121,0)</f>
        <v>0</v>
      </c>
      <c r="BG121" s="173">
        <f>IF(O121="zákl. přenesená",K121,0)</f>
        <v>0</v>
      </c>
      <c r="BH121" s="173">
        <f>IF(O121="sníž. přenesená",K121,0)</f>
        <v>0</v>
      </c>
      <c r="BI121" s="173">
        <f>IF(O121="nulová",K121,0)</f>
        <v>0</v>
      </c>
      <c r="BJ121" s="12" t="s">
        <v>75</v>
      </c>
      <c r="BK121" s="173">
        <f>ROUND(P121*H121,2)</f>
        <v>0</v>
      </c>
      <c r="BL121" s="12" t="s">
        <v>75</v>
      </c>
      <c r="BM121" s="12" t="s">
        <v>194</v>
      </c>
    </row>
    <row r="122" spans="2:65" s="1" customFormat="1" ht="11.25">
      <c r="B122" s="28"/>
      <c r="C122" s="29"/>
      <c r="D122" s="174" t="s">
        <v>128</v>
      </c>
      <c r="E122" s="29"/>
      <c r="F122" s="175" t="s">
        <v>193</v>
      </c>
      <c r="G122" s="29"/>
      <c r="H122" s="29"/>
      <c r="I122" s="107"/>
      <c r="J122" s="107"/>
      <c r="K122" s="29"/>
      <c r="L122" s="29"/>
      <c r="M122" s="32"/>
      <c r="N122" s="176"/>
      <c r="O122" s="53"/>
      <c r="P122" s="53"/>
      <c r="Q122" s="53"/>
      <c r="R122" s="53"/>
      <c r="S122" s="53"/>
      <c r="T122" s="53"/>
      <c r="U122" s="53"/>
      <c r="V122" s="53"/>
      <c r="W122" s="53"/>
      <c r="X122" s="54"/>
      <c r="AT122" s="12" t="s">
        <v>128</v>
      </c>
      <c r="AU122" s="12" t="s">
        <v>68</v>
      </c>
    </row>
    <row r="123" spans="2:65" s="1" customFormat="1" ht="22.5" customHeight="1">
      <c r="B123" s="28"/>
      <c r="C123" s="159" t="s">
        <v>195</v>
      </c>
      <c r="D123" s="159" t="s">
        <v>121</v>
      </c>
      <c r="E123" s="160" t="s">
        <v>196</v>
      </c>
      <c r="F123" s="161" t="s">
        <v>197</v>
      </c>
      <c r="G123" s="162" t="s">
        <v>185</v>
      </c>
      <c r="H123" s="163">
        <v>2</v>
      </c>
      <c r="I123" s="164"/>
      <c r="J123" s="165"/>
      <c r="K123" s="166">
        <f>ROUND(P123*H123,2)</f>
        <v>0</v>
      </c>
      <c r="L123" s="161" t="s">
        <v>125</v>
      </c>
      <c r="M123" s="167"/>
      <c r="N123" s="168" t="s">
        <v>1</v>
      </c>
      <c r="O123" s="169" t="s">
        <v>37</v>
      </c>
      <c r="P123" s="170">
        <f>I123+J123</f>
        <v>0</v>
      </c>
      <c r="Q123" s="170">
        <f>ROUND(I123*H123,2)</f>
        <v>0</v>
      </c>
      <c r="R123" s="170">
        <f>ROUND(J123*H123,2)</f>
        <v>0</v>
      </c>
      <c r="S123" s="53"/>
      <c r="T123" s="171">
        <f>S123*H123</f>
        <v>0</v>
      </c>
      <c r="U123" s="171">
        <v>0</v>
      </c>
      <c r="V123" s="171">
        <f>U123*H123</f>
        <v>0</v>
      </c>
      <c r="W123" s="171">
        <v>0</v>
      </c>
      <c r="X123" s="172">
        <f>W123*H123</f>
        <v>0</v>
      </c>
      <c r="AR123" s="12" t="s">
        <v>77</v>
      </c>
      <c r="AT123" s="12" t="s">
        <v>121</v>
      </c>
      <c r="AU123" s="12" t="s">
        <v>68</v>
      </c>
      <c r="AY123" s="12" t="s">
        <v>126</v>
      </c>
      <c r="BE123" s="173">
        <f>IF(O123="základní",K123,0)</f>
        <v>0</v>
      </c>
      <c r="BF123" s="173">
        <f>IF(O123="snížená",K123,0)</f>
        <v>0</v>
      </c>
      <c r="BG123" s="173">
        <f>IF(O123="zákl. přenesená",K123,0)</f>
        <v>0</v>
      </c>
      <c r="BH123" s="173">
        <f>IF(O123="sníž. přenesená",K123,0)</f>
        <v>0</v>
      </c>
      <c r="BI123" s="173">
        <f>IF(O123="nulová",K123,0)</f>
        <v>0</v>
      </c>
      <c r="BJ123" s="12" t="s">
        <v>75</v>
      </c>
      <c r="BK123" s="173">
        <f>ROUND(P123*H123,2)</f>
        <v>0</v>
      </c>
      <c r="BL123" s="12" t="s">
        <v>75</v>
      </c>
      <c r="BM123" s="12" t="s">
        <v>198</v>
      </c>
    </row>
    <row r="124" spans="2:65" s="1" customFormat="1" ht="11.25">
      <c r="B124" s="28"/>
      <c r="C124" s="29"/>
      <c r="D124" s="174" t="s">
        <v>128</v>
      </c>
      <c r="E124" s="29"/>
      <c r="F124" s="175" t="s">
        <v>197</v>
      </c>
      <c r="G124" s="29"/>
      <c r="H124" s="29"/>
      <c r="I124" s="107"/>
      <c r="J124" s="107"/>
      <c r="K124" s="29"/>
      <c r="L124" s="29"/>
      <c r="M124" s="32"/>
      <c r="N124" s="176"/>
      <c r="O124" s="53"/>
      <c r="P124" s="53"/>
      <c r="Q124" s="53"/>
      <c r="R124" s="53"/>
      <c r="S124" s="53"/>
      <c r="T124" s="53"/>
      <c r="U124" s="53"/>
      <c r="V124" s="53"/>
      <c r="W124" s="53"/>
      <c r="X124" s="54"/>
      <c r="AT124" s="12" t="s">
        <v>128</v>
      </c>
      <c r="AU124" s="12" t="s">
        <v>68</v>
      </c>
    </row>
    <row r="125" spans="2:65" s="1" customFormat="1" ht="22.5" customHeight="1">
      <c r="B125" s="28"/>
      <c r="C125" s="159" t="s">
        <v>199</v>
      </c>
      <c r="D125" s="159" t="s">
        <v>121</v>
      </c>
      <c r="E125" s="160" t="s">
        <v>200</v>
      </c>
      <c r="F125" s="161" t="s">
        <v>201</v>
      </c>
      <c r="G125" s="162" t="s">
        <v>124</v>
      </c>
      <c r="H125" s="163">
        <v>1</v>
      </c>
      <c r="I125" s="164"/>
      <c r="J125" s="165"/>
      <c r="K125" s="166">
        <f>ROUND(P125*H125,2)</f>
        <v>0</v>
      </c>
      <c r="L125" s="161" t="s">
        <v>125</v>
      </c>
      <c r="M125" s="167"/>
      <c r="N125" s="168" t="s">
        <v>1</v>
      </c>
      <c r="O125" s="169" t="s">
        <v>37</v>
      </c>
      <c r="P125" s="170">
        <f>I125+J125</f>
        <v>0</v>
      </c>
      <c r="Q125" s="170">
        <f>ROUND(I125*H125,2)</f>
        <v>0</v>
      </c>
      <c r="R125" s="170">
        <f>ROUND(J125*H125,2)</f>
        <v>0</v>
      </c>
      <c r="S125" s="53"/>
      <c r="T125" s="171">
        <f>S125*H125</f>
        <v>0</v>
      </c>
      <c r="U125" s="171">
        <v>0</v>
      </c>
      <c r="V125" s="171">
        <f>U125*H125</f>
        <v>0</v>
      </c>
      <c r="W125" s="171">
        <v>0</v>
      </c>
      <c r="X125" s="172">
        <f>W125*H125</f>
        <v>0</v>
      </c>
      <c r="AR125" s="12" t="s">
        <v>77</v>
      </c>
      <c r="AT125" s="12" t="s">
        <v>121</v>
      </c>
      <c r="AU125" s="12" t="s">
        <v>68</v>
      </c>
      <c r="AY125" s="12" t="s">
        <v>126</v>
      </c>
      <c r="BE125" s="173">
        <f>IF(O125="základní",K125,0)</f>
        <v>0</v>
      </c>
      <c r="BF125" s="173">
        <f>IF(O125="snížená",K125,0)</f>
        <v>0</v>
      </c>
      <c r="BG125" s="173">
        <f>IF(O125="zákl. přenesená",K125,0)</f>
        <v>0</v>
      </c>
      <c r="BH125" s="173">
        <f>IF(O125="sníž. přenesená",K125,0)</f>
        <v>0</v>
      </c>
      <c r="BI125" s="173">
        <f>IF(O125="nulová",K125,0)</f>
        <v>0</v>
      </c>
      <c r="BJ125" s="12" t="s">
        <v>75</v>
      </c>
      <c r="BK125" s="173">
        <f>ROUND(P125*H125,2)</f>
        <v>0</v>
      </c>
      <c r="BL125" s="12" t="s">
        <v>75</v>
      </c>
      <c r="BM125" s="12" t="s">
        <v>202</v>
      </c>
    </row>
    <row r="126" spans="2:65" s="1" customFormat="1" ht="11.25">
      <c r="B126" s="28"/>
      <c r="C126" s="29"/>
      <c r="D126" s="174" t="s">
        <v>128</v>
      </c>
      <c r="E126" s="29"/>
      <c r="F126" s="175" t="s">
        <v>201</v>
      </c>
      <c r="G126" s="29"/>
      <c r="H126" s="29"/>
      <c r="I126" s="107"/>
      <c r="J126" s="107"/>
      <c r="K126" s="29"/>
      <c r="L126" s="29"/>
      <c r="M126" s="32"/>
      <c r="N126" s="176"/>
      <c r="O126" s="53"/>
      <c r="P126" s="53"/>
      <c r="Q126" s="53"/>
      <c r="R126" s="53"/>
      <c r="S126" s="53"/>
      <c r="T126" s="53"/>
      <c r="U126" s="53"/>
      <c r="V126" s="53"/>
      <c r="W126" s="53"/>
      <c r="X126" s="54"/>
      <c r="AT126" s="12" t="s">
        <v>128</v>
      </c>
      <c r="AU126" s="12" t="s">
        <v>68</v>
      </c>
    </row>
    <row r="127" spans="2:65" s="1" customFormat="1" ht="22.5" customHeight="1">
      <c r="B127" s="28"/>
      <c r="C127" s="159" t="s">
        <v>203</v>
      </c>
      <c r="D127" s="159" t="s">
        <v>121</v>
      </c>
      <c r="E127" s="160" t="s">
        <v>204</v>
      </c>
      <c r="F127" s="161" t="s">
        <v>205</v>
      </c>
      <c r="G127" s="162" t="s">
        <v>124</v>
      </c>
      <c r="H127" s="163">
        <v>1</v>
      </c>
      <c r="I127" s="164"/>
      <c r="J127" s="165"/>
      <c r="K127" s="166">
        <f>ROUND(P127*H127,2)</f>
        <v>0</v>
      </c>
      <c r="L127" s="161" t="s">
        <v>125</v>
      </c>
      <c r="M127" s="167"/>
      <c r="N127" s="168" t="s">
        <v>1</v>
      </c>
      <c r="O127" s="169" t="s">
        <v>37</v>
      </c>
      <c r="P127" s="170">
        <f>I127+J127</f>
        <v>0</v>
      </c>
      <c r="Q127" s="170">
        <f>ROUND(I127*H127,2)</f>
        <v>0</v>
      </c>
      <c r="R127" s="170">
        <f>ROUND(J127*H127,2)</f>
        <v>0</v>
      </c>
      <c r="S127" s="53"/>
      <c r="T127" s="171">
        <f>S127*H127</f>
        <v>0</v>
      </c>
      <c r="U127" s="171">
        <v>0</v>
      </c>
      <c r="V127" s="171">
        <f>U127*H127</f>
        <v>0</v>
      </c>
      <c r="W127" s="171">
        <v>0</v>
      </c>
      <c r="X127" s="172">
        <f>W127*H127</f>
        <v>0</v>
      </c>
      <c r="AR127" s="12" t="s">
        <v>77</v>
      </c>
      <c r="AT127" s="12" t="s">
        <v>121</v>
      </c>
      <c r="AU127" s="12" t="s">
        <v>68</v>
      </c>
      <c r="AY127" s="12" t="s">
        <v>126</v>
      </c>
      <c r="BE127" s="173">
        <f>IF(O127="základní",K127,0)</f>
        <v>0</v>
      </c>
      <c r="BF127" s="173">
        <f>IF(O127="snížená",K127,0)</f>
        <v>0</v>
      </c>
      <c r="BG127" s="173">
        <f>IF(O127="zákl. přenesená",K127,0)</f>
        <v>0</v>
      </c>
      <c r="BH127" s="173">
        <f>IF(O127="sníž. přenesená",K127,0)</f>
        <v>0</v>
      </c>
      <c r="BI127" s="173">
        <f>IF(O127="nulová",K127,0)</f>
        <v>0</v>
      </c>
      <c r="BJ127" s="12" t="s">
        <v>75</v>
      </c>
      <c r="BK127" s="173">
        <f>ROUND(P127*H127,2)</f>
        <v>0</v>
      </c>
      <c r="BL127" s="12" t="s">
        <v>75</v>
      </c>
      <c r="BM127" s="12" t="s">
        <v>206</v>
      </c>
    </row>
    <row r="128" spans="2:65" s="1" customFormat="1" ht="11.25">
      <c r="B128" s="28"/>
      <c r="C128" s="29"/>
      <c r="D128" s="174" t="s">
        <v>128</v>
      </c>
      <c r="E128" s="29"/>
      <c r="F128" s="175" t="s">
        <v>205</v>
      </c>
      <c r="G128" s="29"/>
      <c r="H128" s="29"/>
      <c r="I128" s="107"/>
      <c r="J128" s="107"/>
      <c r="K128" s="29"/>
      <c r="L128" s="29"/>
      <c r="M128" s="32"/>
      <c r="N128" s="176"/>
      <c r="O128" s="53"/>
      <c r="P128" s="53"/>
      <c r="Q128" s="53"/>
      <c r="R128" s="53"/>
      <c r="S128" s="53"/>
      <c r="T128" s="53"/>
      <c r="U128" s="53"/>
      <c r="V128" s="53"/>
      <c r="W128" s="53"/>
      <c r="X128" s="54"/>
      <c r="AT128" s="12" t="s">
        <v>128</v>
      </c>
      <c r="AU128" s="12" t="s">
        <v>68</v>
      </c>
    </row>
    <row r="129" spans="2:65" s="1" customFormat="1" ht="22.5" customHeight="1">
      <c r="B129" s="28"/>
      <c r="C129" s="159" t="s">
        <v>8</v>
      </c>
      <c r="D129" s="159" t="s">
        <v>121</v>
      </c>
      <c r="E129" s="160" t="s">
        <v>207</v>
      </c>
      <c r="F129" s="161" t="s">
        <v>208</v>
      </c>
      <c r="G129" s="162" t="s">
        <v>124</v>
      </c>
      <c r="H129" s="163">
        <v>11</v>
      </c>
      <c r="I129" s="164"/>
      <c r="J129" s="165"/>
      <c r="K129" s="166">
        <f>ROUND(P129*H129,2)</f>
        <v>0</v>
      </c>
      <c r="L129" s="161" t="s">
        <v>125</v>
      </c>
      <c r="M129" s="167"/>
      <c r="N129" s="168" t="s">
        <v>1</v>
      </c>
      <c r="O129" s="169" t="s">
        <v>37</v>
      </c>
      <c r="P129" s="170">
        <f>I129+J129</f>
        <v>0</v>
      </c>
      <c r="Q129" s="170">
        <f>ROUND(I129*H129,2)</f>
        <v>0</v>
      </c>
      <c r="R129" s="170">
        <f>ROUND(J129*H129,2)</f>
        <v>0</v>
      </c>
      <c r="S129" s="53"/>
      <c r="T129" s="171">
        <f>S129*H129</f>
        <v>0</v>
      </c>
      <c r="U129" s="171">
        <v>0</v>
      </c>
      <c r="V129" s="171">
        <f>U129*H129</f>
        <v>0</v>
      </c>
      <c r="W129" s="171">
        <v>0</v>
      </c>
      <c r="X129" s="172">
        <f>W129*H129</f>
        <v>0</v>
      </c>
      <c r="AR129" s="12" t="s">
        <v>77</v>
      </c>
      <c r="AT129" s="12" t="s">
        <v>121</v>
      </c>
      <c r="AU129" s="12" t="s">
        <v>68</v>
      </c>
      <c r="AY129" s="12" t="s">
        <v>126</v>
      </c>
      <c r="BE129" s="173">
        <f>IF(O129="základní",K129,0)</f>
        <v>0</v>
      </c>
      <c r="BF129" s="173">
        <f>IF(O129="snížená",K129,0)</f>
        <v>0</v>
      </c>
      <c r="BG129" s="173">
        <f>IF(O129="zákl. přenesená",K129,0)</f>
        <v>0</v>
      </c>
      <c r="BH129" s="173">
        <f>IF(O129="sníž. přenesená",K129,0)</f>
        <v>0</v>
      </c>
      <c r="BI129" s="173">
        <f>IF(O129="nulová",K129,0)</f>
        <v>0</v>
      </c>
      <c r="BJ129" s="12" t="s">
        <v>75</v>
      </c>
      <c r="BK129" s="173">
        <f>ROUND(P129*H129,2)</f>
        <v>0</v>
      </c>
      <c r="BL129" s="12" t="s">
        <v>75</v>
      </c>
      <c r="BM129" s="12" t="s">
        <v>209</v>
      </c>
    </row>
    <row r="130" spans="2:65" s="1" customFormat="1" ht="11.25">
      <c r="B130" s="28"/>
      <c r="C130" s="29"/>
      <c r="D130" s="174" t="s">
        <v>128</v>
      </c>
      <c r="E130" s="29"/>
      <c r="F130" s="175" t="s">
        <v>210</v>
      </c>
      <c r="G130" s="29"/>
      <c r="H130" s="29"/>
      <c r="I130" s="107"/>
      <c r="J130" s="107"/>
      <c r="K130" s="29"/>
      <c r="L130" s="29"/>
      <c r="M130" s="32"/>
      <c r="N130" s="176"/>
      <c r="O130" s="53"/>
      <c r="P130" s="53"/>
      <c r="Q130" s="53"/>
      <c r="R130" s="53"/>
      <c r="S130" s="53"/>
      <c r="T130" s="53"/>
      <c r="U130" s="53"/>
      <c r="V130" s="53"/>
      <c r="W130" s="53"/>
      <c r="X130" s="54"/>
      <c r="AT130" s="12" t="s">
        <v>128</v>
      </c>
      <c r="AU130" s="12" t="s">
        <v>68</v>
      </c>
    </row>
    <row r="131" spans="2:65" s="1" customFormat="1" ht="22.5" customHeight="1">
      <c r="B131" s="28"/>
      <c r="C131" s="159" t="s">
        <v>211</v>
      </c>
      <c r="D131" s="159" t="s">
        <v>121</v>
      </c>
      <c r="E131" s="160" t="s">
        <v>212</v>
      </c>
      <c r="F131" s="161" t="s">
        <v>213</v>
      </c>
      <c r="G131" s="162" t="s">
        <v>124</v>
      </c>
      <c r="H131" s="163">
        <v>1</v>
      </c>
      <c r="I131" s="164"/>
      <c r="J131" s="165"/>
      <c r="K131" s="166">
        <f>ROUND(P131*H131,2)</f>
        <v>0</v>
      </c>
      <c r="L131" s="161" t="s">
        <v>125</v>
      </c>
      <c r="M131" s="167"/>
      <c r="N131" s="168" t="s">
        <v>1</v>
      </c>
      <c r="O131" s="169" t="s">
        <v>37</v>
      </c>
      <c r="P131" s="170">
        <f>I131+J131</f>
        <v>0</v>
      </c>
      <c r="Q131" s="170">
        <f>ROUND(I131*H131,2)</f>
        <v>0</v>
      </c>
      <c r="R131" s="170">
        <f>ROUND(J131*H131,2)</f>
        <v>0</v>
      </c>
      <c r="S131" s="53"/>
      <c r="T131" s="171">
        <f>S131*H131</f>
        <v>0</v>
      </c>
      <c r="U131" s="171">
        <v>0</v>
      </c>
      <c r="V131" s="171">
        <f>U131*H131</f>
        <v>0</v>
      </c>
      <c r="W131" s="171">
        <v>0</v>
      </c>
      <c r="X131" s="172">
        <f>W131*H131</f>
        <v>0</v>
      </c>
      <c r="AR131" s="12" t="s">
        <v>77</v>
      </c>
      <c r="AT131" s="12" t="s">
        <v>121</v>
      </c>
      <c r="AU131" s="12" t="s">
        <v>68</v>
      </c>
      <c r="AY131" s="12" t="s">
        <v>126</v>
      </c>
      <c r="BE131" s="173">
        <f>IF(O131="základní",K131,0)</f>
        <v>0</v>
      </c>
      <c r="BF131" s="173">
        <f>IF(O131="snížená",K131,0)</f>
        <v>0</v>
      </c>
      <c r="BG131" s="173">
        <f>IF(O131="zákl. přenesená",K131,0)</f>
        <v>0</v>
      </c>
      <c r="BH131" s="173">
        <f>IF(O131="sníž. přenesená",K131,0)</f>
        <v>0</v>
      </c>
      <c r="BI131" s="173">
        <f>IF(O131="nulová",K131,0)</f>
        <v>0</v>
      </c>
      <c r="BJ131" s="12" t="s">
        <v>75</v>
      </c>
      <c r="BK131" s="173">
        <f>ROUND(P131*H131,2)</f>
        <v>0</v>
      </c>
      <c r="BL131" s="12" t="s">
        <v>75</v>
      </c>
      <c r="BM131" s="12" t="s">
        <v>214</v>
      </c>
    </row>
    <row r="132" spans="2:65" s="1" customFormat="1" ht="11.25">
      <c r="B132" s="28"/>
      <c r="C132" s="29"/>
      <c r="D132" s="174" t="s">
        <v>128</v>
      </c>
      <c r="E132" s="29"/>
      <c r="F132" s="175" t="s">
        <v>213</v>
      </c>
      <c r="G132" s="29"/>
      <c r="H132" s="29"/>
      <c r="I132" s="107"/>
      <c r="J132" s="107"/>
      <c r="K132" s="29"/>
      <c r="L132" s="29"/>
      <c r="M132" s="32"/>
      <c r="N132" s="176"/>
      <c r="O132" s="53"/>
      <c r="P132" s="53"/>
      <c r="Q132" s="53"/>
      <c r="R132" s="53"/>
      <c r="S132" s="53"/>
      <c r="T132" s="53"/>
      <c r="U132" s="53"/>
      <c r="V132" s="53"/>
      <c r="W132" s="53"/>
      <c r="X132" s="54"/>
      <c r="AT132" s="12" t="s">
        <v>128</v>
      </c>
      <c r="AU132" s="12" t="s">
        <v>68</v>
      </c>
    </row>
    <row r="133" spans="2:65" s="1" customFormat="1" ht="22.5" customHeight="1">
      <c r="B133" s="28"/>
      <c r="C133" s="159" t="s">
        <v>215</v>
      </c>
      <c r="D133" s="159" t="s">
        <v>121</v>
      </c>
      <c r="E133" s="160" t="s">
        <v>216</v>
      </c>
      <c r="F133" s="161" t="s">
        <v>217</v>
      </c>
      <c r="G133" s="162" t="s">
        <v>124</v>
      </c>
      <c r="H133" s="163">
        <v>1</v>
      </c>
      <c r="I133" s="164"/>
      <c r="J133" s="165"/>
      <c r="K133" s="166">
        <f>ROUND(P133*H133,2)</f>
        <v>0</v>
      </c>
      <c r="L133" s="161" t="s">
        <v>125</v>
      </c>
      <c r="M133" s="167"/>
      <c r="N133" s="168" t="s">
        <v>1</v>
      </c>
      <c r="O133" s="169" t="s">
        <v>37</v>
      </c>
      <c r="P133" s="170">
        <f>I133+J133</f>
        <v>0</v>
      </c>
      <c r="Q133" s="170">
        <f>ROUND(I133*H133,2)</f>
        <v>0</v>
      </c>
      <c r="R133" s="170">
        <f>ROUND(J133*H133,2)</f>
        <v>0</v>
      </c>
      <c r="S133" s="53"/>
      <c r="T133" s="171">
        <f>S133*H133</f>
        <v>0</v>
      </c>
      <c r="U133" s="171">
        <v>0</v>
      </c>
      <c r="V133" s="171">
        <f>U133*H133</f>
        <v>0</v>
      </c>
      <c r="W133" s="171">
        <v>0</v>
      </c>
      <c r="X133" s="172">
        <f>W133*H133</f>
        <v>0</v>
      </c>
      <c r="AR133" s="12" t="s">
        <v>77</v>
      </c>
      <c r="AT133" s="12" t="s">
        <v>121</v>
      </c>
      <c r="AU133" s="12" t="s">
        <v>68</v>
      </c>
      <c r="AY133" s="12" t="s">
        <v>126</v>
      </c>
      <c r="BE133" s="173">
        <f>IF(O133="základní",K133,0)</f>
        <v>0</v>
      </c>
      <c r="BF133" s="173">
        <f>IF(O133="snížená",K133,0)</f>
        <v>0</v>
      </c>
      <c r="BG133" s="173">
        <f>IF(O133="zákl. přenesená",K133,0)</f>
        <v>0</v>
      </c>
      <c r="BH133" s="173">
        <f>IF(O133="sníž. přenesená",K133,0)</f>
        <v>0</v>
      </c>
      <c r="BI133" s="173">
        <f>IF(O133="nulová",K133,0)</f>
        <v>0</v>
      </c>
      <c r="BJ133" s="12" t="s">
        <v>75</v>
      </c>
      <c r="BK133" s="173">
        <f>ROUND(P133*H133,2)</f>
        <v>0</v>
      </c>
      <c r="BL133" s="12" t="s">
        <v>75</v>
      </c>
      <c r="BM133" s="12" t="s">
        <v>218</v>
      </c>
    </row>
    <row r="134" spans="2:65" s="1" customFormat="1" ht="11.25">
      <c r="B134" s="28"/>
      <c r="C134" s="29"/>
      <c r="D134" s="174" t="s">
        <v>128</v>
      </c>
      <c r="E134" s="29"/>
      <c r="F134" s="175" t="s">
        <v>217</v>
      </c>
      <c r="G134" s="29"/>
      <c r="H134" s="29"/>
      <c r="I134" s="107"/>
      <c r="J134" s="107"/>
      <c r="K134" s="29"/>
      <c r="L134" s="29"/>
      <c r="M134" s="32"/>
      <c r="N134" s="176"/>
      <c r="O134" s="53"/>
      <c r="P134" s="53"/>
      <c r="Q134" s="53"/>
      <c r="R134" s="53"/>
      <c r="S134" s="53"/>
      <c r="T134" s="53"/>
      <c r="U134" s="53"/>
      <c r="V134" s="53"/>
      <c r="W134" s="53"/>
      <c r="X134" s="54"/>
      <c r="AT134" s="12" t="s">
        <v>128</v>
      </c>
      <c r="AU134" s="12" t="s">
        <v>68</v>
      </c>
    </row>
    <row r="135" spans="2:65" s="1" customFormat="1" ht="22.5" customHeight="1">
      <c r="B135" s="28"/>
      <c r="C135" s="159" t="s">
        <v>219</v>
      </c>
      <c r="D135" s="159" t="s">
        <v>121</v>
      </c>
      <c r="E135" s="160" t="s">
        <v>220</v>
      </c>
      <c r="F135" s="161" t="s">
        <v>221</v>
      </c>
      <c r="G135" s="162" t="s">
        <v>124</v>
      </c>
      <c r="H135" s="163">
        <v>1</v>
      </c>
      <c r="I135" s="164"/>
      <c r="J135" s="165"/>
      <c r="K135" s="166">
        <f>ROUND(P135*H135,2)</f>
        <v>0</v>
      </c>
      <c r="L135" s="161" t="s">
        <v>125</v>
      </c>
      <c r="M135" s="167"/>
      <c r="N135" s="168" t="s">
        <v>1</v>
      </c>
      <c r="O135" s="169" t="s">
        <v>37</v>
      </c>
      <c r="P135" s="170">
        <f>I135+J135</f>
        <v>0</v>
      </c>
      <c r="Q135" s="170">
        <f>ROUND(I135*H135,2)</f>
        <v>0</v>
      </c>
      <c r="R135" s="170">
        <f>ROUND(J135*H135,2)</f>
        <v>0</v>
      </c>
      <c r="S135" s="53"/>
      <c r="T135" s="171">
        <f>S135*H135</f>
        <v>0</v>
      </c>
      <c r="U135" s="171">
        <v>0</v>
      </c>
      <c r="V135" s="171">
        <f>U135*H135</f>
        <v>0</v>
      </c>
      <c r="W135" s="171">
        <v>0</v>
      </c>
      <c r="X135" s="172">
        <f>W135*H135</f>
        <v>0</v>
      </c>
      <c r="AR135" s="12" t="s">
        <v>77</v>
      </c>
      <c r="AT135" s="12" t="s">
        <v>121</v>
      </c>
      <c r="AU135" s="12" t="s">
        <v>68</v>
      </c>
      <c r="AY135" s="12" t="s">
        <v>126</v>
      </c>
      <c r="BE135" s="173">
        <f>IF(O135="základní",K135,0)</f>
        <v>0</v>
      </c>
      <c r="BF135" s="173">
        <f>IF(O135="snížená",K135,0)</f>
        <v>0</v>
      </c>
      <c r="BG135" s="173">
        <f>IF(O135="zákl. přenesená",K135,0)</f>
        <v>0</v>
      </c>
      <c r="BH135" s="173">
        <f>IF(O135="sníž. přenesená",K135,0)</f>
        <v>0</v>
      </c>
      <c r="BI135" s="173">
        <f>IF(O135="nulová",K135,0)</f>
        <v>0</v>
      </c>
      <c r="BJ135" s="12" t="s">
        <v>75</v>
      </c>
      <c r="BK135" s="173">
        <f>ROUND(P135*H135,2)</f>
        <v>0</v>
      </c>
      <c r="BL135" s="12" t="s">
        <v>75</v>
      </c>
      <c r="BM135" s="12" t="s">
        <v>222</v>
      </c>
    </row>
    <row r="136" spans="2:65" s="1" customFormat="1" ht="11.25">
      <c r="B136" s="28"/>
      <c r="C136" s="29"/>
      <c r="D136" s="174" t="s">
        <v>128</v>
      </c>
      <c r="E136" s="29"/>
      <c r="F136" s="175" t="s">
        <v>221</v>
      </c>
      <c r="G136" s="29"/>
      <c r="H136" s="29"/>
      <c r="I136" s="107"/>
      <c r="J136" s="107"/>
      <c r="K136" s="29"/>
      <c r="L136" s="29"/>
      <c r="M136" s="32"/>
      <c r="N136" s="176"/>
      <c r="O136" s="53"/>
      <c r="P136" s="53"/>
      <c r="Q136" s="53"/>
      <c r="R136" s="53"/>
      <c r="S136" s="53"/>
      <c r="T136" s="53"/>
      <c r="U136" s="53"/>
      <c r="V136" s="53"/>
      <c r="W136" s="53"/>
      <c r="X136" s="54"/>
      <c r="AT136" s="12" t="s">
        <v>128</v>
      </c>
      <c r="AU136" s="12" t="s">
        <v>68</v>
      </c>
    </row>
    <row r="137" spans="2:65" s="1" customFormat="1" ht="22.5" customHeight="1">
      <c r="B137" s="28"/>
      <c r="C137" s="159" t="s">
        <v>223</v>
      </c>
      <c r="D137" s="159" t="s">
        <v>121</v>
      </c>
      <c r="E137" s="160" t="s">
        <v>224</v>
      </c>
      <c r="F137" s="161" t="s">
        <v>225</v>
      </c>
      <c r="G137" s="162" t="s">
        <v>185</v>
      </c>
      <c r="H137" s="163">
        <v>12</v>
      </c>
      <c r="I137" s="164"/>
      <c r="J137" s="165"/>
      <c r="K137" s="166">
        <f>ROUND(P137*H137,2)</f>
        <v>0</v>
      </c>
      <c r="L137" s="161" t="s">
        <v>125</v>
      </c>
      <c r="M137" s="167"/>
      <c r="N137" s="168" t="s">
        <v>1</v>
      </c>
      <c r="O137" s="169" t="s">
        <v>37</v>
      </c>
      <c r="P137" s="170">
        <f>I137+J137</f>
        <v>0</v>
      </c>
      <c r="Q137" s="170">
        <f>ROUND(I137*H137,2)</f>
        <v>0</v>
      </c>
      <c r="R137" s="170">
        <f>ROUND(J137*H137,2)</f>
        <v>0</v>
      </c>
      <c r="S137" s="53"/>
      <c r="T137" s="171">
        <f>S137*H137</f>
        <v>0</v>
      </c>
      <c r="U137" s="171">
        <v>0</v>
      </c>
      <c r="V137" s="171">
        <f>U137*H137</f>
        <v>0</v>
      </c>
      <c r="W137" s="171">
        <v>0</v>
      </c>
      <c r="X137" s="172">
        <f>W137*H137</f>
        <v>0</v>
      </c>
      <c r="AR137" s="12" t="s">
        <v>77</v>
      </c>
      <c r="AT137" s="12" t="s">
        <v>121</v>
      </c>
      <c r="AU137" s="12" t="s">
        <v>68</v>
      </c>
      <c r="AY137" s="12" t="s">
        <v>126</v>
      </c>
      <c r="BE137" s="173">
        <f>IF(O137="základní",K137,0)</f>
        <v>0</v>
      </c>
      <c r="BF137" s="173">
        <f>IF(O137="snížená",K137,0)</f>
        <v>0</v>
      </c>
      <c r="BG137" s="173">
        <f>IF(O137="zákl. přenesená",K137,0)</f>
        <v>0</v>
      </c>
      <c r="BH137" s="173">
        <f>IF(O137="sníž. přenesená",K137,0)</f>
        <v>0</v>
      </c>
      <c r="BI137" s="173">
        <f>IF(O137="nulová",K137,0)</f>
        <v>0</v>
      </c>
      <c r="BJ137" s="12" t="s">
        <v>75</v>
      </c>
      <c r="BK137" s="173">
        <f>ROUND(P137*H137,2)</f>
        <v>0</v>
      </c>
      <c r="BL137" s="12" t="s">
        <v>75</v>
      </c>
      <c r="BM137" s="12" t="s">
        <v>226</v>
      </c>
    </row>
    <row r="138" spans="2:65" s="1" customFormat="1" ht="19.5">
      <c r="B138" s="28"/>
      <c r="C138" s="29"/>
      <c r="D138" s="174" t="s">
        <v>128</v>
      </c>
      <c r="E138" s="29"/>
      <c r="F138" s="175" t="s">
        <v>225</v>
      </c>
      <c r="G138" s="29"/>
      <c r="H138" s="29"/>
      <c r="I138" s="107"/>
      <c r="J138" s="107"/>
      <c r="K138" s="29"/>
      <c r="L138" s="29"/>
      <c r="M138" s="32"/>
      <c r="N138" s="176"/>
      <c r="O138" s="53"/>
      <c r="P138" s="53"/>
      <c r="Q138" s="53"/>
      <c r="R138" s="53"/>
      <c r="S138" s="53"/>
      <c r="T138" s="53"/>
      <c r="U138" s="53"/>
      <c r="V138" s="53"/>
      <c r="W138" s="53"/>
      <c r="X138" s="54"/>
      <c r="AT138" s="12" t="s">
        <v>128</v>
      </c>
      <c r="AU138" s="12" t="s">
        <v>68</v>
      </c>
    </row>
    <row r="139" spans="2:65" s="1" customFormat="1" ht="22.5" customHeight="1">
      <c r="B139" s="28"/>
      <c r="C139" s="159" t="s">
        <v>227</v>
      </c>
      <c r="D139" s="159" t="s">
        <v>121</v>
      </c>
      <c r="E139" s="160" t="s">
        <v>228</v>
      </c>
      <c r="F139" s="161" t="s">
        <v>229</v>
      </c>
      <c r="G139" s="162" t="s">
        <v>124</v>
      </c>
      <c r="H139" s="163">
        <v>1</v>
      </c>
      <c r="I139" s="164"/>
      <c r="J139" s="165"/>
      <c r="K139" s="166">
        <f>ROUND(P139*H139,2)</f>
        <v>0</v>
      </c>
      <c r="L139" s="161" t="s">
        <v>125</v>
      </c>
      <c r="M139" s="167"/>
      <c r="N139" s="168" t="s">
        <v>1</v>
      </c>
      <c r="O139" s="169" t="s">
        <v>37</v>
      </c>
      <c r="P139" s="170">
        <f>I139+J139</f>
        <v>0</v>
      </c>
      <c r="Q139" s="170">
        <f>ROUND(I139*H139,2)</f>
        <v>0</v>
      </c>
      <c r="R139" s="170">
        <f>ROUND(J139*H139,2)</f>
        <v>0</v>
      </c>
      <c r="S139" s="53"/>
      <c r="T139" s="171">
        <f>S139*H139</f>
        <v>0</v>
      </c>
      <c r="U139" s="171">
        <v>0</v>
      </c>
      <c r="V139" s="171">
        <f>U139*H139</f>
        <v>0</v>
      </c>
      <c r="W139" s="171">
        <v>0</v>
      </c>
      <c r="X139" s="172">
        <f>W139*H139</f>
        <v>0</v>
      </c>
      <c r="AR139" s="12" t="s">
        <v>77</v>
      </c>
      <c r="AT139" s="12" t="s">
        <v>121</v>
      </c>
      <c r="AU139" s="12" t="s">
        <v>68</v>
      </c>
      <c r="AY139" s="12" t="s">
        <v>126</v>
      </c>
      <c r="BE139" s="173">
        <f>IF(O139="základní",K139,0)</f>
        <v>0</v>
      </c>
      <c r="BF139" s="173">
        <f>IF(O139="snížená",K139,0)</f>
        <v>0</v>
      </c>
      <c r="BG139" s="173">
        <f>IF(O139="zákl. přenesená",K139,0)</f>
        <v>0</v>
      </c>
      <c r="BH139" s="173">
        <f>IF(O139="sníž. přenesená",K139,0)</f>
        <v>0</v>
      </c>
      <c r="BI139" s="173">
        <f>IF(O139="nulová",K139,0)</f>
        <v>0</v>
      </c>
      <c r="BJ139" s="12" t="s">
        <v>75</v>
      </c>
      <c r="BK139" s="173">
        <f>ROUND(P139*H139,2)</f>
        <v>0</v>
      </c>
      <c r="BL139" s="12" t="s">
        <v>75</v>
      </c>
      <c r="BM139" s="12" t="s">
        <v>230</v>
      </c>
    </row>
    <row r="140" spans="2:65" s="1" customFormat="1" ht="11.25">
      <c r="B140" s="28"/>
      <c r="C140" s="29"/>
      <c r="D140" s="174" t="s">
        <v>128</v>
      </c>
      <c r="E140" s="29"/>
      <c r="F140" s="175" t="s">
        <v>229</v>
      </c>
      <c r="G140" s="29"/>
      <c r="H140" s="29"/>
      <c r="I140" s="107"/>
      <c r="J140" s="107"/>
      <c r="K140" s="29"/>
      <c r="L140" s="29"/>
      <c r="M140" s="32"/>
      <c r="N140" s="176"/>
      <c r="O140" s="53"/>
      <c r="P140" s="53"/>
      <c r="Q140" s="53"/>
      <c r="R140" s="53"/>
      <c r="S140" s="53"/>
      <c r="T140" s="53"/>
      <c r="U140" s="53"/>
      <c r="V140" s="53"/>
      <c r="W140" s="53"/>
      <c r="X140" s="54"/>
      <c r="AT140" s="12" t="s">
        <v>128</v>
      </c>
      <c r="AU140" s="12" t="s">
        <v>68</v>
      </c>
    </row>
    <row r="141" spans="2:65" s="1" customFormat="1" ht="22.5" customHeight="1">
      <c r="B141" s="28"/>
      <c r="C141" s="159" t="s">
        <v>231</v>
      </c>
      <c r="D141" s="159" t="s">
        <v>121</v>
      </c>
      <c r="E141" s="160" t="s">
        <v>232</v>
      </c>
      <c r="F141" s="161" t="s">
        <v>233</v>
      </c>
      <c r="G141" s="162" t="s">
        <v>124</v>
      </c>
      <c r="H141" s="163">
        <v>1</v>
      </c>
      <c r="I141" s="164"/>
      <c r="J141" s="165"/>
      <c r="K141" s="166">
        <f>ROUND(P141*H141,2)</f>
        <v>0</v>
      </c>
      <c r="L141" s="161" t="s">
        <v>125</v>
      </c>
      <c r="M141" s="167"/>
      <c r="N141" s="168" t="s">
        <v>1</v>
      </c>
      <c r="O141" s="169" t="s">
        <v>37</v>
      </c>
      <c r="P141" s="170">
        <f>I141+J141</f>
        <v>0</v>
      </c>
      <c r="Q141" s="170">
        <f>ROUND(I141*H141,2)</f>
        <v>0</v>
      </c>
      <c r="R141" s="170">
        <f>ROUND(J141*H141,2)</f>
        <v>0</v>
      </c>
      <c r="S141" s="53"/>
      <c r="T141" s="171">
        <f>S141*H141</f>
        <v>0</v>
      </c>
      <c r="U141" s="171">
        <v>0</v>
      </c>
      <c r="V141" s="171">
        <f>U141*H141</f>
        <v>0</v>
      </c>
      <c r="W141" s="171">
        <v>0</v>
      </c>
      <c r="X141" s="172">
        <f>W141*H141</f>
        <v>0</v>
      </c>
      <c r="AR141" s="12" t="s">
        <v>77</v>
      </c>
      <c r="AT141" s="12" t="s">
        <v>121</v>
      </c>
      <c r="AU141" s="12" t="s">
        <v>68</v>
      </c>
      <c r="AY141" s="12" t="s">
        <v>126</v>
      </c>
      <c r="BE141" s="173">
        <f>IF(O141="základní",K141,0)</f>
        <v>0</v>
      </c>
      <c r="BF141" s="173">
        <f>IF(O141="snížená",K141,0)</f>
        <v>0</v>
      </c>
      <c r="BG141" s="173">
        <f>IF(O141="zákl. přenesená",K141,0)</f>
        <v>0</v>
      </c>
      <c r="BH141" s="173">
        <f>IF(O141="sníž. přenesená",K141,0)</f>
        <v>0</v>
      </c>
      <c r="BI141" s="173">
        <f>IF(O141="nulová",K141,0)</f>
        <v>0</v>
      </c>
      <c r="BJ141" s="12" t="s">
        <v>75</v>
      </c>
      <c r="BK141" s="173">
        <f>ROUND(P141*H141,2)</f>
        <v>0</v>
      </c>
      <c r="BL141" s="12" t="s">
        <v>75</v>
      </c>
      <c r="BM141" s="12" t="s">
        <v>234</v>
      </c>
    </row>
    <row r="142" spans="2:65" s="1" customFormat="1" ht="11.25">
      <c r="B142" s="28"/>
      <c r="C142" s="29"/>
      <c r="D142" s="174" t="s">
        <v>128</v>
      </c>
      <c r="E142" s="29"/>
      <c r="F142" s="175" t="s">
        <v>233</v>
      </c>
      <c r="G142" s="29"/>
      <c r="H142" s="29"/>
      <c r="I142" s="107"/>
      <c r="J142" s="107"/>
      <c r="K142" s="29"/>
      <c r="L142" s="29"/>
      <c r="M142" s="32"/>
      <c r="N142" s="176"/>
      <c r="O142" s="53"/>
      <c r="P142" s="53"/>
      <c r="Q142" s="53"/>
      <c r="R142" s="53"/>
      <c r="S142" s="53"/>
      <c r="T142" s="53"/>
      <c r="U142" s="53"/>
      <c r="V142" s="53"/>
      <c r="W142" s="53"/>
      <c r="X142" s="54"/>
      <c r="AT142" s="12" t="s">
        <v>128</v>
      </c>
      <c r="AU142" s="12" t="s">
        <v>68</v>
      </c>
    </row>
    <row r="143" spans="2:65" s="1" customFormat="1" ht="22.5" customHeight="1">
      <c r="B143" s="28"/>
      <c r="C143" s="159" t="s">
        <v>235</v>
      </c>
      <c r="D143" s="159" t="s">
        <v>121</v>
      </c>
      <c r="E143" s="160" t="s">
        <v>236</v>
      </c>
      <c r="F143" s="161" t="s">
        <v>237</v>
      </c>
      <c r="G143" s="162" t="s">
        <v>124</v>
      </c>
      <c r="H143" s="163">
        <v>1</v>
      </c>
      <c r="I143" s="164"/>
      <c r="J143" s="165"/>
      <c r="K143" s="166">
        <f>ROUND(P143*H143,2)</f>
        <v>0</v>
      </c>
      <c r="L143" s="161" t="s">
        <v>125</v>
      </c>
      <c r="M143" s="167"/>
      <c r="N143" s="168" t="s">
        <v>1</v>
      </c>
      <c r="O143" s="169" t="s">
        <v>37</v>
      </c>
      <c r="P143" s="170">
        <f>I143+J143</f>
        <v>0</v>
      </c>
      <c r="Q143" s="170">
        <f>ROUND(I143*H143,2)</f>
        <v>0</v>
      </c>
      <c r="R143" s="170">
        <f>ROUND(J143*H143,2)</f>
        <v>0</v>
      </c>
      <c r="S143" s="53"/>
      <c r="T143" s="171">
        <f>S143*H143</f>
        <v>0</v>
      </c>
      <c r="U143" s="171">
        <v>0</v>
      </c>
      <c r="V143" s="171">
        <f>U143*H143</f>
        <v>0</v>
      </c>
      <c r="W143" s="171">
        <v>0</v>
      </c>
      <c r="X143" s="172">
        <f>W143*H143</f>
        <v>0</v>
      </c>
      <c r="AR143" s="12" t="s">
        <v>77</v>
      </c>
      <c r="AT143" s="12" t="s">
        <v>121</v>
      </c>
      <c r="AU143" s="12" t="s">
        <v>68</v>
      </c>
      <c r="AY143" s="12" t="s">
        <v>126</v>
      </c>
      <c r="BE143" s="173">
        <f>IF(O143="základní",K143,0)</f>
        <v>0</v>
      </c>
      <c r="BF143" s="173">
        <f>IF(O143="snížená",K143,0)</f>
        <v>0</v>
      </c>
      <c r="BG143" s="173">
        <f>IF(O143="zákl. přenesená",K143,0)</f>
        <v>0</v>
      </c>
      <c r="BH143" s="173">
        <f>IF(O143="sníž. přenesená",K143,0)</f>
        <v>0</v>
      </c>
      <c r="BI143" s="173">
        <f>IF(O143="nulová",K143,0)</f>
        <v>0</v>
      </c>
      <c r="BJ143" s="12" t="s">
        <v>75</v>
      </c>
      <c r="BK143" s="173">
        <f>ROUND(P143*H143,2)</f>
        <v>0</v>
      </c>
      <c r="BL143" s="12" t="s">
        <v>75</v>
      </c>
      <c r="BM143" s="12" t="s">
        <v>238</v>
      </c>
    </row>
    <row r="144" spans="2:65" s="1" customFormat="1" ht="11.25">
      <c r="B144" s="28"/>
      <c r="C144" s="29"/>
      <c r="D144" s="174" t="s">
        <v>128</v>
      </c>
      <c r="E144" s="29"/>
      <c r="F144" s="175" t="s">
        <v>237</v>
      </c>
      <c r="G144" s="29"/>
      <c r="H144" s="29"/>
      <c r="I144" s="107"/>
      <c r="J144" s="107"/>
      <c r="K144" s="29"/>
      <c r="L144" s="29"/>
      <c r="M144" s="32"/>
      <c r="N144" s="176"/>
      <c r="O144" s="53"/>
      <c r="P144" s="53"/>
      <c r="Q144" s="53"/>
      <c r="R144" s="53"/>
      <c r="S144" s="53"/>
      <c r="T144" s="53"/>
      <c r="U144" s="53"/>
      <c r="V144" s="53"/>
      <c r="W144" s="53"/>
      <c r="X144" s="54"/>
      <c r="AT144" s="12" t="s">
        <v>128</v>
      </c>
      <c r="AU144" s="12" t="s">
        <v>68</v>
      </c>
    </row>
    <row r="145" spans="2:65" s="1" customFormat="1" ht="22.5" customHeight="1">
      <c r="B145" s="28"/>
      <c r="C145" s="159" t="s">
        <v>239</v>
      </c>
      <c r="D145" s="159" t="s">
        <v>121</v>
      </c>
      <c r="E145" s="160" t="s">
        <v>240</v>
      </c>
      <c r="F145" s="161" t="s">
        <v>241</v>
      </c>
      <c r="G145" s="162" t="s">
        <v>185</v>
      </c>
      <c r="H145" s="163">
        <v>25</v>
      </c>
      <c r="I145" s="164"/>
      <c r="J145" s="165"/>
      <c r="K145" s="166">
        <f>ROUND(P145*H145,2)</f>
        <v>0</v>
      </c>
      <c r="L145" s="161" t="s">
        <v>125</v>
      </c>
      <c r="M145" s="167"/>
      <c r="N145" s="168" t="s">
        <v>1</v>
      </c>
      <c r="O145" s="169" t="s">
        <v>37</v>
      </c>
      <c r="P145" s="170">
        <f>I145+J145</f>
        <v>0</v>
      </c>
      <c r="Q145" s="170">
        <f>ROUND(I145*H145,2)</f>
        <v>0</v>
      </c>
      <c r="R145" s="170">
        <f>ROUND(J145*H145,2)</f>
        <v>0</v>
      </c>
      <c r="S145" s="53"/>
      <c r="T145" s="171">
        <f>S145*H145</f>
        <v>0</v>
      </c>
      <c r="U145" s="171">
        <v>0</v>
      </c>
      <c r="V145" s="171">
        <f>U145*H145</f>
        <v>0</v>
      </c>
      <c r="W145" s="171">
        <v>0</v>
      </c>
      <c r="X145" s="172">
        <f>W145*H145</f>
        <v>0</v>
      </c>
      <c r="AR145" s="12" t="s">
        <v>77</v>
      </c>
      <c r="AT145" s="12" t="s">
        <v>121</v>
      </c>
      <c r="AU145" s="12" t="s">
        <v>68</v>
      </c>
      <c r="AY145" s="12" t="s">
        <v>126</v>
      </c>
      <c r="BE145" s="173">
        <f>IF(O145="základní",K145,0)</f>
        <v>0</v>
      </c>
      <c r="BF145" s="173">
        <f>IF(O145="snížená",K145,0)</f>
        <v>0</v>
      </c>
      <c r="BG145" s="173">
        <f>IF(O145="zákl. přenesená",K145,0)</f>
        <v>0</v>
      </c>
      <c r="BH145" s="173">
        <f>IF(O145="sníž. přenesená",K145,0)</f>
        <v>0</v>
      </c>
      <c r="BI145" s="173">
        <f>IF(O145="nulová",K145,0)</f>
        <v>0</v>
      </c>
      <c r="BJ145" s="12" t="s">
        <v>75</v>
      </c>
      <c r="BK145" s="173">
        <f>ROUND(P145*H145,2)</f>
        <v>0</v>
      </c>
      <c r="BL145" s="12" t="s">
        <v>75</v>
      </c>
      <c r="BM145" s="12" t="s">
        <v>242</v>
      </c>
    </row>
    <row r="146" spans="2:65" s="1" customFormat="1" ht="11.25">
      <c r="B146" s="28"/>
      <c r="C146" s="29"/>
      <c r="D146" s="174" t="s">
        <v>128</v>
      </c>
      <c r="E146" s="29"/>
      <c r="F146" s="175" t="s">
        <v>241</v>
      </c>
      <c r="G146" s="29"/>
      <c r="H146" s="29"/>
      <c r="I146" s="107"/>
      <c r="J146" s="107"/>
      <c r="K146" s="29"/>
      <c r="L146" s="29"/>
      <c r="M146" s="32"/>
      <c r="N146" s="176"/>
      <c r="O146" s="53"/>
      <c r="P146" s="53"/>
      <c r="Q146" s="53"/>
      <c r="R146" s="53"/>
      <c r="S146" s="53"/>
      <c r="T146" s="53"/>
      <c r="U146" s="53"/>
      <c r="V146" s="53"/>
      <c r="W146" s="53"/>
      <c r="X146" s="54"/>
      <c r="AT146" s="12" t="s">
        <v>128</v>
      </c>
      <c r="AU146" s="12" t="s">
        <v>68</v>
      </c>
    </row>
    <row r="147" spans="2:65" s="1" customFormat="1" ht="22.5" customHeight="1">
      <c r="B147" s="28"/>
      <c r="C147" s="159" t="s">
        <v>243</v>
      </c>
      <c r="D147" s="159" t="s">
        <v>121</v>
      </c>
      <c r="E147" s="160" t="s">
        <v>244</v>
      </c>
      <c r="F147" s="161" t="s">
        <v>245</v>
      </c>
      <c r="G147" s="162" t="s">
        <v>124</v>
      </c>
      <c r="H147" s="163">
        <v>46</v>
      </c>
      <c r="I147" s="164"/>
      <c r="J147" s="165"/>
      <c r="K147" s="166">
        <f>ROUND(P147*H147,2)</f>
        <v>0</v>
      </c>
      <c r="L147" s="161" t="s">
        <v>125</v>
      </c>
      <c r="M147" s="167"/>
      <c r="N147" s="168" t="s">
        <v>1</v>
      </c>
      <c r="O147" s="169" t="s">
        <v>37</v>
      </c>
      <c r="P147" s="170">
        <f>I147+J147</f>
        <v>0</v>
      </c>
      <c r="Q147" s="170">
        <f>ROUND(I147*H147,2)</f>
        <v>0</v>
      </c>
      <c r="R147" s="170">
        <f>ROUND(J147*H147,2)</f>
        <v>0</v>
      </c>
      <c r="S147" s="53"/>
      <c r="T147" s="171">
        <f>S147*H147</f>
        <v>0</v>
      </c>
      <c r="U147" s="171">
        <v>0</v>
      </c>
      <c r="V147" s="171">
        <f>U147*H147</f>
        <v>0</v>
      </c>
      <c r="W147" s="171">
        <v>0</v>
      </c>
      <c r="X147" s="172">
        <f>W147*H147</f>
        <v>0</v>
      </c>
      <c r="AR147" s="12" t="s">
        <v>143</v>
      </c>
      <c r="AT147" s="12" t="s">
        <v>121</v>
      </c>
      <c r="AU147" s="12" t="s">
        <v>68</v>
      </c>
      <c r="AY147" s="12" t="s">
        <v>126</v>
      </c>
      <c r="BE147" s="173">
        <f>IF(O147="základní",K147,0)</f>
        <v>0</v>
      </c>
      <c r="BF147" s="173">
        <f>IF(O147="snížená",K147,0)</f>
        <v>0</v>
      </c>
      <c r="BG147" s="173">
        <f>IF(O147="zákl. přenesená",K147,0)</f>
        <v>0</v>
      </c>
      <c r="BH147" s="173">
        <f>IF(O147="sníž. přenesená",K147,0)</f>
        <v>0</v>
      </c>
      <c r="BI147" s="173">
        <f>IF(O147="nulová",K147,0)</f>
        <v>0</v>
      </c>
      <c r="BJ147" s="12" t="s">
        <v>75</v>
      </c>
      <c r="BK147" s="173">
        <f>ROUND(P147*H147,2)</f>
        <v>0</v>
      </c>
      <c r="BL147" s="12" t="s">
        <v>143</v>
      </c>
      <c r="BM147" s="12" t="s">
        <v>246</v>
      </c>
    </row>
    <row r="148" spans="2:65" s="1" customFormat="1" ht="11.25">
      <c r="B148" s="28"/>
      <c r="C148" s="29"/>
      <c r="D148" s="174" t="s">
        <v>128</v>
      </c>
      <c r="E148" s="29"/>
      <c r="F148" s="175" t="s">
        <v>245</v>
      </c>
      <c r="G148" s="29"/>
      <c r="H148" s="29"/>
      <c r="I148" s="107"/>
      <c r="J148" s="107"/>
      <c r="K148" s="29"/>
      <c r="L148" s="29"/>
      <c r="M148" s="32"/>
      <c r="N148" s="176"/>
      <c r="O148" s="53"/>
      <c r="P148" s="53"/>
      <c r="Q148" s="53"/>
      <c r="R148" s="53"/>
      <c r="S148" s="53"/>
      <c r="T148" s="53"/>
      <c r="U148" s="53"/>
      <c r="V148" s="53"/>
      <c r="W148" s="53"/>
      <c r="X148" s="54"/>
      <c r="AT148" s="12" t="s">
        <v>128</v>
      </c>
      <c r="AU148" s="12" t="s">
        <v>68</v>
      </c>
    </row>
    <row r="149" spans="2:65" s="1" customFormat="1" ht="22.5" customHeight="1">
      <c r="B149" s="28"/>
      <c r="C149" s="159" t="s">
        <v>247</v>
      </c>
      <c r="D149" s="159" t="s">
        <v>121</v>
      </c>
      <c r="E149" s="160" t="s">
        <v>248</v>
      </c>
      <c r="F149" s="161" t="s">
        <v>249</v>
      </c>
      <c r="G149" s="162" t="s">
        <v>124</v>
      </c>
      <c r="H149" s="163">
        <v>1</v>
      </c>
      <c r="I149" s="164"/>
      <c r="J149" s="165"/>
      <c r="K149" s="166">
        <f>ROUND(P149*H149,2)</f>
        <v>0</v>
      </c>
      <c r="L149" s="161" t="s">
        <v>125</v>
      </c>
      <c r="M149" s="167"/>
      <c r="N149" s="168" t="s">
        <v>1</v>
      </c>
      <c r="O149" s="169" t="s">
        <v>37</v>
      </c>
      <c r="P149" s="170">
        <f>I149+J149</f>
        <v>0</v>
      </c>
      <c r="Q149" s="170">
        <f>ROUND(I149*H149,2)</f>
        <v>0</v>
      </c>
      <c r="R149" s="170">
        <f>ROUND(J149*H149,2)</f>
        <v>0</v>
      </c>
      <c r="S149" s="53"/>
      <c r="T149" s="171">
        <f>S149*H149</f>
        <v>0</v>
      </c>
      <c r="U149" s="171">
        <v>0</v>
      </c>
      <c r="V149" s="171">
        <f>U149*H149</f>
        <v>0</v>
      </c>
      <c r="W149" s="171">
        <v>0</v>
      </c>
      <c r="X149" s="172">
        <f>W149*H149</f>
        <v>0</v>
      </c>
      <c r="AR149" s="12" t="s">
        <v>143</v>
      </c>
      <c r="AT149" s="12" t="s">
        <v>121</v>
      </c>
      <c r="AU149" s="12" t="s">
        <v>68</v>
      </c>
      <c r="AY149" s="12" t="s">
        <v>126</v>
      </c>
      <c r="BE149" s="173">
        <f>IF(O149="základní",K149,0)</f>
        <v>0</v>
      </c>
      <c r="BF149" s="173">
        <f>IF(O149="snížená",K149,0)</f>
        <v>0</v>
      </c>
      <c r="BG149" s="173">
        <f>IF(O149="zákl. přenesená",K149,0)</f>
        <v>0</v>
      </c>
      <c r="BH149" s="173">
        <f>IF(O149="sníž. přenesená",K149,0)</f>
        <v>0</v>
      </c>
      <c r="BI149" s="173">
        <f>IF(O149="nulová",K149,0)</f>
        <v>0</v>
      </c>
      <c r="BJ149" s="12" t="s">
        <v>75</v>
      </c>
      <c r="BK149" s="173">
        <f>ROUND(P149*H149,2)</f>
        <v>0</v>
      </c>
      <c r="BL149" s="12" t="s">
        <v>143</v>
      </c>
      <c r="BM149" s="12" t="s">
        <v>250</v>
      </c>
    </row>
    <row r="150" spans="2:65" s="1" customFormat="1" ht="19.5">
      <c r="B150" s="28"/>
      <c r="C150" s="29"/>
      <c r="D150" s="174" t="s">
        <v>128</v>
      </c>
      <c r="E150" s="29"/>
      <c r="F150" s="175" t="s">
        <v>251</v>
      </c>
      <c r="G150" s="29"/>
      <c r="H150" s="29"/>
      <c r="I150" s="107"/>
      <c r="J150" s="107"/>
      <c r="K150" s="29"/>
      <c r="L150" s="29"/>
      <c r="M150" s="32"/>
      <c r="N150" s="176"/>
      <c r="O150" s="53"/>
      <c r="P150" s="53"/>
      <c r="Q150" s="53"/>
      <c r="R150" s="53"/>
      <c r="S150" s="53"/>
      <c r="T150" s="53"/>
      <c r="U150" s="53"/>
      <c r="V150" s="53"/>
      <c r="W150" s="53"/>
      <c r="X150" s="54"/>
      <c r="AT150" s="12" t="s">
        <v>128</v>
      </c>
      <c r="AU150" s="12" t="s">
        <v>68</v>
      </c>
    </row>
    <row r="151" spans="2:65" s="10" customFormat="1" ht="25.9" customHeight="1">
      <c r="B151" s="177"/>
      <c r="C151" s="178"/>
      <c r="D151" s="179" t="s">
        <v>67</v>
      </c>
      <c r="E151" s="180" t="s">
        <v>252</v>
      </c>
      <c r="F151" s="180" t="s">
        <v>253</v>
      </c>
      <c r="G151" s="178"/>
      <c r="H151" s="178"/>
      <c r="I151" s="181"/>
      <c r="J151" s="181"/>
      <c r="K151" s="182">
        <f>BK151</f>
        <v>0</v>
      </c>
      <c r="L151" s="178"/>
      <c r="M151" s="183"/>
      <c r="N151" s="184"/>
      <c r="O151" s="185"/>
      <c r="P151" s="185"/>
      <c r="Q151" s="186">
        <f>SUM(Q152:Q172)</f>
        <v>0</v>
      </c>
      <c r="R151" s="186">
        <f>SUM(R152:R172)</f>
        <v>0</v>
      </c>
      <c r="S151" s="185"/>
      <c r="T151" s="187">
        <f>SUM(T152:T172)</f>
        <v>0</v>
      </c>
      <c r="U151" s="185"/>
      <c r="V151" s="187">
        <f>SUM(V152:V172)</f>
        <v>0</v>
      </c>
      <c r="W151" s="185"/>
      <c r="X151" s="188">
        <f>SUM(X152:X172)</f>
        <v>0</v>
      </c>
      <c r="AR151" s="189" t="s">
        <v>136</v>
      </c>
      <c r="AT151" s="190" t="s">
        <v>67</v>
      </c>
      <c r="AU151" s="190" t="s">
        <v>68</v>
      </c>
      <c r="AY151" s="189" t="s">
        <v>126</v>
      </c>
      <c r="BK151" s="191">
        <f>SUM(BK152:BK172)</f>
        <v>0</v>
      </c>
    </row>
    <row r="152" spans="2:65" s="1" customFormat="1" ht="22.5" customHeight="1">
      <c r="B152" s="28"/>
      <c r="C152" s="192" t="s">
        <v>254</v>
      </c>
      <c r="D152" s="192" t="s">
        <v>255</v>
      </c>
      <c r="E152" s="193" t="s">
        <v>256</v>
      </c>
      <c r="F152" s="194" t="s">
        <v>257</v>
      </c>
      <c r="G152" s="195" t="s">
        <v>258</v>
      </c>
      <c r="H152" s="196">
        <v>22</v>
      </c>
      <c r="I152" s="197"/>
      <c r="J152" s="197"/>
      <c r="K152" s="198">
        <f>ROUND(P152*H152,2)</f>
        <v>0</v>
      </c>
      <c r="L152" s="194" t="s">
        <v>125</v>
      </c>
      <c r="M152" s="32"/>
      <c r="N152" s="199" t="s">
        <v>1</v>
      </c>
      <c r="O152" s="169" t="s">
        <v>37</v>
      </c>
      <c r="P152" s="170">
        <f>I152+J152</f>
        <v>0</v>
      </c>
      <c r="Q152" s="170">
        <f>ROUND(I152*H152,2)</f>
        <v>0</v>
      </c>
      <c r="R152" s="170">
        <f>ROUND(J152*H152,2)</f>
        <v>0</v>
      </c>
      <c r="S152" s="53"/>
      <c r="T152" s="171">
        <f>S152*H152</f>
        <v>0</v>
      </c>
      <c r="U152" s="171">
        <v>0</v>
      </c>
      <c r="V152" s="171">
        <f>U152*H152</f>
        <v>0</v>
      </c>
      <c r="W152" s="171">
        <v>0</v>
      </c>
      <c r="X152" s="172">
        <f>W152*H152</f>
        <v>0</v>
      </c>
      <c r="AR152" s="12" t="s">
        <v>75</v>
      </c>
      <c r="AT152" s="12" t="s">
        <v>255</v>
      </c>
      <c r="AU152" s="12" t="s">
        <v>75</v>
      </c>
      <c r="AY152" s="12" t="s">
        <v>126</v>
      </c>
      <c r="BE152" s="173">
        <f>IF(O152="základní",K152,0)</f>
        <v>0</v>
      </c>
      <c r="BF152" s="173">
        <f>IF(O152="snížená",K152,0)</f>
        <v>0</v>
      </c>
      <c r="BG152" s="173">
        <f>IF(O152="zákl. přenesená",K152,0)</f>
        <v>0</v>
      </c>
      <c r="BH152" s="173">
        <f>IF(O152="sníž. přenesená",K152,0)</f>
        <v>0</v>
      </c>
      <c r="BI152" s="173">
        <f>IF(O152="nulová",K152,0)</f>
        <v>0</v>
      </c>
      <c r="BJ152" s="12" t="s">
        <v>75</v>
      </c>
      <c r="BK152" s="173">
        <f>ROUND(P152*H152,2)</f>
        <v>0</v>
      </c>
      <c r="BL152" s="12" t="s">
        <v>75</v>
      </c>
      <c r="BM152" s="12" t="s">
        <v>259</v>
      </c>
    </row>
    <row r="153" spans="2:65" s="1" customFormat="1" ht="19.5">
      <c r="B153" s="28"/>
      <c r="C153" s="29"/>
      <c r="D153" s="174" t="s">
        <v>128</v>
      </c>
      <c r="E153" s="29"/>
      <c r="F153" s="175" t="s">
        <v>260</v>
      </c>
      <c r="G153" s="29"/>
      <c r="H153" s="29"/>
      <c r="I153" s="107"/>
      <c r="J153" s="107"/>
      <c r="K153" s="29"/>
      <c r="L153" s="29"/>
      <c r="M153" s="32"/>
      <c r="N153" s="176"/>
      <c r="O153" s="53"/>
      <c r="P153" s="53"/>
      <c r="Q153" s="53"/>
      <c r="R153" s="53"/>
      <c r="S153" s="53"/>
      <c r="T153" s="53"/>
      <c r="U153" s="53"/>
      <c r="V153" s="53"/>
      <c r="W153" s="53"/>
      <c r="X153" s="54"/>
      <c r="AT153" s="12" t="s">
        <v>128</v>
      </c>
      <c r="AU153" s="12" t="s">
        <v>75</v>
      </c>
    </row>
    <row r="154" spans="2:65" s="1" customFormat="1" ht="22.5" customHeight="1">
      <c r="B154" s="28"/>
      <c r="C154" s="192" t="s">
        <v>261</v>
      </c>
      <c r="D154" s="192" t="s">
        <v>255</v>
      </c>
      <c r="E154" s="193" t="s">
        <v>262</v>
      </c>
      <c r="F154" s="194" t="s">
        <v>263</v>
      </c>
      <c r="G154" s="195" t="s">
        <v>258</v>
      </c>
      <c r="H154" s="196">
        <v>2</v>
      </c>
      <c r="I154" s="197"/>
      <c r="J154" s="197"/>
      <c r="K154" s="198">
        <f>ROUND(P154*H154,2)</f>
        <v>0</v>
      </c>
      <c r="L154" s="194" t="s">
        <v>125</v>
      </c>
      <c r="M154" s="32"/>
      <c r="N154" s="199" t="s">
        <v>1</v>
      </c>
      <c r="O154" s="169" t="s">
        <v>37</v>
      </c>
      <c r="P154" s="170">
        <f>I154+J154</f>
        <v>0</v>
      </c>
      <c r="Q154" s="170">
        <f>ROUND(I154*H154,2)</f>
        <v>0</v>
      </c>
      <c r="R154" s="170">
        <f>ROUND(J154*H154,2)</f>
        <v>0</v>
      </c>
      <c r="S154" s="53"/>
      <c r="T154" s="171">
        <f>S154*H154</f>
        <v>0</v>
      </c>
      <c r="U154" s="171">
        <v>0</v>
      </c>
      <c r="V154" s="171">
        <f>U154*H154</f>
        <v>0</v>
      </c>
      <c r="W154" s="171">
        <v>0</v>
      </c>
      <c r="X154" s="172">
        <f>W154*H154</f>
        <v>0</v>
      </c>
      <c r="AR154" s="12" t="s">
        <v>75</v>
      </c>
      <c r="AT154" s="12" t="s">
        <v>255</v>
      </c>
      <c r="AU154" s="12" t="s">
        <v>75</v>
      </c>
      <c r="AY154" s="12" t="s">
        <v>126</v>
      </c>
      <c r="BE154" s="173">
        <f>IF(O154="základní",K154,0)</f>
        <v>0</v>
      </c>
      <c r="BF154" s="173">
        <f>IF(O154="snížená",K154,0)</f>
        <v>0</v>
      </c>
      <c r="BG154" s="173">
        <f>IF(O154="zákl. přenesená",K154,0)</f>
        <v>0</v>
      </c>
      <c r="BH154" s="173">
        <f>IF(O154="sníž. přenesená",K154,0)</f>
        <v>0</v>
      </c>
      <c r="BI154" s="173">
        <f>IF(O154="nulová",K154,0)</f>
        <v>0</v>
      </c>
      <c r="BJ154" s="12" t="s">
        <v>75</v>
      </c>
      <c r="BK154" s="173">
        <f>ROUND(P154*H154,2)</f>
        <v>0</v>
      </c>
      <c r="BL154" s="12" t="s">
        <v>75</v>
      </c>
      <c r="BM154" s="12" t="s">
        <v>264</v>
      </c>
    </row>
    <row r="155" spans="2:65" s="1" customFormat="1" ht="11.25">
      <c r="B155" s="28"/>
      <c r="C155" s="29"/>
      <c r="D155" s="174" t="s">
        <v>128</v>
      </c>
      <c r="E155" s="29"/>
      <c r="F155" s="175" t="s">
        <v>263</v>
      </c>
      <c r="G155" s="29"/>
      <c r="H155" s="29"/>
      <c r="I155" s="107"/>
      <c r="J155" s="107"/>
      <c r="K155" s="29"/>
      <c r="L155" s="29"/>
      <c r="M155" s="32"/>
      <c r="N155" s="176"/>
      <c r="O155" s="53"/>
      <c r="P155" s="53"/>
      <c r="Q155" s="53"/>
      <c r="R155" s="53"/>
      <c r="S155" s="53"/>
      <c r="T155" s="53"/>
      <c r="U155" s="53"/>
      <c r="V155" s="53"/>
      <c r="W155" s="53"/>
      <c r="X155" s="54"/>
      <c r="AT155" s="12" t="s">
        <v>128</v>
      </c>
      <c r="AU155" s="12" t="s">
        <v>75</v>
      </c>
    </row>
    <row r="156" spans="2:65" s="1" customFormat="1" ht="22.5" customHeight="1">
      <c r="B156" s="28"/>
      <c r="C156" s="192" t="s">
        <v>265</v>
      </c>
      <c r="D156" s="192" t="s">
        <v>255</v>
      </c>
      <c r="E156" s="193" t="s">
        <v>266</v>
      </c>
      <c r="F156" s="194" t="s">
        <v>267</v>
      </c>
      <c r="G156" s="195" t="s">
        <v>258</v>
      </c>
      <c r="H156" s="196">
        <v>22</v>
      </c>
      <c r="I156" s="197"/>
      <c r="J156" s="197"/>
      <c r="K156" s="198">
        <f>ROUND(P156*H156,2)</f>
        <v>0</v>
      </c>
      <c r="L156" s="194" t="s">
        <v>125</v>
      </c>
      <c r="M156" s="32"/>
      <c r="N156" s="199" t="s">
        <v>1</v>
      </c>
      <c r="O156" s="169" t="s">
        <v>37</v>
      </c>
      <c r="P156" s="170">
        <f>I156+J156</f>
        <v>0</v>
      </c>
      <c r="Q156" s="170">
        <f>ROUND(I156*H156,2)</f>
        <v>0</v>
      </c>
      <c r="R156" s="170">
        <f>ROUND(J156*H156,2)</f>
        <v>0</v>
      </c>
      <c r="S156" s="53"/>
      <c r="T156" s="171">
        <f>S156*H156</f>
        <v>0</v>
      </c>
      <c r="U156" s="171">
        <v>0</v>
      </c>
      <c r="V156" s="171">
        <f>U156*H156</f>
        <v>0</v>
      </c>
      <c r="W156" s="171">
        <v>0</v>
      </c>
      <c r="X156" s="172">
        <f>W156*H156</f>
        <v>0</v>
      </c>
      <c r="AR156" s="12" t="s">
        <v>75</v>
      </c>
      <c r="AT156" s="12" t="s">
        <v>255</v>
      </c>
      <c r="AU156" s="12" t="s">
        <v>75</v>
      </c>
      <c r="AY156" s="12" t="s">
        <v>126</v>
      </c>
      <c r="BE156" s="173">
        <f>IF(O156="základní",K156,0)</f>
        <v>0</v>
      </c>
      <c r="BF156" s="173">
        <f>IF(O156="snížená",K156,0)</f>
        <v>0</v>
      </c>
      <c r="BG156" s="173">
        <f>IF(O156="zákl. přenesená",K156,0)</f>
        <v>0</v>
      </c>
      <c r="BH156" s="173">
        <f>IF(O156="sníž. přenesená",K156,0)</f>
        <v>0</v>
      </c>
      <c r="BI156" s="173">
        <f>IF(O156="nulová",K156,0)</f>
        <v>0</v>
      </c>
      <c r="BJ156" s="12" t="s">
        <v>75</v>
      </c>
      <c r="BK156" s="173">
        <f>ROUND(P156*H156,2)</f>
        <v>0</v>
      </c>
      <c r="BL156" s="12" t="s">
        <v>75</v>
      </c>
      <c r="BM156" s="12" t="s">
        <v>268</v>
      </c>
    </row>
    <row r="157" spans="2:65" s="1" customFormat="1" ht="11.25">
      <c r="B157" s="28"/>
      <c r="C157" s="29"/>
      <c r="D157" s="174" t="s">
        <v>128</v>
      </c>
      <c r="E157" s="29"/>
      <c r="F157" s="175" t="s">
        <v>267</v>
      </c>
      <c r="G157" s="29"/>
      <c r="H157" s="29"/>
      <c r="I157" s="107"/>
      <c r="J157" s="107"/>
      <c r="K157" s="29"/>
      <c r="L157" s="29"/>
      <c r="M157" s="32"/>
      <c r="N157" s="176"/>
      <c r="O157" s="53"/>
      <c r="P157" s="53"/>
      <c r="Q157" s="53"/>
      <c r="R157" s="53"/>
      <c r="S157" s="53"/>
      <c r="T157" s="53"/>
      <c r="U157" s="53"/>
      <c r="V157" s="53"/>
      <c r="W157" s="53"/>
      <c r="X157" s="54"/>
      <c r="AT157" s="12" t="s">
        <v>128</v>
      </c>
      <c r="AU157" s="12" t="s">
        <v>75</v>
      </c>
    </row>
    <row r="158" spans="2:65" s="1" customFormat="1" ht="22.5" customHeight="1">
      <c r="B158" s="28"/>
      <c r="C158" s="192" t="s">
        <v>269</v>
      </c>
      <c r="D158" s="192" t="s">
        <v>255</v>
      </c>
      <c r="E158" s="193" t="s">
        <v>270</v>
      </c>
      <c r="F158" s="194" t="s">
        <v>271</v>
      </c>
      <c r="G158" s="195" t="s">
        <v>124</v>
      </c>
      <c r="H158" s="196">
        <v>76</v>
      </c>
      <c r="I158" s="197"/>
      <c r="J158" s="197"/>
      <c r="K158" s="198">
        <f>ROUND(P158*H158,2)</f>
        <v>0</v>
      </c>
      <c r="L158" s="194" t="s">
        <v>125</v>
      </c>
      <c r="M158" s="32"/>
      <c r="N158" s="199" t="s">
        <v>1</v>
      </c>
      <c r="O158" s="169" t="s">
        <v>37</v>
      </c>
      <c r="P158" s="170">
        <f>I158+J158</f>
        <v>0</v>
      </c>
      <c r="Q158" s="170">
        <f>ROUND(I158*H158,2)</f>
        <v>0</v>
      </c>
      <c r="R158" s="170">
        <f>ROUND(J158*H158,2)</f>
        <v>0</v>
      </c>
      <c r="S158" s="53"/>
      <c r="T158" s="171">
        <f>S158*H158</f>
        <v>0</v>
      </c>
      <c r="U158" s="171">
        <v>0</v>
      </c>
      <c r="V158" s="171">
        <f>U158*H158</f>
        <v>0</v>
      </c>
      <c r="W158" s="171">
        <v>0</v>
      </c>
      <c r="X158" s="172">
        <f>W158*H158</f>
        <v>0</v>
      </c>
      <c r="AR158" s="12" t="s">
        <v>75</v>
      </c>
      <c r="AT158" s="12" t="s">
        <v>255</v>
      </c>
      <c r="AU158" s="12" t="s">
        <v>75</v>
      </c>
      <c r="AY158" s="12" t="s">
        <v>126</v>
      </c>
      <c r="BE158" s="173">
        <f>IF(O158="základní",K158,0)</f>
        <v>0</v>
      </c>
      <c r="BF158" s="173">
        <f>IF(O158="snížená",K158,0)</f>
        <v>0</v>
      </c>
      <c r="BG158" s="173">
        <f>IF(O158="zákl. přenesená",K158,0)</f>
        <v>0</v>
      </c>
      <c r="BH158" s="173">
        <f>IF(O158="sníž. přenesená",K158,0)</f>
        <v>0</v>
      </c>
      <c r="BI158" s="173">
        <f>IF(O158="nulová",K158,0)</f>
        <v>0</v>
      </c>
      <c r="BJ158" s="12" t="s">
        <v>75</v>
      </c>
      <c r="BK158" s="173">
        <f>ROUND(P158*H158,2)</f>
        <v>0</v>
      </c>
      <c r="BL158" s="12" t="s">
        <v>75</v>
      </c>
      <c r="BM158" s="12" t="s">
        <v>272</v>
      </c>
    </row>
    <row r="159" spans="2:65" s="1" customFormat="1" ht="11.25">
      <c r="B159" s="28"/>
      <c r="C159" s="29"/>
      <c r="D159" s="174" t="s">
        <v>128</v>
      </c>
      <c r="E159" s="29"/>
      <c r="F159" s="175" t="s">
        <v>273</v>
      </c>
      <c r="G159" s="29"/>
      <c r="H159" s="29"/>
      <c r="I159" s="107"/>
      <c r="J159" s="107"/>
      <c r="K159" s="29"/>
      <c r="L159" s="29"/>
      <c r="M159" s="32"/>
      <c r="N159" s="176"/>
      <c r="O159" s="53"/>
      <c r="P159" s="53"/>
      <c r="Q159" s="53"/>
      <c r="R159" s="53"/>
      <c r="S159" s="53"/>
      <c r="T159" s="53"/>
      <c r="U159" s="53"/>
      <c r="V159" s="53"/>
      <c r="W159" s="53"/>
      <c r="X159" s="54"/>
      <c r="AT159" s="12" t="s">
        <v>128</v>
      </c>
      <c r="AU159" s="12" t="s">
        <v>75</v>
      </c>
    </row>
    <row r="160" spans="2:65" s="1" customFormat="1" ht="22.5" customHeight="1">
      <c r="B160" s="28"/>
      <c r="C160" s="192" t="s">
        <v>274</v>
      </c>
      <c r="D160" s="192" t="s">
        <v>255</v>
      </c>
      <c r="E160" s="193" t="s">
        <v>275</v>
      </c>
      <c r="F160" s="194" t="s">
        <v>276</v>
      </c>
      <c r="G160" s="195" t="s">
        <v>124</v>
      </c>
      <c r="H160" s="196">
        <v>40</v>
      </c>
      <c r="I160" s="197"/>
      <c r="J160" s="197"/>
      <c r="K160" s="198">
        <f>ROUND(P160*H160,2)</f>
        <v>0</v>
      </c>
      <c r="L160" s="194" t="s">
        <v>125</v>
      </c>
      <c r="M160" s="32"/>
      <c r="N160" s="199" t="s">
        <v>1</v>
      </c>
      <c r="O160" s="169" t="s">
        <v>37</v>
      </c>
      <c r="P160" s="170">
        <f>I160+J160</f>
        <v>0</v>
      </c>
      <c r="Q160" s="170">
        <f>ROUND(I160*H160,2)</f>
        <v>0</v>
      </c>
      <c r="R160" s="170">
        <f>ROUND(J160*H160,2)</f>
        <v>0</v>
      </c>
      <c r="S160" s="53"/>
      <c r="T160" s="171">
        <f>S160*H160</f>
        <v>0</v>
      </c>
      <c r="U160" s="171">
        <v>0</v>
      </c>
      <c r="V160" s="171">
        <f>U160*H160</f>
        <v>0</v>
      </c>
      <c r="W160" s="171">
        <v>0</v>
      </c>
      <c r="X160" s="172">
        <f>W160*H160</f>
        <v>0</v>
      </c>
      <c r="AR160" s="12" t="s">
        <v>75</v>
      </c>
      <c r="AT160" s="12" t="s">
        <v>255</v>
      </c>
      <c r="AU160" s="12" t="s">
        <v>75</v>
      </c>
      <c r="AY160" s="12" t="s">
        <v>126</v>
      </c>
      <c r="BE160" s="173">
        <f>IF(O160="základní",K160,0)</f>
        <v>0</v>
      </c>
      <c r="BF160" s="173">
        <f>IF(O160="snížená",K160,0)</f>
        <v>0</v>
      </c>
      <c r="BG160" s="173">
        <f>IF(O160="zákl. přenesená",K160,0)</f>
        <v>0</v>
      </c>
      <c r="BH160" s="173">
        <f>IF(O160="sníž. přenesená",K160,0)</f>
        <v>0</v>
      </c>
      <c r="BI160" s="173">
        <f>IF(O160="nulová",K160,0)</f>
        <v>0</v>
      </c>
      <c r="BJ160" s="12" t="s">
        <v>75</v>
      </c>
      <c r="BK160" s="173">
        <f>ROUND(P160*H160,2)</f>
        <v>0</v>
      </c>
      <c r="BL160" s="12" t="s">
        <v>75</v>
      </c>
      <c r="BM160" s="12" t="s">
        <v>277</v>
      </c>
    </row>
    <row r="161" spans="2:65" s="1" customFormat="1" ht="11.25">
      <c r="B161" s="28"/>
      <c r="C161" s="29"/>
      <c r="D161" s="174" t="s">
        <v>128</v>
      </c>
      <c r="E161" s="29"/>
      <c r="F161" s="175" t="s">
        <v>278</v>
      </c>
      <c r="G161" s="29"/>
      <c r="H161" s="29"/>
      <c r="I161" s="107"/>
      <c r="J161" s="107"/>
      <c r="K161" s="29"/>
      <c r="L161" s="29"/>
      <c r="M161" s="32"/>
      <c r="N161" s="176"/>
      <c r="O161" s="53"/>
      <c r="P161" s="53"/>
      <c r="Q161" s="53"/>
      <c r="R161" s="53"/>
      <c r="S161" s="53"/>
      <c r="T161" s="53"/>
      <c r="U161" s="53"/>
      <c r="V161" s="53"/>
      <c r="W161" s="53"/>
      <c r="X161" s="54"/>
      <c r="AT161" s="12" t="s">
        <v>128</v>
      </c>
      <c r="AU161" s="12" t="s">
        <v>75</v>
      </c>
    </row>
    <row r="162" spans="2:65" s="1" customFormat="1" ht="22.5" customHeight="1">
      <c r="B162" s="28"/>
      <c r="C162" s="192" t="s">
        <v>279</v>
      </c>
      <c r="D162" s="192" t="s">
        <v>255</v>
      </c>
      <c r="E162" s="193" t="s">
        <v>280</v>
      </c>
      <c r="F162" s="194" t="s">
        <v>281</v>
      </c>
      <c r="G162" s="195" t="s">
        <v>124</v>
      </c>
      <c r="H162" s="196">
        <v>1</v>
      </c>
      <c r="I162" s="197"/>
      <c r="J162" s="197"/>
      <c r="K162" s="198">
        <f>ROUND(P162*H162,2)</f>
        <v>0</v>
      </c>
      <c r="L162" s="194" t="s">
        <v>125</v>
      </c>
      <c r="M162" s="32"/>
      <c r="N162" s="199" t="s">
        <v>1</v>
      </c>
      <c r="O162" s="169" t="s">
        <v>37</v>
      </c>
      <c r="P162" s="170">
        <f>I162+J162</f>
        <v>0</v>
      </c>
      <c r="Q162" s="170">
        <f>ROUND(I162*H162,2)</f>
        <v>0</v>
      </c>
      <c r="R162" s="170">
        <f>ROUND(J162*H162,2)</f>
        <v>0</v>
      </c>
      <c r="S162" s="53"/>
      <c r="T162" s="171">
        <f>S162*H162</f>
        <v>0</v>
      </c>
      <c r="U162" s="171">
        <v>0</v>
      </c>
      <c r="V162" s="171">
        <f>U162*H162</f>
        <v>0</v>
      </c>
      <c r="W162" s="171">
        <v>0</v>
      </c>
      <c r="X162" s="172">
        <f>W162*H162</f>
        <v>0</v>
      </c>
      <c r="AR162" s="12" t="s">
        <v>75</v>
      </c>
      <c r="AT162" s="12" t="s">
        <v>255</v>
      </c>
      <c r="AU162" s="12" t="s">
        <v>75</v>
      </c>
      <c r="AY162" s="12" t="s">
        <v>126</v>
      </c>
      <c r="BE162" s="173">
        <f>IF(O162="základní",K162,0)</f>
        <v>0</v>
      </c>
      <c r="BF162" s="173">
        <f>IF(O162="snížená",K162,0)</f>
        <v>0</v>
      </c>
      <c r="BG162" s="173">
        <f>IF(O162="zákl. přenesená",K162,0)</f>
        <v>0</v>
      </c>
      <c r="BH162" s="173">
        <f>IF(O162="sníž. přenesená",K162,0)</f>
        <v>0</v>
      </c>
      <c r="BI162" s="173">
        <f>IF(O162="nulová",K162,0)</f>
        <v>0</v>
      </c>
      <c r="BJ162" s="12" t="s">
        <v>75</v>
      </c>
      <c r="BK162" s="173">
        <f>ROUND(P162*H162,2)</f>
        <v>0</v>
      </c>
      <c r="BL162" s="12" t="s">
        <v>75</v>
      </c>
      <c r="BM162" s="12" t="s">
        <v>282</v>
      </c>
    </row>
    <row r="163" spans="2:65" s="1" customFormat="1" ht="11.25">
      <c r="B163" s="28"/>
      <c r="C163" s="29"/>
      <c r="D163" s="174" t="s">
        <v>128</v>
      </c>
      <c r="E163" s="29"/>
      <c r="F163" s="175" t="s">
        <v>283</v>
      </c>
      <c r="G163" s="29"/>
      <c r="H163" s="29"/>
      <c r="I163" s="107"/>
      <c r="J163" s="107"/>
      <c r="K163" s="29"/>
      <c r="L163" s="29"/>
      <c r="M163" s="32"/>
      <c r="N163" s="176"/>
      <c r="O163" s="53"/>
      <c r="P163" s="53"/>
      <c r="Q163" s="53"/>
      <c r="R163" s="53"/>
      <c r="S163" s="53"/>
      <c r="T163" s="53"/>
      <c r="U163" s="53"/>
      <c r="V163" s="53"/>
      <c r="W163" s="53"/>
      <c r="X163" s="54"/>
      <c r="AT163" s="12" t="s">
        <v>128</v>
      </c>
      <c r="AU163" s="12" t="s">
        <v>75</v>
      </c>
    </row>
    <row r="164" spans="2:65" s="1" customFormat="1" ht="22.5" customHeight="1">
      <c r="B164" s="28"/>
      <c r="C164" s="192" t="s">
        <v>284</v>
      </c>
      <c r="D164" s="192" t="s">
        <v>255</v>
      </c>
      <c r="E164" s="193" t="s">
        <v>285</v>
      </c>
      <c r="F164" s="194" t="s">
        <v>286</v>
      </c>
      <c r="G164" s="195" t="s">
        <v>124</v>
      </c>
      <c r="H164" s="196">
        <v>1</v>
      </c>
      <c r="I164" s="197"/>
      <c r="J164" s="197"/>
      <c r="K164" s="198">
        <f>ROUND(P164*H164,2)</f>
        <v>0</v>
      </c>
      <c r="L164" s="194" t="s">
        <v>125</v>
      </c>
      <c r="M164" s="32"/>
      <c r="N164" s="199" t="s">
        <v>1</v>
      </c>
      <c r="O164" s="169" t="s">
        <v>37</v>
      </c>
      <c r="P164" s="170">
        <f>I164+J164</f>
        <v>0</v>
      </c>
      <c r="Q164" s="170">
        <f>ROUND(I164*H164,2)</f>
        <v>0</v>
      </c>
      <c r="R164" s="170">
        <f>ROUND(J164*H164,2)</f>
        <v>0</v>
      </c>
      <c r="S164" s="53"/>
      <c r="T164" s="171">
        <f>S164*H164</f>
        <v>0</v>
      </c>
      <c r="U164" s="171">
        <v>0</v>
      </c>
      <c r="V164" s="171">
        <f>U164*H164</f>
        <v>0</v>
      </c>
      <c r="W164" s="171">
        <v>0</v>
      </c>
      <c r="X164" s="172">
        <f>W164*H164</f>
        <v>0</v>
      </c>
      <c r="AR164" s="12" t="s">
        <v>75</v>
      </c>
      <c r="AT164" s="12" t="s">
        <v>255</v>
      </c>
      <c r="AU164" s="12" t="s">
        <v>75</v>
      </c>
      <c r="AY164" s="12" t="s">
        <v>126</v>
      </c>
      <c r="BE164" s="173">
        <f>IF(O164="základní",K164,0)</f>
        <v>0</v>
      </c>
      <c r="BF164" s="173">
        <f>IF(O164="snížená",K164,0)</f>
        <v>0</v>
      </c>
      <c r="BG164" s="173">
        <f>IF(O164="zákl. přenesená",K164,0)</f>
        <v>0</v>
      </c>
      <c r="BH164" s="173">
        <f>IF(O164="sníž. přenesená",K164,0)</f>
        <v>0</v>
      </c>
      <c r="BI164" s="173">
        <f>IF(O164="nulová",K164,0)</f>
        <v>0</v>
      </c>
      <c r="BJ164" s="12" t="s">
        <v>75</v>
      </c>
      <c r="BK164" s="173">
        <f>ROUND(P164*H164,2)</f>
        <v>0</v>
      </c>
      <c r="BL164" s="12" t="s">
        <v>75</v>
      </c>
      <c r="BM164" s="12" t="s">
        <v>287</v>
      </c>
    </row>
    <row r="165" spans="2:65" s="1" customFormat="1" ht="39">
      <c r="B165" s="28"/>
      <c r="C165" s="29"/>
      <c r="D165" s="174" t="s">
        <v>128</v>
      </c>
      <c r="E165" s="29"/>
      <c r="F165" s="175" t="s">
        <v>288</v>
      </c>
      <c r="G165" s="29"/>
      <c r="H165" s="29"/>
      <c r="I165" s="107"/>
      <c r="J165" s="107"/>
      <c r="K165" s="29"/>
      <c r="L165" s="29"/>
      <c r="M165" s="32"/>
      <c r="N165" s="176"/>
      <c r="O165" s="53"/>
      <c r="P165" s="53"/>
      <c r="Q165" s="53"/>
      <c r="R165" s="53"/>
      <c r="S165" s="53"/>
      <c r="T165" s="53"/>
      <c r="U165" s="53"/>
      <c r="V165" s="53"/>
      <c r="W165" s="53"/>
      <c r="X165" s="54"/>
      <c r="AT165" s="12" t="s">
        <v>128</v>
      </c>
      <c r="AU165" s="12" t="s">
        <v>75</v>
      </c>
    </row>
    <row r="166" spans="2:65" s="1" customFormat="1" ht="22.5" customHeight="1">
      <c r="B166" s="28"/>
      <c r="C166" s="192" t="s">
        <v>289</v>
      </c>
      <c r="D166" s="192" t="s">
        <v>255</v>
      </c>
      <c r="E166" s="193" t="s">
        <v>290</v>
      </c>
      <c r="F166" s="194" t="s">
        <v>291</v>
      </c>
      <c r="G166" s="195" t="s">
        <v>124</v>
      </c>
      <c r="H166" s="196">
        <v>1</v>
      </c>
      <c r="I166" s="197"/>
      <c r="J166" s="197"/>
      <c r="K166" s="198">
        <f>ROUND(P166*H166,2)</f>
        <v>0</v>
      </c>
      <c r="L166" s="194" t="s">
        <v>125</v>
      </c>
      <c r="M166" s="32"/>
      <c r="N166" s="199" t="s">
        <v>1</v>
      </c>
      <c r="O166" s="169" t="s">
        <v>37</v>
      </c>
      <c r="P166" s="170">
        <f>I166+J166</f>
        <v>0</v>
      </c>
      <c r="Q166" s="170">
        <f>ROUND(I166*H166,2)</f>
        <v>0</v>
      </c>
      <c r="R166" s="170">
        <f>ROUND(J166*H166,2)</f>
        <v>0</v>
      </c>
      <c r="S166" s="53"/>
      <c r="T166" s="171">
        <f>S166*H166</f>
        <v>0</v>
      </c>
      <c r="U166" s="171">
        <v>0</v>
      </c>
      <c r="V166" s="171">
        <f>U166*H166</f>
        <v>0</v>
      </c>
      <c r="W166" s="171">
        <v>0</v>
      </c>
      <c r="X166" s="172">
        <f>W166*H166</f>
        <v>0</v>
      </c>
      <c r="AR166" s="12" t="s">
        <v>75</v>
      </c>
      <c r="AT166" s="12" t="s">
        <v>255</v>
      </c>
      <c r="AU166" s="12" t="s">
        <v>75</v>
      </c>
      <c r="AY166" s="12" t="s">
        <v>126</v>
      </c>
      <c r="BE166" s="173">
        <f>IF(O166="základní",K166,0)</f>
        <v>0</v>
      </c>
      <c r="BF166" s="173">
        <f>IF(O166="snížená",K166,0)</f>
        <v>0</v>
      </c>
      <c r="BG166" s="173">
        <f>IF(O166="zákl. přenesená",K166,0)</f>
        <v>0</v>
      </c>
      <c r="BH166" s="173">
        <f>IF(O166="sníž. přenesená",K166,0)</f>
        <v>0</v>
      </c>
      <c r="BI166" s="173">
        <f>IF(O166="nulová",K166,0)</f>
        <v>0</v>
      </c>
      <c r="BJ166" s="12" t="s">
        <v>75</v>
      </c>
      <c r="BK166" s="173">
        <f>ROUND(P166*H166,2)</f>
        <v>0</v>
      </c>
      <c r="BL166" s="12" t="s">
        <v>75</v>
      </c>
      <c r="BM166" s="12" t="s">
        <v>292</v>
      </c>
    </row>
    <row r="167" spans="2:65" s="1" customFormat="1" ht="19.5">
      <c r="B167" s="28"/>
      <c r="C167" s="29"/>
      <c r="D167" s="174" t="s">
        <v>128</v>
      </c>
      <c r="E167" s="29"/>
      <c r="F167" s="175" t="s">
        <v>293</v>
      </c>
      <c r="G167" s="29"/>
      <c r="H167" s="29"/>
      <c r="I167" s="107"/>
      <c r="J167" s="107"/>
      <c r="K167" s="29"/>
      <c r="L167" s="29"/>
      <c r="M167" s="32"/>
      <c r="N167" s="176"/>
      <c r="O167" s="53"/>
      <c r="P167" s="53"/>
      <c r="Q167" s="53"/>
      <c r="R167" s="53"/>
      <c r="S167" s="53"/>
      <c r="T167" s="53"/>
      <c r="U167" s="53"/>
      <c r="V167" s="53"/>
      <c r="W167" s="53"/>
      <c r="X167" s="54"/>
      <c r="AT167" s="12" t="s">
        <v>128</v>
      </c>
      <c r="AU167" s="12" t="s">
        <v>75</v>
      </c>
    </row>
    <row r="168" spans="2:65" s="1" customFormat="1" ht="22.5" customHeight="1">
      <c r="B168" s="28"/>
      <c r="C168" s="192" t="s">
        <v>294</v>
      </c>
      <c r="D168" s="192" t="s">
        <v>255</v>
      </c>
      <c r="E168" s="193" t="s">
        <v>295</v>
      </c>
      <c r="F168" s="194" t="s">
        <v>296</v>
      </c>
      <c r="G168" s="195" t="s">
        <v>124</v>
      </c>
      <c r="H168" s="196">
        <v>1</v>
      </c>
      <c r="I168" s="197"/>
      <c r="J168" s="197"/>
      <c r="K168" s="198">
        <f>ROUND(P168*H168,2)</f>
        <v>0</v>
      </c>
      <c r="L168" s="194" t="s">
        <v>125</v>
      </c>
      <c r="M168" s="32"/>
      <c r="N168" s="199" t="s">
        <v>1</v>
      </c>
      <c r="O168" s="169" t="s">
        <v>37</v>
      </c>
      <c r="P168" s="170">
        <f>I168+J168</f>
        <v>0</v>
      </c>
      <c r="Q168" s="170">
        <f>ROUND(I168*H168,2)</f>
        <v>0</v>
      </c>
      <c r="R168" s="170">
        <f>ROUND(J168*H168,2)</f>
        <v>0</v>
      </c>
      <c r="S168" s="53"/>
      <c r="T168" s="171">
        <f>S168*H168</f>
        <v>0</v>
      </c>
      <c r="U168" s="171">
        <v>0</v>
      </c>
      <c r="V168" s="171">
        <f>U168*H168</f>
        <v>0</v>
      </c>
      <c r="W168" s="171">
        <v>0</v>
      </c>
      <c r="X168" s="172">
        <f>W168*H168</f>
        <v>0</v>
      </c>
      <c r="AR168" s="12" t="s">
        <v>75</v>
      </c>
      <c r="AT168" s="12" t="s">
        <v>255</v>
      </c>
      <c r="AU168" s="12" t="s">
        <v>75</v>
      </c>
      <c r="AY168" s="12" t="s">
        <v>126</v>
      </c>
      <c r="BE168" s="173">
        <f>IF(O168="základní",K168,0)</f>
        <v>0</v>
      </c>
      <c r="BF168" s="173">
        <f>IF(O168="snížená",K168,0)</f>
        <v>0</v>
      </c>
      <c r="BG168" s="173">
        <f>IF(O168="zákl. přenesená",K168,0)</f>
        <v>0</v>
      </c>
      <c r="BH168" s="173">
        <f>IF(O168="sníž. přenesená",K168,0)</f>
        <v>0</v>
      </c>
      <c r="BI168" s="173">
        <f>IF(O168="nulová",K168,0)</f>
        <v>0</v>
      </c>
      <c r="BJ168" s="12" t="s">
        <v>75</v>
      </c>
      <c r="BK168" s="173">
        <f>ROUND(P168*H168,2)</f>
        <v>0</v>
      </c>
      <c r="BL168" s="12" t="s">
        <v>75</v>
      </c>
      <c r="BM168" s="12" t="s">
        <v>297</v>
      </c>
    </row>
    <row r="169" spans="2:65" s="1" customFormat="1" ht="19.5">
      <c r="B169" s="28"/>
      <c r="C169" s="29"/>
      <c r="D169" s="174" t="s">
        <v>128</v>
      </c>
      <c r="E169" s="29"/>
      <c r="F169" s="175" t="s">
        <v>298</v>
      </c>
      <c r="G169" s="29"/>
      <c r="H169" s="29"/>
      <c r="I169" s="107"/>
      <c r="J169" s="107"/>
      <c r="K169" s="29"/>
      <c r="L169" s="29"/>
      <c r="M169" s="32"/>
      <c r="N169" s="176"/>
      <c r="O169" s="53"/>
      <c r="P169" s="53"/>
      <c r="Q169" s="53"/>
      <c r="R169" s="53"/>
      <c r="S169" s="53"/>
      <c r="T169" s="53"/>
      <c r="U169" s="53"/>
      <c r="V169" s="53"/>
      <c r="W169" s="53"/>
      <c r="X169" s="54"/>
      <c r="AT169" s="12" t="s">
        <v>128</v>
      </c>
      <c r="AU169" s="12" t="s">
        <v>75</v>
      </c>
    </row>
    <row r="170" spans="2:65" s="1" customFormat="1" ht="22.5" customHeight="1">
      <c r="B170" s="28"/>
      <c r="C170" s="192" t="s">
        <v>299</v>
      </c>
      <c r="D170" s="192" t="s">
        <v>255</v>
      </c>
      <c r="E170" s="193" t="s">
        <v>300</v>
      </c>
      <c r="F170" s="194" t="s">
        <v>301</v>
      </c>
      <c r="G170" s="195" t="s">
        <v>124</v>
      </c>
      <c r="H170" s="196">
        <v>4</v>
      </c>
      <c r="I170" s="197"/>
      <c r="J170" s="197"/>
      <c r="K170" s="198">
        <f>ROUND(P170*H170,2)</f>
        <v>0</v>
      </c>
      <c r="L170" s="194" t="s">
        <v>125</v>
      </c>
      <c r="M170" s="32"/>
      <c r="N170" s="199" t="s">
        <v>1</v>
      </c>
      <c r="O170" s="169" t="s">
        <v>37</v>
      </c>
      <c r="P170" s="170">
        <f>I170+J170</f>
        <v>0</v>
      </c>
      <c r="Q170" s="170">
        <f>ROUND(I170*H170,2)</f>
        <v>0</v>
      </c>
      <c r="R170" s="170">
        <f>ROUND(J170*H170,2)</f>
        <v>0</v>
      </c>
      <c r="S170" s="53"/>
      <c r="T170" s="171">
        <f>S170*H170</f>
        <v>0</v>
      </c>
      <c r="U170" s="171">
        <v>0</v>
      </c>
      <c r="V170" s="171">
        <f>U170*H170</f>
        <v>0</v>
      </c>
      <c r="W170" s="171">
        <v>0</v>
      </c>
      <c r="X170" s="172">
        <f>W170*H170</f>
        <v>0</v>
      </c>
      <c r="AR170" s="12" t="s">
        <v>75</v>
      </c>
      <c r="AT170" s="12" t="s">
        <v>255</v>
      </c>
      <c r="AU170" s="12" t="s">
        <v>75</v>
      </c>
      <c r="AY170" s="12" t="s">
        <v>126</v>
      </c>
      <c r="BE170" s="173">
        <f>IF(O170="základní",K170,0)</f>
        <v>0</v>
      </c>
      <c r="BF170" s="173">
        <f>IF(O170="snížená",K170,0)</f>
        <v>0</v>
      </c>
      <c r="BG170" s="173">
        <f>IF(O170="zákl. přenesená",K170,0)</f>
        <v>0</v>
      </c>
      <c r="BH170" s="173">
        <f>IF(O170="sníž. přenesená",K170,0)</f>
        <v>0</v>
      </c>
      <c r="BI170" s="173">
        <f>IF(O170="nulová",K170,0)</f>
        <v>0</v>
      </c>
      <c r="BJ170" s="12" t="s">
        <v>75</v>
      </c>
      <c r="BK170" s="173">
        <f>ROUND(P170*H170,2)</f>
        <v>0</v>
      </c>
      <c r="BL170" s="12" t="s">
        <v>75</v>
      </c>
      <c r="BM170" s="12" t="s">
        <v>302</v>
      </c>
    </row>
    <row r="171" spans="2:65" s="1" customFormat="1" ht="58.5">
      <c r="B171" s="28"/>
      <c r="C171" s="29"/>
      <c r="D171" s="174" t="s">
        <v>128</v>
      </c>
      <c r="E171" s="29"/>
      <c r="F171" s="175" t="s">
        <v>303</v>
      </c>
      <c r="G171" s="29"/>
      <c r="H171" s="29"/>
      <c r="I171" s="107"/>
      <c r="J171" s="107"/>
      <c r="K171" s="29"/>
      <c r="L171" s="29"/>
      <c r="M171" s="32"/>
      <c r="N171" s="176"/>
      <c r="O171" s="53"/>
      <c r="P171" s="53"/>
      <c r="Q171" s="53"/>
      <c r="R171" s="53"/>
      <c r="S171" s="53"/>
      <c r="T171" s="53"/>
      <c r="U171" s="53"/>
      <c r="V171" s="53"/>
      <c r="W171" s="53"/>
      <c r="X171" s="54"/>
      <c r="AT171" s="12" t="s">
        <v>128</v>
      </c>
      <c r="AU171" s="12" t="s">
        <v>75</v>
      </c>
    </row>
    <row r="172" spans="2:65" s="1" customFormat="1" ht="58.5">
      <c r="B172" s="28"/>
      <c r="C172" s="29"/>
      <c r="D172" s="174" t="s">
        <v>304</v>
      </c>
      <c r="E172" s="29"/>
      <c r="F172" s="200" t="s">
        <v>305</v>
      </c>
      <c r="G172" s="29"/>
      <c r="H172" s="29"/>
      <c r="I172" s="107"/>
      <c r="J172" s="107"/>
      <c r="K172" s="29"/>
      <c r="L172" s="29"/>
      <c r="M172" s="32"/>
      <c r="N172" s="201"/>
      <c r="O172" s="202"/>
      <c r="P172" s="202"/>
      <c r="Q172" s="202"/>
      <c r="R172" s="202"/>
      <c r="S172" s="202"/>
      <c r="T172" s="202"/>
      <c r="U172" s="202"/>
      <c r="V172" s="202"/>
      <c r="W172" s="202"/>
      <c r="X172" s="203"/>
      <c r="AT172" s="12" t="s">
        <v>304</v>
      </c>
      <c r="AU172" s="12" t="s">
        <v>75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130"/>
      <c r="J173" s="130"/>
      <c r="K173" s="41"/>
      <c r="L173" s="41"/>
      <c r="M173" s="32"/>
    </row>
  </sheetData>
  <sheetProtection algorithmName="SHA-512" hashValue="9X23sj2ABgqfZAzJzCtINqpxvXsTzQJtrDZ6+Xw4fSxOsXBS179NRnlQ38XtLdF9hVtFsLOfVxNkdp6Cfk/IIw==" saltValue="hdXPRxqG23/qt2T3Fr51RhcF8fkm8Edv9jp/ec7bbrs3aqkYrTPPVQ5QqFe4SoVQS+5g0DzsPmgtU7yri6D5ow==" spinCount="100000" sheet="1" objects="1" scenarios="1" formatColumns="0" formatRows="0" autoFilter="0"/>
  <autoFilter ref="C87:L172"/>
  <mergeCells count="12">
    <mergeCell ref="E80:H80"/>
    <mergeCell ref="M2:Z2"/>
    <mergeCell ref="E52:H52"/>
    <mergeCell ref="E54:H54"/>
    <mergeCell ref="E56:H56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0" width="23.5" style="101" customWidth="1"/>
    <col min="11" max="11" width="23.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T2" s="12" t="s">
        <v>85</v>
      </c>
    </row>
    <row r="3" spans="2:46" ht="6.95" customHeight="1">
      <c r="B3" s="102"/>
      <c r="C3" s="103"/>
      <c r="D3" s="103"/>
      <c r="E3" s="103"/>
      <c r="F3" s="103"/>
      <c r="G3" s="103"/>
      <c r="H3" s="103"/>
      <c r="I3" s="104"/>
      <c r="J3" s="104"/>
      <c r="K3" s="103"/>
      <c r="L3" s="103"/>
      <c r="M3" s="15"/>
      <c r="AT3" s="12" t="s">
        <v>77</v>
      </c>
    </row>
    <row r="4" spans="2:46" ht="24.95" customHeight="1">
      <c r="B4" s="15"/>
      <c r="D4" s="105" t="s">
        <v>89</v>
      </c>
      <c r="M4" s="15"/>
      <c r="N4" s="19" t="s">
        <v>11</v>
      </c>
      <c r="AT4" s="12" t="s">
        <v>4</v>
      </c>
    </row>
    <row r="5" spans="2:46" ht="6.95" customHeight="1">
      <c r="B5" s="15"/>
      <c r="M5" s="15"/>
    </row>
    <row r="6" spans="2:46" ht="12" customHeight="1">
      <c r="B6" s="15"/>
      <c r="D6" s="106" t="s">
        <v>17</v>
      </c>
      <c r="M6" s="15"/>
    </row>
    <row r="7" spans="2:46" ht="16.5" customHeight="1">
      <c r="B7" s="15"/>
      <c r="E7" s="249" t="str">
        <f>'Rekapitulace stavby'!K6</f>
        <v>Oprava přenosového a ovládacího zařízení na trati D3 Kostelec n.H.- Senice n.H. poškozeného atmosférickými vlivy</v>
      </c>
      <c r="F7" s="250"/>
      <c r="G7" s="250"/>
      <c r="H7" s="250"/>
      <c r="M7" s="15"/>
    </row>
    <row r="8" spans="2:46" ht="12" customHeight="1">
      <c r="B8" s="15"/>
      <c r="D8" s="106" t="s">
        <v>90</v>
      </c>
      <c r="M8" s="15"/>
    </row>
    <row r="9" spans="2:46" s="1" customFormat="1" ht="16.5" customHeight="1">
      <c r="B9" s="32"/>
      <c r="E9" s="249" t="s">
        <v>91</v>
      </c>
      <c r="F9" s="251"/>
      <c r="G9" s="251"/>
      <c r="H9" s="251"/>
      <c r="I9" s="107"/>
      <c r="J9" s="107"/>
      <c r="M9" s="32"/>
    </row>
    <row r="10" spans="2:46" s="1" customFormat="1" ht="12" customHeight="1">
      <c r="B10" s="32"/>
      <c r="D10" s="106" t="s">
        <v>92</v>
      </c>
      <c r="I10" s="107"/>
      <c r="J10" s="107"/>
      <c r="M10" s="32"/>
    </row>
    <row r="11" spans="2:46" s="1" customFormat="1" ht="36.950000000000003" customHeight="1">
      <c r="B11" s="32"/>
      <c r="E11" s="252" t="s">
        <v>306</v>
      </c>
      <c r="F11" s="251"/>
      <c r="G11" s="251"/>
      <c r="H11" s="251"/>
      <c r="I11" s="107"/>
      <c r="J11" s="107"/>
      <c r="M11" s="32"/>
    </row>
    <row r="12" spans="2:46" s="1" customFormat="1" ht="11.25">
      <c r="B12" s="32"/>
      <c r="I12" s="107"/>
      <c r="J12" s="107"/>
      <c r="M12" s="32"/>
    </row>
    <row r="13" spans="2:46" s="1" customFormat="1" ht="12" customHeight="1">
      <c r="B13" s="32"/>
      <c r="D13" s="106" t="s">
        <v>19</v>
      </c>
      <c r="F13" s="12" t="s">
        <v>1</v>
      </c>
      <c r="I13" s="108" t="s">
        <v>20</v>
      </c>
      <c r="J13" s="109" t="s">
        <v>1</v>
      </c>
      <c r="M13" s="32"/>
    </row>
    <row r="14" spans="2:46" s="1" customFormat="1" ht="12" customHeight="1">
      <c r="B14" s="32"/>
      <c r="D14" s="106" t="s">
        <v>21</v>
      </c>
      <c r="F14" s="12" t="s">
        <v>22</v>
      </c>
      <c r="I14" s="108" t="s">
        <v>23</v>
      </c>
      <c r="J14" s="110">
        <f>'Rekapitulace stavby'!AN8</f>
        <v>0</v>
      </c>
      <c r="M14" s="32"/>
    </row>
    <row r="15" spans="2:46" s="1" customFormat="1" ht="10.9" customHeight="1">
      <c r="B15" s="32"/>
      <c r="I15" s="107"/>
      <c r="J15" s="107"/>
      <c r="M15" s="32"/>
    </row>
    <row r="16" spans="2:46" s="1" customFormat="1" ht="12" customHeight="1">
      <c r="B16" s="32"/>
      <c r="D16" s="106" t="s">
        <v>24</v>
      </c>
      <c r="I16" s="108" t="s">
        <v>25</v>
      </c>
      <c r="J16" s="109" t="str">
        <f>IF('Rekapitulace stavby'!AN10="","",'Rekapitulace stavby'!AN10)</f>
        <v/>
      </c>
      <c r="M16" s="32"/>
    </row>
    <row r="17" spans="2:13" s="1" customFormat="1" ht="18" customHeight="1">
      <c r="B17" s="32"/>
      <c r="E17" s="12" t="str">
        <f>IF('Rekapitulace stavby'!E11="","",'Rekapitulace stavby'!E11)</f>
        <v xml:space="preserve"> </v>
      </c>
      <c r="I17" s="108" t="s">
        <v>26</v>
      </c>
      <c r="J17" s="109" t="str">
        <f>IF('Rekapitulace stavby'!AN11="","",'Rekapitulace stavby'!AN11)</f>
        <v/>
      </c>
      <c r="M17" s="32"/>
    </row>
    <row r="18" spans="2:13" s="1" customFormat="1" ht="6.95" customHeight="1">
      <c r="B18" s="32"/>
      <c r="I18" s="107"/>
      <c r="J18" s="107"/>
      <c r="M18" s="32"/>
    </row>
    <row r="19" spans="2:13" s="1" customFormat="1" ht="12" customHeight="1">
      <c r="B19" s="32"/>
      <c r="D19" s="106" t="s">
        <v>27</v>
      </c>
      <c r="I19" s="108" t="s">
        <v>25</v>
      </c>
      <c r="J19" s="25" t="str">
        <f>'Rekapitulace stavby'!AN13</f>
        <v>Vyplň údaj</v>
      </c>
      <c r="M19" s="32"/>
    </row>
    <row r="20" spans="2:13" s="1" customFormat="1" ht="18" customHeight="1">
      <c r="B20" s="32"/>
      <c r="E20" s="253" t="str">
        <f>'Rekapitulace stavby'!E14</f>
        <v>Vyplň údaj</v>
      </c>
      <c r="F20" s="254"/>
      <c r="G20" s="254"/>
      <c r="H20" s="254"/>
      <c r="I20" s="108" t="s">
        <v>26</v>
      </c>
      <c r="J20" s="25" t="str">
        <f>'Rekapitulace stavby'!AN14</f>
        <v>Vyplň údaj</v>
      </c>
      <c r="M20" s="32"/>
    </row>
    <row r="21" spans="2:13" s="1" customFormat="1" ht="6.95" customHeight="1">
      <c r="B21" s="32"/>
      <c r="I21" s="107"/>
      <c r="J21" s="107"/>
      <c r="M21" s="32"/>
    </row>
    <row r="22" spans="2:13" s="1" customFormat="1" ht="12" customHeight="1">
      <c r="B22" s="32"/>
      <c r="D22" s="106" t="s">
        <v>29</v>
      </c>
      <c r="I22" s="108" t="s">
        <v>25</v>
      </c>
      <c r="J22" s="109" t="str">
        <f>IF('Rekapitulace stavby'!AN16="","",'Rekapitulace stavby'!AN16)</f>
        <v/>
      </c>
      <c r="M22" s="32"/>
    </row>
    <row r="23" spans="2:13" s="1" customFormat="1" ht="18" customHeight="1">
      <c r="B23" s="32"/>
      <c r="E23" s="12" t="str">
        <f>IF('Rekapitulace stavby'!E17="","",'Rekapitulace stavby'!E17)</f>
        <v xml:space="preserve"> </v>
      </c>
      <c r="I23" s="108" t="s">
        <v>26</v>
      </c>
      <c r="J23" s="109" t="str">
        <f>IF('Rekapitulace stavby'!AN17="","",'Rekapitulace stavby'!AN17)</f>
        <v/>
      </c>
      <c r="M23" s="32"/>
    </row>
    <row r="24" spans="2:13" s="1" customFormat="1" ht="6.95" customHeight="1">
      <c r="B24" s="32"/>
      <c r="I24" s="107"/>
      <c r="J24" s="107"/>
      <c r="M24" s="32"/>
    </row>
    <row r="25" spans="2:13" s="1" customFormat="1" ht="12" customHeight="1">
      <c r="B25" s="32"/>
      <c r="D25" s="106" t="s">
        <v>30</v>
      </c>
      <c r="I25" s="108" t="s">
        <v>25</v>
      </c>
      <c r="J25" s="109" t="str">
        <f>IF('Rekapitulace stavby'!AN19="","",'Rekapitulace stavby'!AN19)</f>
        <v/>
      </c>
      <c r="M25" s="32"/>
    </row>
    <row r="26" spans="2:13" s="1" customFormat="1" ht="18" customHeight="1">
      <c r="B26" s="32"/>
      <c r="E26" s="12" t="str">
        <f>IF('Rekapitulace stavby'!E20="","",'Rekapitulace stavby'!E20)</f>
        <v xml:space="preserve"> </v>
      </c>
      <c r="I26" s="108" t="s">
        <v>26</v>
      </c>
      <c r="J26" s="109" t="str">
        <f>IF('Rekapitulace stavby'!AN20="","",'Rekapitulace stavby'!AN20)</f>
        <v/>
      </c>
      <c r="M26" s="32"/>
    </row>
    <row r="27" spans="2:13" s="1" customFormat="1" ht="6.95" customHeight="1">
      <c r="B27" s="32"/>
      <c r="I27" s="107"/>
      <c r="J27" s="107"/>
      <c r="M27" s="32"/>
    </row>
    <row r="28" spans="2:13" s="1" customFormat="1" ht="12" customHeight="1">
      <c r="B28" s="32"/>
      <c r="D28" s="106" t="s">
        <v>31</v>
      </c>
      <c r="I28" s="107"/>
      <c r="J28" s="107"/>
      <c r="M28" s="32"/>
    </row>
    <row r="29" spans="2:13" s="7" customFormat="1" ht="16.5" customHeight="1">
      <c r="B29" s="111"/>
      <c r="E29" s="255" t="s">
        <v>1</v>
      </c>
      <c r="F29" s="255"/>
      <c r="G29" s="255"/>
      <c r="H29" s="255"/>
      <c r="I29" s="112"/>
      <c r="J29" s="112"/>
      <c r="M29" s="111"/>
    </row>
    <row r="30" spans="2:13" s="1" customFormat="1" ht="6.95" customHeight="1">
      <c r="B30" s="32"/>
      <c r="I30" s="107"/>
      <c r="J30" s="107"/>
      <c r="M30" s="32"/>
    </row>
    <row r="31" spans="2:13" s="1" customFormat="1" ht="6.95" customHeight="1">
      <c r="B31" s="32"/>
      <c r="D31" s="49"/>
      <c r="E31" s="49"/>
      <c r="F31" s="49"/>
      <c r="G31" s="49"/>
      <c r="H31" s="49"/>
      <c r="I31" s="113"/>
      <c r="J31" s="113"/>
      <c r="K31" s="49"/>
      <c r="L31" s="49"/>
      <c r="M31" s="32"/>
    </row>
    <row r="32" spans="2:13" s="1" customFormat="1" ht="11.25">
      <c r="B32" s="32"/>
      <c r="E32" s="106" t="s">
        <v>94</v>
      </c>
      <c r="I32" s="107"/>
      <c r="J32" s="107"/>
      <c r="K32" s="114">
        <f>I65</f>
        <v>0</v>
      </c>
      <c r="M32" s="32"/>
    </row>
    <row r="33" spans="2:13" s="1" customFormat="1" ht="11.25">
      <c r="B33" s="32"/>
      <c r="E33" s="106" t="s">
        <v>95</v>
      </c>
      <c r="I33" s="107"/>
      <c r="J33" s="107"/>
      <c r="K33" s="114">
        <f>J65</f>
        <v>0</v>
      </c>
      <c r="M33" s="32"/>
    </row>
    <row r="34" spans="2:13" s="1" customFormat="1" ht="25.35" customHeight="1">
      <c r="B34" s="32"/>
      <c r="D34" s="115" t="s">
        <v>32</v>
      </c>
      <c r="I34" s="107"/>
      <c r="J34" s="107"/>
      <c r="K34" s="116">
        <f>ROUND(K88, 2)</f>
        <v>0</v>
      </c>
      <c r="M34" s="32"/>
    </row>
    <row r="35" spans="2:13" s="1" customFormat="1" ht="6.95" customHeight="1">
      <c r="B35" s="32"/>
      <c r="D35" s="49"/>
      <c r="E35" s="49"/>
      <c r="F35" s="49"/>
      <c r="G35" s="49"/>
      <c r="H35" s="49"/>
      <c r="I35" s="113"/>
      <c r="J35" s="113"/>
      <c r="K35" s="49"/>
      <c r="L35" s="49"/>
      <c r="M35" s="32"/>
    </row>
    <row r="36" spans="2:13" s="1" customFormat="1" ht="14.45" customHeight="1">
      <c r="B36" s="32"/>
      <c r="F36" s="117" t="s">
        <v>34</v>
      </c>
      <c r="I36" s="118" t="s">
        <v>33</v>
      </c>
      <c r="J36" s="107"/>
      <c r="K36" s="117" t="s">
        <v>35</v>
      </c>
      <c r="M36" s="32"/>
    </row>
    <row r="37" spans="2:13" s="1" customFormat="1" ht="14.45" customHeight="1">
      <c r="B37" s="32"/>
      <c r="D37" s="106" t="s">
        <v>36</v>
      </c>
      <c r="E37" s="106" t="s">
        <v>37</v>
      </c>
      <c r="F37" s="114">
        <f>ROUND((SUM(BE88:BE124)),  2)</f>
        <v>0</v>
      </c>
      <c r="I37" s="119">
        <v>0.21</v>
      </c>
      <c r="J37" s="107"/>
      <c r="K37" s="114">
        <f>ROUND(((SUM(BE88:BE124))*I37),  2)</f>
        <v>0</v>
      </c>
      <c r="M37" s="32"/>
    </row>
    <row r="38" spans="2:13" s="1" customFormat="1" ht="14.45" customHeight="1">
      <c r="B38" s="32"/>
      <c r="E38" s="106" t="s">
        <v>38</v>
      </c>
      <c r="F38" s="114">
        <f>ROUND((SUM(BF88:BF124)),  2)</f>
        <v>0</v>
      </c>
      <c r="I38" s="119">
        <v>0.15</v>
      </c>
      <c r="J38" s="107"/>
      <c r="K38" s="114">
        <f>ROUND(((SUM(BF88:BF124))*I38),  2)</f>
        <v>0</v>
      </c>
      <c r="M38" s="32"/>
    </row>
    <row r="39" spans="2:13" s="1" customFormat="1" ht="14.45" hidden="1" customHeight="1">
      <c r="B39" s="32"/>
      <c r="E39" s="106" t="s">
        <v>39</v>
      </c>
      <c r="F39" s="114">
        <f>ROUND((SUM(BG88:BG124)),  2)</f>
        <v>0</v>
      </c>
      <c r="I39" s="119">
        <v>0.21</v>
      </c>
      <c r="J39" s="107"/>
      <c r="K39" s="114">
        <f>0</f>
        <v>0</v>
      </c>
      <c r="M39" s="32"/>
    </row>
    <row r="40" spans="2:13" s="1" customFormat="1" ht="14.45" hidden="1" customHeight="1">
      <c r="B40" s="32"/>
      <c r="E40" s="106" t="s">
        <v>40</v>
      </c>
      <c r="F40" s="114">
        <f>ROUND((SUM(BH88:BH124)),  2)</f>
        <v>0</v>
      </c>
      <c r="I40" s="119">
        <v>0.15</v>
      </c>
      <c r="J40" s="107"/>
      <c r="K40" s="114">
        <f>0</f>
        <v>0</v>
      </c>
      <c r="M40" s="32"/>
    </row>
    <row r="41" spans="2:13" s="1" customFormat="1" ht="14.45" hidden="1" customHeight="1">
      <c r="B41" s="32"/>
      <c r="E41" s="106" t="s">
        <v>41</v>
      </c>
      <c r="F41" s="114">
        <f>ROUND((SUM(BI88:BI124)),  2)</f>
        <v>0</v>
      </c>
      <c r="I41" s="119">
        <v>0</v>
      </c>
      <c r="J41" s="107"/>
      <c r="K41" s="114">
        <f>0</f>
        <v>0</v>
      </c>
      <c r="M41" s="32"/>
    </row>
    <row r="42" spans="2:13" s="1" customFormat="1" ht="6.95" customHeight="1">
      <c r="B42" s="32"/>
      <c r="I42" s="107"/>
      <c r="J42" s="107"/>
      <c r="M42" s="32"/>
    </row>
    <row r="43" spans="2:13" s="1" customFormat="1" ht="25.35" customHeight="1">
      <c r="B43" s="32"/>
      <c r="C43" s="120"/>
      <c r="D43" s="121" t="s">
        <v>42</v>
      </c>
      <c r="E43" s="122"/>
      <c r="F43" s="122"/>
      <c r="G43" s="123" t="s">
        <v>43</v>
      </c>
      <c r="H43" s="124" t="s">
        <v>44</v>
      </c>
      <c r="I43" s="125"/>
      <c r="J43" s="125"/>
      <c r="K43" s="126">
        <f>SUM(K34:K41)</f>
        <v>0</v>
      </c>
      <c r="L43" s="127"/>
      <c r="M43" s="32"/>
    </row>
    <row r="44" spans="2:13" s="1" customFormat="1" ht="14.45" customHeight="1">
      <c r="B44" s="128"/>
      <c r="C44" s="129"/>
      <c r="D44" s="129"/>
      <c r="E44" s="129"/>
      <c r="F44" s="129"/>
      <c r="G44" s="129"/>
      <c r="H44" s="129"/>
      <c r="I44" s="130"/>
      <c r="J44" s="130"/>
      <c r="K44" s="129"/>
      <c r="L44" s="129"/>
      <c r="M44" s="32"/>
    </row>
    <row r="48" spans="2:13" s="1" customFormat="1" ht="6.95" customHeight="1">
      <c r="B48" s="131"/>
      <c r="C48" s="132"/>
      <c r="D48" s="132"/>
      <c r="E48" s="132"/>
      <c r="F48" s="132"/>
      <c r="G48" s="132"/>
      <c r="H48" s="132"/>
      <c r="I48" s="133"/>
      <c r="J48" s="133"/>
      <c r="K48" s="132"/>
      <c r="L48" s="132"/>
      <c r="M48" s="32"/>
    </row>
    <row r="49" spans="2:13" s="1" customFormat="1" ht="24.95" customHeight="1">
      <c r="B49" s="28"/>
      <c r="C49" s="18" t="s">
        <v>96</v>
      </c>
      <c r="D49" s="29"/>
      <c r="E49" s="29"/>
      <c r="F49" s="29"/>
      <c r="G49" s="29"/>
      <c r="H49" s="29"/>
      <c r="I49" s="107"/>
      <c r="J49" s="107"/>
      <c r="K49" s="29"/>
      <c r="L49" s="29"/>
      <c r="M49" s="32"/>
    </row>
    <row r="50" spans="2:13" s="1" customFormat="1" ht="6.95" customHeight="1">
      <c r="B50" s="28"/>
      <c r="C50" s="29"/>
      <c r="D50" s="29"/>
      <c r="E50" s="29"/>
      <c r="F50" s="29"/>
      <c r="G50" s="29"/>
      <c r="H50" s="29"/>
      <c r="I50" s="107"/>
      <c r="J50" s="107"/>
      <c r="K50" s="29"/>
      <c r="L50" s="29"/>
      <c r="M50" s="32"/>
    </row>
    <row r="51" spans="2:13" s="1" customFormat="1" ht="12" customHeight="1">
      <c r="B51" s="28"/>
      <c r="C51" s="24" t="s">
        <v>17</v>
      </c>
      <c r="D51" s="29"/>
      <c r="E51" s="29"/>
      <c r="F51" s="29"/>
      <c r="G51" s="29"/>
      <c r="H51" s="29"/>
      <c r="I51" s="107"/>
      <c r="J51" s="107"/>
      <c r="K51" s="29"/>
      <c r="L51" s="29"/>
      <c r="M51" s="32"/>
    </row>
    <row r="52" spans="2:13" s="1" customFormat="1" ht="16.5" customHeight="1">
      <c r="B52" s="28"/>
      <c r="C52" s="29"/>
      <c r="D52" s="29"/>
      <c r="E52" s="256" t="str">
        <f>E7</f>
        <v>Oprava přenosového a ovládacího zařízení na trati D3 Kostelec n.H.- Senice n.H. poškozeného atmosférickými vlivy</v>
      </c>
      <c r="F52" s="257"/>
      <c r="G52" s="257"/>
      <c r="H52" s="257"/>
      <c r="I52" s="107"/>
      <c r="J52" s="107"/>
      <c r="K52" s="29"/>
      <c r="L52" s="29"/>
      <c r="M52" s="32"/>
    </row>
    <row r="53" spans="2:13" ht="12" customHeight="1">
      <c r="B53" s="16"/>
      <c r="C53" s="24" t="s">
        <v>90</v>
      </c>
      <c r="D53" s="17"/>
      <c r="E53" s="17"/>
      <c r="F53" s="17"/>
      <c r="G53" s="17"/>
      <c r="H53" s="17"/>
      <c r="K53" s="17"/>
      <c r="L53" s="17"/>
      <c r="M53" s="15"/>
    </row>
    <row r="54" spans="2:13" s="1" customFormat="1" ht="16.5" customHeight="1">
      <c r="B54" s="28"/>
      <c r="C54" s="29"/>
      <c r="D54" s="29"/>
      <c r="E54" s="256" t="s">
        <v>91</v>
      </c>
      <c r="F54" s="223"/>
      <c r="G54" s="223"/>
      <c r="H54" s="223"/>
      <c r="I54" s="107"/>
      <c r="J54" s="107"/>
      <c r="K54" s="29"/>
      <c r="L54" s="29"/>
      <c r="M54" s="32"/>
    </row>
    <row r="55" spans="2:13" s="1" customFormat="1" ht="12" customHeight="1">
      <c r="B55" s="28"/>
      <c r="C55" s="24" t="s">
        <v>92</v>
      </c>
      <c r="D55" s="29"/>
      <c r="E55" s="29"/>
      <c r="F55" s="29"/>
      <c r="G55" s="29"/>
      <c r="H55" s="29"/>
      <c r="I55" s="107"/>
      <c r="J55" s="107"/>
      <c r="K55" s="29"/>
      <c r="L55" s="29"/>
      <c r="M55" s="32"/>
    </row>
    <row r="56" spans="2:13" s="1" customFormat="1" ht="16.5" customHeight="1">
      <c r="B56" s="28"/>
      <c r="C56" s="29"/>
      <c r="D56" s="29"/>
      <c r="E56" s="224" t="str">
        <f>E11</f>
        <v>PS 01.2 - Žst. Kostelec na Hané</v>
      </c>
      <c r="F56" s="223"/>
      <c r="G56" s="223"/>
      <c r="H56" s="223"/>
      <c r="I56" s="107"/>
      <c r="J56" s="107"/>
      <c r="K56" s="29"/>
      <c r="L56" s="29"/>
      <c r="M56" s="32"/>
    </row>
    <row r="57" spans="2:13" s="1" customFormat="1" ht="6.95" customHeight="1">
      <c r="B57" s="28"/>
      <c r="C57" s="29"/>
      <c r="D57" s="29"/>
      <c r="E57" s="29"/>
      <c r="F57" s="29"/>
      <c r="G57" s="29"/>
      <c r="H57" s="29"/>
      <c r="I57" s="107"/>
      <c r="J57" s="107"/>
      <c r="K57" s="29"/>
      <c r="L57" s="29"/>
      <c r="M57" s="32"/>
    </row>
    <row r="58" spans="2:13" s="1" customFormat="1" ht="12" customHeight="1">
      <c r="B58" s="28"/>
      <c r="C58" s="24" t="s">
        <v>21</v>
      </c>
      <c r="D58" s="29"/>
      <c r="E58" s="29"/>
      <c r="F58" s="22" t="str">
        <f>F14</f>
        <v xml:space="preserve"> </v>
      </c>
      <c r="G58" s="29"/>
      <c r="H58" s="29"/>
      <c r="I58" s="108" t="s">
        <v>23</v>
      </c>
      <c r="J58" s="110">
        <f>IF(J14="","",J14)</f>
        <v>0</v>
      </c>
      <c r="K58" s="29"/>
      <c r="L58" s="29"/>
      <c r="M58" s="32"/>
    </row>
    <row r="59" spans="2:13" s="1" customFormat="1" ht="6.95" customHeight="1">
      <c r="B59" s="28"/>
      <c r="C59" s="29"/>
      <c r="D59" s="29"/>
      <c r="E59" s="29"/>
      <c r="F59" s="29"/>
      <c r="G59" s="29"/>
      <c r="H59" s="29"/>
      <c r="I59" s="107"/>
      <c r="J59" s="107"/>
      <c r="K59" s="29"/>
      <c r="L59" s="29"/>
      <c r="M59" s="32"/>
    </row>
    <row r="60" spans="2:13" s="1" customFormat="1" ht="13.7" customHeight="1">
      <c r="B60" s="28"/>
      <c r="C60" s="24" t="s">
        <v>24</v>
      </c>
      <c r="D60" s="29"/>
      <c r="E60" s="29"/>
      <c r="F60" s="22" t="str">
        <f>E17</f>
        <v xml:space="preserve"> </v>
      </c>
      <c r="G60" s="29"/>
      <c r="H60" s="29"/>
      <c r="I60" s="108" t="s">
        <v>29</v>
      </c>
      <c r="J60" s="134" t="str">
        <f>E23</f>
        <v xml:space="preserve"> </v>
      </c>
      <c r="K60" s="29"/>
      <c r="L60" s="29"/>
      <c r="M60" s="32"/>
    </row>
    <row r="61" spans="2:13" s="1" customFormat="1" ht="13.7" customHeight="1">
      <c r="B61" s="28"/>
      <c r="C61" s="24" t="s">
        <v>27</v>
      </c>
      <c r="D61" s="29"/>
      <c r="E61" s="29"/>
      <c r="F61" s="22" t="str">
        <f>IF(E20="","",E20)</f>
        <v>Vyplň údaj</v>
      </c>
      <c r="G61" s="29"/>
      <c r="H61" s="29"/>
      <c r="I61" s="108" t="s">
        <v>30</v>
      </c>
      <c r="J61" s="134" t="str">
        <f>E26</f>
        <v xml:space="preserve"> </v>
      </c>
      <c r="K61" s="29"/>
      <c r="L61" s="29"/>
      <c r="M61" s="32"/>
    </row>
    <row r="62" spans="2:13" s="1" customFormat="1" ht="10.35" customHeight="1">
      <c r="B62" s="28"/>
      <c r="C62" s="29"/>
      <c r="D62" s="29"/>
      <c r="E62" s="29"/>
      <c r="F62" s="29"/>
      <c r="G62" s="29"/>
      <c r="H62" s="29"/>
      <c r="I62" s="107"/>
      <c r="J62" s="107"/>
      <c r="K62" s="29"/>
      <c r="L62" s="29"/>
      <c r="M62" s="32"/>
    </row>
    <row r="63" spans="2:13" s="1" customFormat="1" ht="29.25" customHeight="1">
      <c r="B63" s="28"/>
      <c r="C63" s="135" t="s">
        <v>97</v>
      </c>
      <c r="D63" s="136"/>
      <c r="E63" s="136"/>
      <c r="F63" s="136"/>
      <c r="G63" s="136"/>
      <c r="H63" s="136"/>
      <c r="I63" s="137" t="s">
        <v>98</v>
      </c>
      <c r="J63" s="137" t="s">
        <v>99</v>
      </c>
      <c r="K63" s="138" t="s">
        <v>100</v>
      </c>
      <c r="L63" s="136"/>
      <c r="M63" s="32"/>
    </row>
    <row r="64" spans="2:13" s="1" customFormat="1" ht="10.35" customHeight="1">
      <c r="B64" s="28"/>
      <c r="C64" s="29"/>
      <c r="D64" s="29"/>
      <c r="E64" s="29"/>
      <c r="F64" s="29"/>
      <c r="G64" s="29"/>
      <c r="H64" s="29"/>
      <c r="I64" s="107"/>
      <c r="J64" s="107"/>
      <c r="K64" s="29"/>
      <c r="L64" s="29"/>
      <c r="M64" s="32"/>
    </row>
    <row r="65" spans="2:47" s="1" customFormat="1" ht="22.9" customHeight="1">
      <c r="B65" s="28"/>
      <c r="C65" s="139" t="s">
        <v>101</v>
      </c>
      <c r="D65" s="29"/>
      <c r="E65" s="29"/>
      <c r="F65" s="29"/>
      <c r="G65" s="29"/>
      <c r="H65" s="29"/>
      <c r="I65" s="140">
        <f>Q88</f>
        <v>0</v>
      </c>
      <c r="J65" s="140">
        <f>R88</f>
        <v>0</v>
      </c>
      <c r="K65" s="66">
        <f>K88</f>
        <v>0</v>
      </c>
      <c r="L65" s="29"/>
      <c r="M65" s="32"/>
      <c r="AU65" s="12" t="s">
        <v>102</v>
      </c>
    </row>
    <row r="66" spans="2:47" s="8" customFormat="1" ht="24.95" customHeight="1">
      <c r="B66" s="141"/>
      <c r="C66" s="142"/>
      <c r="D66" s="143" t="s">
        <v>103</v>
      </c>
      <c r="E66" s="144"/>
      <c r="F66" s="144"/>
      <c r="G66" s="144"/>
      <c r="H66" s="144"/>
      <c r="I66" s="145">
        <f>Q109</f>
        <v>0</v>
      </c>
      <c r="J66" s="145">
        <f>R109</f>
        <v>0</v>
      </c>
      <c r="K66" s="146">
        <f>K109</f>
        <v>0</v>
      </c>
      <c r="L66" s="142"/>
      <c r="M66" s="147"/>
    </row>
    <row r="67" spans="2:47" s="1" customFormat="1" ht="21.75" customHeight="1">
      <c r="B67" s="28"/>
      <c r="C67" s="29"/>
      <c r="D67" s="29"/>
      <c r="E67" s="29"/>
      <c r="F67" s="29"/>
      <c r="G67" s="29"/>
      <c r="H67" s="29"/>
      <c r="I67" s="107"/>
      <c r="J67" s="107"/>
      <c r="K67" s="29"/>
      <c r="L67" s="29"/>
      <c r="M67" s="32"/>
    </row>
    <row r="68" spans="2:47" s="1" customFormat="1" ht="6.95" customHeight="1">
      <c r="B68" s="40"/>
      <c r="C68" s="41"/>
      <c r="D68" s="41"/>
      <c r="E68" s="41"/>
      <c r="F68" s="41"/>
      <c r="G68" s="41"/>
      <c r="H68" s="41"/>
      <c r="I68" s="130"/>
      <c r="J68" s="130"/>
      <c r="K68" s="41"/>
      <c r="L68" s="41"/>
      <c r="M68" s="32"/>
    </row>
    <row r="72" spans="2:47" s="1" customFormat="1" ht="6.95" customHeight="1">
      <c r="B72" s="42"/>
      <c r="C72" s="43"/>
      <c r="D72" s="43"/>
      <c r="E72" s="43"/>
      <c r="F72" s="43"/>
      <c r="G72" s="43"/>
      <c r="H72" s="43"/>
      <c r="I72" s="133"/>
      <c r="J72" s="133"/>
      <c r="K72" s="43"/>
      <c r="L72" s="43"/>
      <c r="M72" s="32"/>
    </row>
    <row r="73" spans="2:47" s="1" customFormat="1" ht="24.95" customHeight="1">
      <c r="B73" s="28"/>
      <c r="C73" s="18" t="s">
        <v>104</v>
      </c>
      <c r="D73" s="29"/>
      <c r="E73" s="29"/>
      <c r="F73" s="29"/>
      <c r="G73" s="29"/>
      <c r="H73" s="29"/>
      <c r="I73" s="107"/>
      <c r="J73" s="107"/>
      <c r="K73" s="29"/>
      <c r="L73" s="29"/>
      <c r="M73" s="32"/>
    </row>
    <row r="74" spans="2:47" s="1" customFormat="1" ht="6.95" customHeight="1">
      <c r="B74" s="28"/>
      <c r="C74" s="29"/>
      <c r="D74" s="29"/>
      <c r="E74" s="29"/>
      <c r="F74" s="29"/>
      <c r="G74" s="29"/>
      <c r="H74" s="29"/>
      <c r="I74" s="107"/>
      <c r="J74" s="107"/>
      <c r="K74" s="29"/>
      <c r="L74" s="29"/>
      <c r="M74" s="32"/>
    </row>
    <row r="75" spans="2:47" s="1" customFormat="1" ht="12" customHeight="1">
      <c r="B75" s="28"/>
      <c r="C75" s="24" t="s">
        <v>17</v>
      </c>
      <c r="D75" s="29"/>
      <c r="E75" s="29"/>
      <c r="F75" s="29"/>
      <c r="G75" s="29"/>
      <c r="H75" s="29"/>
      <c r="I75" s="107"/>
      <c r="J75" s="107"/>
      <c r="K75" s="29"/>
      <c r="L75" s="29"/>
      <c r="M75" s="32"/>
    </row>
    <row r="76" spans="2:47" s="1" customFormat="1" ht="16.5" customHeight="1">
      <c r="B76" s="28"/>
      <c r="C76" s="29"/>
      <c r="D76" s="29"/>
      <c r="E76" s="256" t="str">
        <f>E7</f>
        <v>Oprava přenosového a ovládacího zařízení na trati D3 Kostelec n.H.- Senice n.H. poškozeného atmosférickými vlivy</v>
      </c>
      <c r="F76" s="257"/>
      <c r="G76" s="257"/>
      <c r="H76" s="257"/>
      <c r="I76" s="107"/>
      <c r="J76" s="107"/>
      <c r="K76" s="29"/>
      <c r="L76" s="29"/>
      <c r="M76" s="32"/>
    </row>
    <row r="77" spans="2:47" ht="12" customHeight="1">
      <c r="B77" s="16"/>
      <c r="C77" s="24" t="s">
        <v>90</v>
      </c>
      <c r="D77" s="17"/>
      <c r="E77" s="17"/>
      <c r="F77" s="17"/>
      <c r="G77" s="17"/>
      <c r="H77" s="17"/>
      <c r="K77" s="17"/>
      <c r="L77" s="17"/>
      <c r="M77" s="15"/>
    </row>
    <row r="78" spans="2:47" s="1" customFormat="1" ht="16.5" customHeight="1">
      <c r="B78" s="28"/>
      <c r="C78" s="29"/>
      <c r="D78" s="29"/>
      <c r="E78" s="256" t="s">
        <v>91</v>
      </c>
      <c r="F78" s="223"/>
      <c r="G78" s="223"/>
      <c r="H78" s="223"/>
      <c r="I78" s="107"/>
      <c r="J78" s="107"/>
      <c r="K78" s="29"/>
      <c r="L78" s="29"/>
      <c r="M78" s="32"/>
    </row>
    <row r="79" spans="2:47" s="1" customFormat="1" ht="12" customHeight="1">
      <c r="B79" s="28"/>
      <c r="C79" s="24" t="s">
        <v>92</v>
      </c>
      <c r="D79" s="29"/>
      <c r="E79" s="29"/>
      <c r="F79" s="29"/>
      <c r="G79" s="29"/>
      <c r="H79" s="29"/>
      <c r="I79" s="107"/>
      <c r="J79" s="107"/>
      <c r="K79" s="29"/>
      <c r="L79" s="29"/>
      <c r="M79" s="32"/>
    </row>
    <row r="80" spans="2:47" s="1" customFormat="1" ht="16.5" customHeight="1">
      <c r="B80" s="28"/>
      <c r="C80" s="29"/>
      <c r="D80" s="29"/>
      <c r="E80" s="224" t="str">
        <f>E11</f>
        <v>PS 01.2 - Žst. Kostelec na Hané</v>
      </c>
      <c r="F80" s="223"/>
      <c r="G80" s="223"/>
      <c r="H80" s="223"/>
      <c r="I80" s="107"/>
      <c r="J80" s="107"/>
      <c r="K80" s="29"/>
      <c r="L80" s="29"/>
      <c r="M80" s="32"/>
    </row>
    <row r="81" spans="2:65" s="1" customFormat="1" ht="6.95" customHeight="1">
      <c r="B81" s="28"/>
      <c r="C81" s="29"/>
      <c r="D81" s="29"/>
      <c r="E81" s="29"/>
      <c r="F81" s="29"/>
      <c r="G81" s="29"/>
      <c r="H81" s="29"/>
      <c r="I81" s="107"/>
      <c r="J81" s="107"/>
      <c r="K81" s="29"/>
      <c r="L81" s="29"/>
      <c r="M81" s="32"/>
    </row>
    <row r="82" spans="2:65" s="1" customFormat="1" ht="12" customHeight="1">
      <c r="B82" s="28"/>
      <c r="C82" s="24" t="s">
        <v>21</v>
      </c>
      <c r="D82" s="29"/>
      <c r="E82" s="29"/>
      <c r="F82" s="22" t="str">
        <f>F14</f>
        <v xml:space="preserve"> </v>
      </c>
      <c r="G82" s="29"/>
      <c r="H82" s="29"/>
      <c r="I82" s="108" t="s">
        <v>23</v>
      </c>
      <c r="J82" s="110">
        <f>IF(J14="","",J14)</f>
        <v>0</v>
      </c>
      <c r="K82" s="29"/>
      <c r="L82" s="29"/>
      <c r="M82" s="32"/>
    </row>
    <row r="83" spans="2:65" s="1" customFormat="1" ht="6.95" customHeight="1">
      <c r="B83" s="28"/>
      <c r="C83" s="29"/>
      <c r="D83" s="29"/>
      <c r="E83" s="29"/>
      <c r="F83" s="29"/>
      <c r="G83" s="29"/>
      <c r="H83" s="29"/>
      <c r="I83" s="107"/>
      <c r="J83" s="107"/>
      <c r="K83" s="29"/>
      <c r="L83" s="29"/>
      <c r="M83" s="32"/>
    </row>
    <row r="84" spans="2:65" s="1" customFormat="1" ht="13.7" customHeight="1">
      <c r="B84" s="28"/>
      <c r="C84" s="24" t="s">
        <v>24</v>
      </c>
      <c r="D84" s="29"/>
      <c r="E84" s="29"/>
      <c r="F84" s="22" t="str">
        <f>E17</f>
        <v xml:space="preserve"> </v>
      </c>
      <c r="G84" s="29"/>
      <c r="H84" s="29"/>
      <c r="I84" s="108" t="s">
        <v>29</v>
      </c>
      <c r="J84" s="134" t="str">
        <f>E23</f>
        <v xml:space="preserve"> </v>
      </c>
      <c r="K84" s="29"/>
      <c r="L84" s="29"/>
      <c r="M84" s="32"/>
    </row>
    <row r="85" spans="2:65" s="1" customFormat="1" ht="13.7" customHeight="1">
      <c r="B85" s="28"/>
      <c r="C85" s="24" t="s">
        <v>27</v>
      </c>
      <c r="D85" s="29"/>
      <c r="E85" s="29"/>
      <c r="F85" s="22" t="str">
        <f>IF(E20="","",E20)</f>
        <v>Vyplň údaj</v>
      </c>
      <c r="G85" s="29"/>
      <c r="H85" s="29"/>
      <c r="I85" s="108" t="s">
        <v>30</v>
      </c>
      <c r="J85" s="134" t="str">
        <f>E26</f>
        <v xml:space="preserve"> </v>
      </c>
      <c r="K85" s="29"/>
      <c r="L85" s="29"/>
      <c r="M85" s="32"/>
    </row>
    <row r="86" spans="2:65" s="1" customFormat="1" ht="10.35" customHeight="1">
      <c r="B86" s="28"/>
      <c r="C86" s="29"/>
      <c r="D86" s="29"/>
      <c r="E86" s="29"/>
      <c r="F86" s="29"/>
      <c r="G86" s="29"/>
      <c r="H86" s="29"/>
      <c r="I86" s="107"/>
      <c r="J86" s="107"/>
      <c r="K86" s="29"/>
      <c r="L86" s="29"/>
      <c r="M86" s="32"/>
    </row>
    <row r="87" spans="2:65" s="9" customFormat="1" ht="29.25" customHeight="1">
      <c r="B87" s="148"/>
      <c r="C87" s="149" t="s">
        <v>105</v>
      </c>
      <c r="D87" s="150" t="s">
        <v>51</v>
      </c>
      <c r="E87" s="150" t="s">
        <v>47</v>
      </c>
      <c r="F87" s="150" t="s">
        <v>48</v>
      </c>
      <c r="G87" s="150" t="s">
        <v>106</v>
      </c>
      <c r="H87" s="150" t="s">
        <v>107</v>
      </c>
      <c r="I87" s="151" t="s">
        <v>108</v>
      </c>
      <c r="J87" s="151" t="s">
        <v>109</v>
      </c>
      <c r="K87" s="150" t="s">
        <v>100</v>
      </c>
      <c r="L87" s="152" t="s">
        <v>110</v>
      </c>
      <c r="M87" s="153"/>
      <c r="N87" s="57" t="s">
        <v>1</v>
      </c>
      <c r="O87" s="58" t="s">
        <v>36</v>
      </c>
      <c r="P87" s="58" t="s">
        <v>111</v>
      </c>
      <c r="Q87" s="58" t="s">
        <v>112</v>
      </c>
      <c r="R87" s="58" t="s">
        <v>113</v>
      </c>
      <c r="S87" s="58" t="s">
        <v>114</v>
      </c>
      <c r="T87" s="58" t="s">
        <v>115</v>
      </c>
      <c r="U87" s="58" t="s">
        <v>116</v>
      </c>
      <c r="V87" s="58" t="s">
        <v>117</v>
      </c>
      <c r="W87" s="58" t="s">
        <v>118</v>
      </c>
      <c r="X87" s="59" t="s">
        <v>119</v>
      </c>
    </row>
    <row r="88" spans="2:65" s="1" customFormat="1" ht="22.9" customHeight="1">
      <c r="B88" s="28"/>
      <c r="C88" s="64" t="s">
        <v>120</v>
      </c>
      <c r="D88" s="29"/>
      <c r="E88" s="29"/>
      <c r="F88" s="29"/>
      <c r="G88" s="29"/>
      <c r="H88" s="29"/>
      <c r="I88" s="107"/>
      <c r="J88" s="107"/>
      <c r="K88" s="154">
        <f>BK88</f>
        <v>0</v>
      </c>
      <c r="L88" s="29"/>
      <c r="M88" s="32"/>
      <c r="N88" s="60"/>
      <c r="O88" s="61"/>
      <c r="P88" s="61"/>
      <c r="Q88" s="155">
        <f>Q89+SUM(Q90:Q109)</f>
        <v>0</v>
      </c>
      <c r="R88" s="155">
        <f>R89+SUM(R90:R109)</f>
        <v>0</v>
      </c>
      <c r="S88" s="61"/>
      <c r="T88" s="156">
        <f>T89+SUM(T90:T109)</f>
        <v>0</v>
      </c>
      <c r="U88" s="61"/>
      <c r="V88" s="156">
        <f>V89+SUM(V90:V109)</f>
        <v>0</v>
      </c>
      <c r="W88" s="61"/>
      <c r="X88" s="157">
        <f>X89+SUM(X90:X109)</f>
        <v>0</v>
      </c>
      <c r="AT88" s="12" t="s">
        <v>67</v>
      </c>
      <c r="AU88" s="12" t="s">
        <v>102</v>
      </c>
      <c r="BK88" s="158">
        <f>BK89+SUM(BK90:BK109)</f>
        <v>0</v>
      </c>
    </row>
    <row r="89" spans="2:65" s="1" customFormat="1" ht="22.5" customHeight="1">
      <c r="B89" s="28"/>
      <c r="C89" s="159" t="s">
        <v>75</v>
      </c>
      <c r="D89" s="159" t="s">
        <v>121</v>
      </c>
      <c r="E89" s="160" t="s">
        <v>122</v>
      </c>
      <c r="F89" s="161" t="s">
        <v>123</v>
      </c>
      <c r="G89" s="162" t="s">
        <v>124</v>
      </c>
      <c r="H89" s="163">
        <v>5</v>
      </c>
      <c r="I89" s="164"/>
      <c r="J89" s="165"/>
      <c r="K89" s="166">
        <f>ROUND(P89*H89,2)</f>
        <v>0</v>
      </c>
      <c r="L89" s="161" t="s">
        <v>125</v>
      </c>
      <c r="M89" s="167"/>
      <c r="N89" s="168" t="s">
        <v>1</v>
      </c>
      <c r="O89" s="169" t="s">
        <v>37</v>
      </c>
      <c r="P89" s="170">
        <f>I89+J89</f>
        <v>0</v>
      </c>
      <c r="Q89" s="170">
        <f>ROUND(I89*H89,2)</f>
        <v>0</v>
      </c>
      <c r="R89" s="170">
        <f>ROUND(J89*H89,2)</f>
        <v>0</v>
      </c>
      <c r="S89" s="53"/>
      <c r="T89" s="171">
        <f>S89*H89</f>
        <v>0</v>
      </c>
      <c r="U89" s="171">
        <v>0</v>
      </c>
      <c r="V89" s="171">
        <f>U89*H89</f>
        <v>0</v>
      </c>
      <c r="W89" s="171">
        <v>0</v>
      </c>
      <c r="X89" s="172">
        <f>W89*H89</f>
        <v>0</v>
      </c>
      <c r="AR89" s="12" t="s">
        <v>77</v>
      </c>
      <c r="AT89" s="12" t="s">
        <v>121</v>
      </c>
      <c r="AU89" s="12" t="s">
        <v>68</v>
      </c>
      <c r="AY89" s="12" t="s">
        <v>126</v>
      </c>
      <c r="BE89" s="173">
        <f>IF(O89="základní",K89,0)</f>
        <v>0</v>
      </c>
      <c r="BF89" s="173">
        <f>IF(O89="snížená",K89,0)</f>
        <v>0</v>
      </c>
      <c r="BG89" s="173">
        <f>IF(O89="zákl. přenesená",K89,0)</f>
        <v>0</v>
      </c>
      <c r="BH89" s="173">
        <f>IF(O89="sníž. přenesená",K89,0)</f>
        <v>0</v>
      </c>
      <c r="BI89" s="173">
        <f>IF(O89="nulová",K89,0)</f>
        <v>0</v>
      </c>
      <c r="BJ89" s="12" t="s">
        <v>75</v>
      </c>
      <c r="BK89" s="173">
        <f>ROUND(P89*H89,2)</f>
        <v>0</v>
      </c>
      <c r="BL89" s="12" t="s">
        <v>75</v>
      </c>
      <c r="BM89" s="12" t="s">
        <v>307</v>
      </c>
    </row>
    <row r="90" spans="2:65" s="1" customFormat="1" ht="11.25">
      <c r="B90" s="28"/>
      <c r="C90" s="29"/>
      <c r="D90" s="174" t="s">
        <v>128</v>
      </c>
      <c r="E90" s="29"/>
      <c r="F90" s="175" t="s">
        <v>123</v>
      </c>
      <c r="G90" s="29"/>
      <c r="H90" s="29"/>
      <c r="I90" s="107"/>
      <c r="J90" s="107"/>
      <c r="K90" s="29"/>
      <c r="L90" s="29"/>
      <c r="M90" s="32"/>
      <c r="N90" s="176"/>
      <c r="O90" s="53"/>
      <c r="P90" s="53"/>
      <c r="Q90" s="53"/>
      <c r="R90" s="53"/>
      <c r="S90" s="53"/>
      <c r="T90" s="53"/>
      <c r="U90" s="53"/>
      <c r="V90" s="53"/>
      <c r="W90" s="53"/>
      <c r="X90" s="54"/>
      <c r="AT90" s="12" t="s">
        <v>128</v>
      </c>
      <c r="AU90" s="12" t="s">
        <v>68</v>
      </c>
    </row>
    <row r="91" spans="2:65" s="1" customFormat="1" ht="22.5" customHeight="1">
      <c r="B91" s="28"/>
      <c r="C91" s="159" t="s">
        <v>77</v>
      </c>
      <c r="D91" s="159" t="s">
        <v>121</v>
      </c>
      <c r="E91" s="160" t="s">
        <v>129</v>
      </c>
      <c r="F91" s="161" t="s">
        <v>130</v>
      </c>
      <c r="G91" s="162" t="s">
        <v>124</v>
      </c>
      <c r="H91" s="163">
        <v>1</v>
      </c>
      <c r="I91" s="164"/>
      <c r="J91" s="165"/>
      <c r="K91" s="166">
        <f>ROUND(P91*H91,2)</f>
        <v>0</v>
      </c>
      <c r="L91" s="161" t="s">
        <v>125</v>
      </c>
      <c r="M91" s="167"/>
      <c r="N91" s="168" t="s">
        <v>1</v>
      </c>
      <c r="O91" s="169" t="s">
        <v>37</v>
      </c>
      <c r="P91" s="170">
        <f>I91+J91</f>
        <v>0</v>
      </c>
      <c r="Q91" s="170">
        <f>ROUND(I91*H91,2)</f>
        <v>0</v>
      </c>
      <c r="R91" s="170">
        <f>ROUND(J91*H91,2)</f>
        <v>0</v>
      </c>
      <c r="S91" s="53"/>
      <c r="T91" s="171">
        <f>S91*H91</f>
        <v>0</v>
      </c>
      <c r="U91" s="171">
        <v>0</v>
      </c>
      <c r="V91" s="171">
        <f>U91*H91</f>
        <v>0</v>
      </c>
      <c r="W91" s="171">
        <v>0</v>
      </c>
      <c r="X91" s="172">
        <f>W91*H91</f>
        <v>0</v>
      </c>
      <c r="AR91" s="12" t="s">
        <v>77</v>
      </c>
      <c r="AT91" s="12" t="s">
        <v>121</v>
      </c>
      <c r="AU91" s="12" t="s">
        <v>68</v>
      </c>
      <c r="AY91" s="12" t="s">
        <v>126</v>
      </c>
      <c r="BE91" s="173">
        <f>IF(O91="základní",K91,0)</f>
        <v>0</v>
      </c>
      <c r="BF91" s="173">
        <f>IF(O91="snížená",K91,0)</f>
        <v>0</v>
      </c>
      <c r="BG91" s="173">
        <f>IF(O91="zákl. přenesená",K91,0)</f>
        <v>0</v>
      </c>
      <c r="BH91" s="173">
        <f>IF(O91="sníž. přenesená",K91,0)</f>
        <v>0</v>
      </c>
      <c r="BI91" s="173">
        <f>IF(O91="nulová",K91,0)</f>
        <v>0</v>
      </c>
      <c r="BJ91" s="12" t="s">
        <v>75</v>
      </c>
      <c r="BK91" s="173">
        <f>ROUND(P91*H91,2)</f>
        <v>0</v>
      </c>
      <c r="BL91" s="12" t="s">
        <v>75</v>
      </c>
      <c r="BM91" s="12" t="s">
        <v>308</v>
      </c>
    </row>
    <row r="92" spans="2:65" s="1" customFormat="1" ht="11.25">
      <c r="B92" s="28"/>
      <c r="C92" s="29"/>
      <c r="D92" s="174" t="s">
        <v>128</v>
      </c>
      <c r="E92" s="29"/>
      <c r="F92" s="175" t="s">
        <v>130</v>
      </c>
      <c r="G92" s="29"/>
      <c r="H92" s="29"/>
      <c r="I92" s="107"/>
      <c r="J92" s="107"/>
      <c r="K92" s="29"/>
      <c r="L92" s="29"/>
      <c r="M92" s="32"/>
      <c r="N92" s="176"/>
      <c r="O92" s="53"/>
      <c r="P92" s="53"/>
      <c r="Q92" s="53"/>
      <c r="R92" s="53"/>
      <c r="S92" s="53"/>
      <c r="T92" s="53"/>
      <c r="U92" s="53"/>
      <c r="V92" s="53"/>
      <c r="W92" s="53"/>
      <c r="X92" s="54"/>
      <c r="AT92" s="12" t="s">
        <v>128</v>
      </c>
      <c r="AU92" s="12" t="s">
        <v>68</v>
      </c>
    </row>
    <row r="93" spans="2:65" s="1" customFormat="1" ht="22.5" customHeight="1">
      <c r="B93" s="28"/>
      <c r="C93" s="159" t="s">
        <v>132</v>
      </c>
      <c r="D93" s="159" t="s">
        <v>121</v>
      </c>
      <c r="E93" s="160" t="s">
        <v>133</v>
      </c>
      <c r="F93" s="161" t="s">
        <v>134</v>
      </c>
      <c r="G93" s="162" t="s">
        <v>124</v>
      </c>
      <c r="H93" s="163">
        <v>1</v>
      </c>
      <c r="I93" s="164"/>
      <c r="J93" s="165"/>
      <c r="K93" s="166">
        <f>ROUND(P93*H93,2)</f>
        <v>0</v>
      </c>
      <c r="L93" s="161" t="s">
        <v>125</v>
      </c>
      <c r="M93" s="167"/>
      <c r="N93" s="168" t="s">
        <v>1</v>
      </c>
      <c r="O93" s="169" t="s">
        <v>37</v>
      </c>
      <c r="P93" s="170">
        <f>I93+J93</f>
        <v>0</v>
      </c>
      <c r="Q93" s="170">
        <f>ROUND(I93*H93,2)</f>
        <v>0</v>
      </c>
      <c r="R93" s="170">
        <f>ROUND(J93*H93,2)</f>
        <v>0</v>
      </c>
      <c r="S93" s="53"/>
      <c r="T93" s="171">
        <f>S93*H93</f>
        <v>0</v>
      </c>
      <c r="U93" s="171">
        <v>0</v>
      </c>
      <c r="V93" s="171">
        <f>U93*H93</f>
        <v>0</v>
      </c>
      <c r="W93" s="171">
        <v>0</v>
      </c>
      <c r="X93" s="172">
        <f>W93*H93</f>
        <v>0</v>
      </c>
      <c r="AR93" s="12" t="s">
        <v>77</v>
      </c>
      <c r="AT93" s="12" t="s">
        <v>121</v>
      </c>
      <c r="AU93" s="12" t="s">
        <v>68</v>
      </c>
      <c r="AY93" s="12" t="s">
        <v>126</v>
      </c>
      <c r="BE93" s="173">
        <f>IF(O93="základní",K93,0)</f>
        <v>0</v>
      </c>
      <c r="BF93" s="173">
        <f>IF(O93="snížená",K93,0)</f>
        <v>0</v>
      </c>
      <c r="BG93" s="173">
        <f>IF(O93="zákl. přenesená",K93,0)</f>
        <v>0</v>
      </c>
      <c r="BH93" s="173">
        <f>IF(O93="sníž. přenesená",K93,0)</f>
        <v>0</v>
      </c>
      <c r="BI93" s="173">
        <f>IF(O93="nulová",K93,0)</f>
        <v>0</v>
      </c>
      <c r="BJ93" s="12" t="s">
        <v>75</v>
      </c>
      <c r="BK93" s="173">
        <f>ROUND(P93*H93,2)</f>
        <v>0</v>
      </c>
      <c r="BL93" s="12" t="s">
        <v>75</v>
      </c>
      <c r="BM93" s="12" t="s">
        <v>309</v>
      </c>
    </row>
    <row r="94" spans="2:65" s="1" customFormat="1" ht="11.25">
      <c r="B94" s="28"/>
      <c r="C94" s="29"/>
      <c r="D94" s="174" t="s">
        <v>128</v>
      </c>
      <c r="E94" s="29"/>
      <c r="F94" s="175" t="s">
        <v>134</v>
      </c>
      <c r="G94" s="29"/>
      <c r="H94" s="29"/>
      <c r="I94" s="107"/>
      <c r="J94" s="107"/>
      <c r="K94" s="29"/>
      <c r="L94" s="29"/>
      <c r="M94" s="32"/>
      <c r="N94" s="176"/>
      <c r="O94" s="53"/>
      <c r="P94" s="53"/>
      <c r="Q94" s="53"/>
      <c r="R94" s="53"/>
      <c r="S94" s="53"/>
      <c r="T94" s="53"/>
      <c r="U94" s="53"/>
      <c r="V94" s="53"/>
      <c r="W94" s="53"/>
      <c r="X94" s="54"/>
      <c r="AT94" s="12" t="s">
        <v>128</v>
      </c>
      <c r="AU94" s="12" t="s">
        <v>68</v>
      </c>
    </row>
    <row r="95" spans="2:65" s="1" customFormat="1" ht="22.5" customHeight="1">
      <c r="B95" s="28"/>
      <c r="C95" s="159" t="s">
        <v>136</v>
      </c>
      <c r="D95" s="159" t="s">
        <v>121</v>
      </c>
      <c r="E95" s="160" t="s">
        <v>137</v>
      </c>
      <c r="F95" s="161" t="s">
        <v>138</v>
      </c>
      <c r="G95" s="162" t="s">
        <v>124</v>
      </c>
      <c r="H95" s="163">
        <v>1</v>
      </c>
      <c r="I95" s="164"/>
      <c r="J95" s="165"/>
      <c r="K95" s="166">
        <f>ROUND(P95*H95,2)</f>
        <v>0</v>
      </c>
      <c r="L95" s="161" t="s">
        <v>125</v>
      </c>
      <c r="M95" s="167"/>
      <c r="N95" s="168" t="s">
        <v>1</v>
      </c>
      <c r="O95" s="169" t="s">
        <v>37</v>
      </c>
      <c r="P95" s="170">
        <f>I95+J95</f>
        <v>0</v>
      </c>
      <c r="Q95" s="170">
        <f>ROUND(I95*H95,2)</f>
        <v>0</v>
      </c>
      <c r="R95" s="170">
        <f>ROUND(J95*H95,2)</f>
        <v>0</v>
      </c>
      <c r="S95" s="53"/>
      <c r="T95" s="171">
        <f>S95*H95</f>
        <v>0</v>
      </c>
      <c r="U95" s="171">
        <v>0</v>
      </c>
      <c r="V95" s="171">
        <f>U95*H95</f>
        <v>0</v>
      </c>
      <c r="W95" s="171">
        <v>0</v>
      </c>
      <c r="X95" s="172">
        <f>W95*H95</f>
        <v>0</v>
      </c>
      <c r="AR95" s="12" t="s">
        <v>77</v>
      </c>
      <c r="AT95" s="12" t="s">
        <v>121</v>
      </c>
      <c r="AU95" s="12" t="s">
        <v>68</v>
      </c>
      <c r="AY95" s="12" t="s">
        <v>126</v>
      </c>
      <c r="BE95" s="173">
        <f>IF(O95="základní",K95,0)</f>
        <v>0</v>
      </c>
      <c r="BF95" s="173">
        <f>IF(O95="snížená",K95,0)</f>
        <v>0</v>
      </c>
      <c r="BG95" s="173">
        <f>IF(O95="zákl. přenesená",K95,0)</f>
        <v>0</v>
      </c>
      <c r="BH95" s="173">
        <f>IF(O95="sníž. přenesená",K95,0)</f>
        <v>0</v>
      </c>
      <c r="BI95" s="173">
        <f>IF(O95="nulová",K95,0)</f>
        <v>0</v>
      </c>
      <c r="BJ95" s="12" t="s">
        <v>75</v>
      </c>
      <c r="BK95" s="173">
        <f>ROUND(P95*H95,2)</f>
        <v>0</v>
      </c>
      <c r="BL95" s="12" t="s">
        <v>75</v>
      </c>
      <c r="BM95" s="12" t="s">
        <v>310</v>
      </c>
    </row>
    <row r="96" spans="2:65" s="1" customFormat="1" ht="11.25">
      <c r="B96" s="28"/>
      <c r="C96" s="29"/>
      <c r="D96" s="174" t="s">
        <v>128</v>
      </c>
      <c r="E96" s="29"/>
      <c r="F96" s="175" t="s">
        <v>138</v>
      </c>
      <c r="G96" s="29"/>
      <c r="H96" s="29"/>
      <c r="I96" s="107"/>
      <c r="J96" s="107"/>
      <c r="K96" s="29"/>
      <c r="L96" s="29"/>
      <c r="M96" s="32"/>
      <c r="N96" s="176"/>
      <c r="O96" s="53"/>
      <c r="P96" s="53"/>
      <c r="Q96" s="53"/>
      <c r="R96" s="53"/>
      <c r="S96" s="53"/>
      <c r="T96" s="53"/>
      <c r="U96" s="53"/>
      <c r="V96" s="53"/>
      <c r="W96" s="53"/>
      <c r="X96" s="54"/>
      <c r="AT96" s="12" t="s">
        <v>128</v>
      </c>
      <c r="AU96" s="12" t="s">
        <v>68</v>
      </c>
    </row>
    <row r="97" spans="2:65" s="1" customFormat="1" ht="22.5" customHeight="1">
      <c r="B97" s="28"/>
      <c r="C97" s="159" t="s">
        <v>140</v>
      </c>
      <c r="D97" s="159" t="s">
        <v>121</v>
      </c>
      <c r="E97" s="160" t="s">
        <v>168</v>
      </c>
      <c r="F97" s="161" t="s">
        <v>169</v>
      </c>
      <c r="G97" s="162" t="s">
        <v>124</v>
      </c>
      <c r="H97" s="163">
        <v>1</v>
      </c>
      <c r="I97" s="164"/>
      <c r="J97" s="165"/>
      <c r="K97" s="166">
        <f>ROUND(P97*H97,2)</f>
        <v>0</v>
      </c>
      <c r="L97" s="161" t="s">
        <v>125</v>
      </c>
      <c r="M97" s="167"/>
      <c r="N97" s="168" t="s">
        <v>1</v>
      </c>
      <c r="O97" s="169" t="s">
        <v>37</v>
      </c>
      <c r="P97" s="170">
        <f>I97+J97</f>
        <v>0</v>
      </c>
      <c r="Q97" s="170">
        <f>ROUND(I97*H97,2)</f>
        <v>0</v>
      </c>
      <c r="R97" s="170">
        <f>ROUND(J97*H97,2)</f>
        <v>0</v>
      </c>
      <c r="S97" s="53"/>
      <c r="T97" s="171">
        <f>S97*H97</f>
        <v>0</v>
      </c>
      <c r="U97" s="171">
        <v>0</v>
      </c>
      <c r="V97" s="171">
        <f>U97*H97</f>
        <v>0</v>
      </c>
      <c r="W97" s="171">
        <v>0</v>
      </c>
      <c r="X97" s="172">
        <f>W97*H97</f>
        <v>0</v>
      </c>
      <c r="AR97" s="12" t="s">
        <v>77</v>
      </c>
      <c r="AT97" s="12" t="s">
        <v>121</v>
      </c>
      <c r="AU97" s="12" t="s">
        <v>68</v>
      </c>
      <c r="AY97" s="12" t="s">
        <v>126</v>
      </c>
      <c r="BE97" s="173">
        <f>IF(O97="základní",K97,0)</f>
        <v>0</v>
      </c>
      <c r="BF97" s="173">
        <f>IF(O97="snížená",K97,0)</f>
        <v>0</v>
      </c>
      <c r="BG97" s="173">
        <f>IF(O97="zákl. přenesená",K97,0)</f>
        <v>0</v>
      </c>
      <c r="BH97" s="173">
        <f>IF(O97="sníž. přenesená",K97,0)</f>
        <v>0</v>
      </c>
      <c r="BI97" s="173">
        <f>IF(O97="nulová",K97,0)</f>
        <v>0</v>
      </c>
      <c r="BJ97" s="12" t="s">
        <v>75</v>
      </c>
      <c r="BK97" s="173">
        <f>ROUND(P97*H97,2)</f>
        <v>0</v>
      </c>
      <c r="BL97" s="12" t="s">
        <v>75</v>
      </c>
      <c r="BM97" s="12" t="s">
        <v>311</v>
      </c>
    </row>
    <row r="98" spans="2:65" s="1" customFormat="1" ht="11.25">
      <c r="B98" s="28"/>
      <c r="C98" s="29"/>
      <c r="D98" s="174" t="s">
        <v>128</v>
      </c>
      <c r="E98" s="29"/>
      <c r="F98" s="175" t="s">
        <v>169</v>
      </c>
      <c r="G98" s="29"/>
      <c r="H98" s="29"/>
      <c r="I98" s="107"/>
      <c r="J98" s="107"/>
      <c r="K98" s="29"/>
      <c r="L98" s="29"/>
      <c r="M98" s="32"/>
      <c r="N98" s="176"/>
      <c r="O98" s="53"/>
      <c r="P98" s="53"/>
      <c r="Q98" s="53"/>
      <c r="R98" s="53"/>
      <c r="S98" s="53"/>
      <c r="T98" s="53"/>
      <c r="U98" s="53"/>
      <c r="V98" s="53"/>
      <c r="W98" s="53"/>
      <c r="X98" s="54"/>
      <c r="AT98" s="12" t="s">
        <v>128</v>
      </c>
      <c r="AU98" s="12" t="s">
        <v>68</v>
      </c>
    </row>
    <row r="99" spans="2:65" s="1" customFormat="1" ht="22.5" customHeight="1">
      <c r="B99" s="28"/>
      <c r="C99" s="159" t="s">
        <v>146</v>
      </c>
      <c r="D99" s="159" t="s">
        <v>121</v>
      </c>
      <c r="E99" s="160" t="s">
        <v>172</v>
      </c>
      <c r="F99" s="161" t="s">
        <v>173</v>
      </c>
      <c r="G99" s="162" t="s">
        <v>124</v>
      </c>
      <c r="H99" s="163">
        <v>1</v>
      </c>
      <c r="I99" s="164"/>
      <c r="J99" s="165"/>
      <c r="K99" s="166">
        <f>ROUND(P99*H99,2)</f>
        <v>0</v>
      </c>
      <c r="L99" s="161" t="s">
        <v>125</v>
      </c>
      <c r="M99" s="167"/>
      <c r="N99" s="168" t="s">
        <v>1</v>
      </c>
      <c r="O99" s="169" t="s">
        <v>37</v>
      </c>
      <c r="P99" s="170">
        <f>I99+J99</f>
        <v>0</v>
      </c>
      <c r="Q99" s="170">
        <f>ROUND(I99*H99,2)</f>
        <v>0</v>
      </c>
      <c r="R99" s="170">
        <f>ROUND(J99*H99,2)</f>
        <v>0</v>
      </c>
      <c r="S99" s="53"/>
      <c r="T99" s="171">
        <f>S99*H99</f>
        <v>0</v>
      </c>
      <c r="U99" s="171">
        <v>0</v>
      </c>
      <c r="V99" s="171">
        <f>U99*H99</f>
        <v>0</v>
      </c>
      <c r="W99" s="171">
        <v>0</v>
      </c>
      <c r="X99" s="172">
        <f>W99*H99</f>
        <v>0</v>
      </c>
      <c r="AR99" s="12" t="s">
        <v>77</v>
      </c>
      <c r="AT99" s="12" t="s">
        <v>121</v>
      </c>
      <c r="AU99" s="12" t="s">
        <v>68</v>
      </c>
      <c r="AY99" s="12" t="s">
        <v>126</v>
      </c>
      <c r="BE99" s="173">
        <f>IF(O99="základní",K99,0)</f>
        <v>0</v>
      </c>
      <c r="BF99" s="173">
        <f>IF(O99="snížená",K99,0)</f>
        <v>0</v>
      </c>
      <c r="BG99" s="173">
        <f>IF(O99="zákl. přenesená",K99,0)</f>
        <v>0</v>
      </c>
      <c r="BH99" s="173">
        <f>IF(O99="sníž. přenesená",K99,0)</f>
        <v>0</v>
      </c>
      <c r="BI99" s="173">
        <f>IF(O99="nulová",K99,0)</f>
        <v>0</v>
      </c>
      <c r="BJ99" s="12" t="s">
        <v>75</v>
      </c>
      <c r="BK99" s="173">
        <f>ROUND(P99*H99,2)</f>
        <v>0</v>
      </c>
      <c r="BL99" s="12" t="s">
        <v>75</v>
      </c>
      <c r="BM99" s="12" t="s">
        <v>312</v>
      </c>
    </row>
    <row r="100" spans="2:65" s="1" customFormat="1" ht="11.25">
      <c r="B100" s="28"/>
      <c r="C100" s="29"/>
      <c r="D100" s="174" t="s">
        <v>128</v>
      </c>
      <c r="E100" s="29"/>
      <c r="F100" s="175" t="s">
        <v>173</v>
      </c>
      <c r="G100" s="29"/>
      <c r="H100" s="29"/>
      <c r="I100" s="107"/>
      <c r="J100" s="107"/>
      <c r="K100" s="29"/>
      <c r="L100" s="29"/>
      <c r="M100" s="32"/>
      <c r="N100" s="176"/>
      <c r="O100" s="53"/>
      <c r="P100" s="53"/>
      <c r="Q100" s="53"/>
      <c r="R100" s="53"/>
      <c r="S100" s="53"/>
      <c r="T100" s="53"/>
      <c r="U100" s="53"/>
      <c r="V100" s="53"/>
      <c r="W100" s="53"/>
      <c r="X100" s="54"/>
      <c r="AT100" s="12" t="s">
        <v>128</v>
      </c>
      <c r="AU100" s="12" t="s">
        <v>68</v>
      </c>
    </row>
    <row r="101" spans="2:65" s="1" customFormat="1" ht="22.5" customHeight="1">
      <c r="B101" s="28"/>
      <c r="C101" s="159" t="s">
        <v>150</v>
      </c>
      <c r="D101" s="159" t="s">
        <v>121</v>
      </c>
      <c r="E101" s="160" t="s">
        <v>176</v>
      </c>
      <c r="F101" s="161" t="s">
        <v>177</v>
      </c>
      <c r="G101" s="162" t="s">
        <v>124</v>
      </c>
      <c r="H101" s="163">
        <v>1</v>
      </c>
      <c r="I101" s="164"/>
      <c r="J101" s="165"/>
      <c r="K101" s="166">
        <f>ROUND(P101*H101,2)</f>
        <v>0</v>
      </c>
      <c r="L101" s="161" t="s">
        <v>125</v>
      </c>
      <c r="M101" s="167"/>
      <c r="N101" s="168" t="s">
        <v>1</v>
      </c>
      <c r="O101" s="169" t="s">
        <v>37</v>
      </c>
      <c r="P101" s="170">
        <f>I101+J101</f>
        <v>0</v>
      </c>
      <c r="Q101" s="170">
        <f>ROUND(I101*H101,2)</f>
        <v>0</v>
      </c>
      <c r="R101" s="170">
        <f>ROUND(J101*H101,2)</f>
        <v>0</v>
      </c>
      <c r="S101" s="53"/>
      <c r="T101" s="171">
        <f>S101*H101</f>
        <v>0</v>
      </c>
      <c r="U101" s="171">
        <v>0</v>
      </c>
      <c r="V101" s="171">
        <f>U101*H101</f>
        <v>0</v>
      </c>
      <c r="W101" s="171">
        <v>0</v>
      </c>
      <c r="X101" s="172">
        <f>W101*H101</f>
        <v>0</v>
      </c>
      <c r="AR101" s="12" t="s">
        <v>77</v>
      </c>
      <c r="AT101" s="12" t="s">
        <v>121</v>
      </c>
      <c r="AU101" s="12" t="s">
        <v>68</v>
      </c>
      <c r="AY101" s="12" t="s">
        <v>126</v>
      </c>
      <c r="BE101" s="173">
        <f>IF(O101="základní",K101,0)</f>
        <v>0</v>
      </c>
      <c r="BF101" s="173">
        <f>IF(O101="snížená",K101,0)</f>
        <v>0</v>
      </c>
      <c r="BG101" s="173">
        <f>IF(O101="zákl. přenesená",K101,0)</f>
        <v>0</v>
      </c>
      <c r="BH101" s="173">
        <f>IF(O101="sníž. přenesená",K101,0)</f>
        <v>0</v>
      </c>
      <c r="BI101" s="173">
        <f>IF(O101="nulová",K101,0)</f>
        <v>0</v>
      </c>
      <c r="BJ101" s="12" t="s">
        <v>75</v>
      </c>
      <c r="BK101" s="173">
        <f>ROUND(P101*H101,2)</f>
        <v>0</v>
      </c>
      <c r="BL101" s="12" t="s">
        <v>75</v>
      </c>
      <c r="BM101" s="12" t="s">
        <v>313</v>
      </c>
    </row>
    <row r="102" spans="2:65" s="1" customFormat="1" ht="11.25">
      <c r="B102" s="28"/>
      <c r="C102" s="29"/>
      <c r="D102" s="174" t="s">
        <v>128</v>
      </c>
      <c r="E102" s="29"/>
      <c r="F102" s="175" t="s">
        <v>177</v>
      </c>
      <c r="G102" s="29"/>
      <c r="H102" s="29"/>
      <c r="I102" s="107"/>
      <c r="J102" s="107"/>
      <c r="K102" s="29"/>
      <c r="L102" s="29"/>
      <c r="M102" s="32"/>
      <c r="N102" s="176"/>
      <c r="O102" s="53"/>
      <c r="P102" s="53"/>
      <c r="Q102" s="53"/>
      <c r="R102" s="53"/>
      <c r="S102" s="53"/>
      <c r="T102" s="53"/>
      <c r="U102" s="53"/>
      <c r="V102" s="53"/>
      <c r="W102" s="53"/>
      <c r="X102" s="54"/>
      <c r="AT102" s="12" t="s">
        <v>128</v>
      </c>
      <c r="AU102" s="12" t="s">
        <v>68</v>
      </c>
    </row>
    <row r="103" spans="2:65" s="1" customFormat="1" ht="22.5" customHeight="1">
      <c r="B103" s="28"/>
      <c r="C103" s="159" t="s">
        <v>155</v>
      </c>
      <c r="D103" s="159" t="s">
        <v>121</v>
      </c>
      <c r="E103" s="160" t="s">
        <v>180</v>
      </c>
      <c r="F103" s="161" t="s">
        <v>181</v>
      </c>
      <c r="G103" s="162" t="s">
        <v>124</v>
      </c>
      <c r="H103" s="163">
        <v>4</v>
      </c>
      <c r="I103" s="164"/>
      <c r="J103" s="165"/>
      <c r="K103" s="166">
        <f>ROUND(P103*H103,2)</f>
        <v>0</v>
      </c>
      <c r="L103" s="161" t="s">
        <v>125</v>
      </c>
      <c r="M103" s="167"/>
      <c r="N103" s="168" t="s">
        <v>1</v>
      </c>
      <c r="O103" s="169" t="s">
        <v>37</v>
      </c>
      <c r="P103" s="170">
        <f>I103+J103</f>
        <v>0</v>
      </c>
      <c r="Q103" s="170">
        <f>ROUND(I103*H103,2)</f>
        <v>0</v>
      </c>
      <c r="R103" s="170">
        <f>ROUND(J103*H103,2)</f>
        <v>0</v>
      </c>
      <c r="S103" s="53"/>
      <c r="T103" s="171">
        <f>S103*H103</f>
        <v>0</v>
      </c>
      <c r="U103" s="171">
        <v>0</v>
      </c>
      <c r="V103" s="171">
        <f>U103*H103</f>
        <v>0</v>
      </c>
      <c r="W103" s="171">
        <v>0</v>
      </c>
      <c r="X103" s="172">
        <f>W103*H103</f>
        <v>0</v>
      </c>
      <c r="AR103" s="12" t="s">
        <v>77</v>
      </c>
      <c r="AT103" s="12" t="s">
        <v>121</v>
      </c>
      <c r="AU103" s="12" t="s">
        <v>68</v>
      </c>
      <c r="AY103" s="12" t="s">
        <v>126</v>
      </c>
      <c r="BE103" s="173">
        <f>IF(O103="základní",K103,0)</f>
        <v>0</v>
      </c>
      <c r="BF103" s="173">
        <f>IF(O103="snížená",K103,0)</f>
        <v>0</v>
      </c>
      <c r="BG103" s="173">
        <f>IF(O103="zákl. přenesená",K103,0)</f>
        <v>0</v>
      </c>
      <c r="BH103" s="173">
        <f>IF(O103="sníž. přenesená",K103,0)</f>
        <v>0</v>
      </c>
      <c r="BI103" s="173">
        <f>IF(O103="nulová",K103,0)</f>
        <v>0</v>
      </c>
      <c r="BJ103" s="12" t="s">
        <v>75</v>
      </c>
      <c r="BK103" s="173">
        <f>ROUND(P103*H103,2)</f>
        <v>0</v>
      </c>
      <c r="BL103" s="12" t="s">
        <v>75</v>
      </c>
      <c r="BM103" s="12" t="s">
        <v>314</v>
      </c>
    </row>
    <row r="104" spans="2:65" s="1" customFormat="1" ht="11.25">
      <c r="B104" s="28"/>
      <c r="C104" s="29"/>
      <c r="D104" s="174" t="s">
        <v>128</v>
      </c>
      <c r="E104" s="29"/>
      <c r="F104" s="175" t="s">
        <v>181</v>
      </c>
      <c r="G104" s="29"/>
      <c r="H104" s="29"/>
      <c r="I104" s="107"/>
      <c r="J104" s="107"/>
      <c r="K104" s="29"/>
      <c r="L104" s="29"/>
      <c r="M104" s="32"/>
      <c r="N104" s="176"/>
      <c r="O104" s="53"/>
      <c r="P104" s="53"/>
      <c r="Q104" s="53"/>
      <c r="R104" s="53"/>
      <c r="S104" s="53"/>
      <c r="T104" s="53"/>
      <c r="U104" s="53"/>
      <c r="V104" s="53"/>
      <c r="W104" s="53"/>
      <c r="X104" s="54"/>
      <c r="AT104" s="12" t="s">
        <v>128</v>
      </c>
      <c r="AU104" s="12" t="s">
        <v>68</v>
      </c>
    </row>
    <row r="105" spans="2:65" s="1" customFormat="1" ht="22.5" customHeight="1">
      <c r="B105" s="28"/>
      <c r="C105" s="159" t="s">
        <v>159</v>
      </c>
      <c r="D105" s="159" t="s">
        <v>121</v>
      </c>
      <c r="E105" s="160" t="s">
        <v>240</v>
      </c>
      <c r="F105" s="161" t="s">
        <v>241</v>
      </c>
      <c r="G105" s="162" t="s">
        <v>185</v>
      </c>
      <c r="H105" s="163">
        <v>5</v>
      </c>
      <c r="I105" s="164"/>
      <c r="J105" s="165"/>
      <c r="K105" s="166">
        <f>ROUND(P105*H105,2)</f>
        <v>0</v>
      </c>
      <c r="L105" s="161" t="s">
        <v>125</v>
      </c>
      <c r="M105" s="167"/>
      <c r="N105" s="168" t="s">
        <v>1</v>
      </c>
      <c r="O105" s="169" t="s">
        <v>37</v>
      </c>
      <c r="P105" s="170">
        <f>I105+J105</f>
        <v>0</v>
      </c>
      <c r="Q105" s="170">
        <f>ROUND(I105*H105,2)</f>
        <v>0</v>
      </c>
      <c r="R105" s="170">
        <f>ROUND(J105*H105,2)</f>
        <v>0</v>
      </c>
      <c r="S105" s="53"/>
      <c r="T105" s="171">
        <f>S105*H105</f>
        <v>0</v>
      </c>
      <c r="U105" s="171">
        <v>0</v>
      </c>
      <c r="V105" s="171">
        <f>U105*H105</f>
        <v>0</v>
      </c>
      <c r="W105" s="171">
        <v>0</v>
      </c>
      <c r="X105" s="172">
        <f>W105*H105</f>
        <v>0</v>
      </c>
      <c r="AR105" s="12" t="s">
        <v>77</v>
      </c>
      <c r="AT105" s="12" t="s">
        <v>121</v>
      </c>
      <c r="AU105" s="12" t="s">
        <v>68</v>
      </c>
      <c r="AY105" s="12" t="s">
        <v>126</v>
      </c>
      <c r="BE105" s="173">
        <f>IF(O105="základní",K105,0)</f>
        <v>0</v>
      </c>
      <c r="BF105" s="173">
        <f>IF(O105="snížená",K105,0)</f>
        <v>0</v>
      </c>
      <c r="BG105" s="173">
        <f>IF(O105="zákl. přenesená",K105,0)</f>
        <v>0</v>
      </c>
      <c r="BH105" s="173">
        <f>IF(O105="sníž. přenesená",K105,0)</f>
        <v>0</v>
      </c>
      <c r="BI105" s="173">
        <f>IF(O105="nulová",K105,0)</f>
        <v>0</v>
      </c>
      <c r="BJ105" s="12" t="s">
        <v>75</v>
      </c>
      <c r="BK105" s="173">
        <f>ROUND(P105*H105,2)</f>
        <v>0</v>
      </c>
      <c r="BL105" s="12" t="s">
        <v>75</v>
      </c>
      <c r="BM105" s="12" t="s">
        <v>315</v>
      </c>
    </row>
    <row r="106" spans="2:65" s="1" customFormat="1" ht="11.25">
      <c r="B106" s="28"/>
      <c r="C106" s="29"/>
      <c r="D106" s="174" t="s">
        <v>128</v>
      </c>
      <c r="E106" s="29"/>
      <c r="F106" s="175" t="s">
        <v>241</v>
      </c>
      <c r="G106" s="29"/>
      <c r="H106" s="29"/>
      <c r="I106" s="107"/>
      <c r="J106" s="107"/>
      <c r="K106" s="29"/>
      <c r="L106" s="29"/>
      <c r="M106" s="32"/>
      <c r="N106" s="176"/>
      <c r="O106" s="53"/>
      <c r="P106" s="53"/>
      <c r="Q106" s="53"/>
      <c r="R106" s="53"/>
      <c r="S106" s="53"/>
      <c r="T106" s="53"/>
      <c r="U106" s="53"/>
      <c r="V106" s="53"/>
      <c r="W106" s="53"/>
      <c r="X106" s="54"/>
      <c r="AT106" s="12" t="s">
        <v>128</v>
      </c>
      <c r="AU106" s="12" t="s">
        <v>68</v>
      </c>
    </row>
    <row r="107" spans="2:65" s="1" customFormat="1" ht="22.5" customHeight="1">
      <c r="B107" s="28"/>
      <c r="C107" s="159" t="s">
        <v>163</v>
      </c>
      <c r="D107" s="159" t="s">
        <v>121</v>
      </c>
      <c r="E107" s="160" t="s">
        <v>316</v>
      </c>
      <c r="F107" s="161" t="s">
        <v>317</v>
      </c>
      <c r="G107" s="162" t="s">
        <v>124</v>
      </c>
      <c r="H107" s="163">
        <v>2</v>
      </c>
      <c r="I107" s="164"/>
      <c r="J107" s="165"/>
      <c r="K107" s="166">
        <f>ROUND(P107*H107,2)</f>
        <v>0</v>
      </c>
      <c r="L107" s="161" t="s">
        <v>125</v>
      </c>
      <c r="M107" s="167"/>
      <c r="N107" s="168" t="s">
        <v>1</v>
      </c>
      <c r="O107" s="169" t="s">
        <v>37</v>
      </c>
      <c r="P107" s="170">
        <f>I107+J107</f>
        <v>0</v>
      </c>
      <c r="Q107" s="170">
        <f>ROUND(I107*H107,2)</f>
        <v>0</v>
      </c>
      <c r="R107" s="170">
        <f>ROUND(J107*H107,2)</f>
        <v>0</v>
      </c>
      <c r="S107" s="53"/>
      <c r="T107" s="171">
        <f>S107*H107</f>
        <v>0</v>
      </c>
      <c r="U107" s="171">
        <v>0</v>
      </c>
      <c r="V107" s="171">
        <f>U107*H107</f>
        <v>0</v>
      </c>
      <c r="W107" s="171">
        <v>0</v>
      </c>
      <c r="X107" s="172">
        <f>W107*H107</f>
        <v>0</v>
      </c>
      <c r="AR107" s="12" t="s">
        <v>143</v>
      </c>
      <c r="AT107" s="12" t="s">
        <v>121</v>
      </c>
      <c r="AU107" s="12" t="s">
        <v>68</v>
      </c>
      <c r="AY107" s="12" t="s">
        <v>126</v>
      </c>
      <c r="BE107" s="173">
        <f>IF(O107="základní",K107,0)</f>
        <v>0</v>
      </c>
      <c r="BF107" s="173">
        <f>IF(O107="snížená",K107,0)</f>
        <v>0</v>
      </c>
      <c r="BG107" s="173">
        <f>IF(O107="zákl. přenesená",K107,0)</f>
        <v>0</v>
      </c>
      <c r="BH107" s="173">
        <f>IF(O107="sníž. přenesená",K107,0)</f>
        <v>0</v>
      </c>
      <c r="BI107" s="173">
        <f>IF(O107="nulová",K107,0)</f>
        <v>0</v>
      </c>
      <c r="BJ107" s="12" t="s">
        <v>75</v>
      </c>
      <c r="BK107" s="173">
        <f>ROUND(P107*H107,2)</f>
        <v>0</v>
      </c>
      <c r="BL107" s="12" t="s">
        <v>143</v>
      </c>
      <c r="BM107" s="12" t="s">
        <v>318</v>
      </c>
    </row>
    <row r="108" spans="2:65" s="1" customFormat="1" ht="11.25">
      <c r="B108" s="28"/>
      <c r="C108" s="29"/>
      <c r="D108" s="174" t="s">
        <v>128</v>
      </c>
      <c r="E108" s="29"/>
      <c r="F108" s="175" t="s">
        <v>317</v>
      </c>
      <c r="G108" s="29"/>
      <c r="H108" s="29"/>
      <c r="I108" s="107"/>
      <c r="J108" s="107"/>
      <c r="K108" s="29"/>
      <c r="L108" s="29"/>
      <c r="M108" s="32"/>
      <c r="N108" s="176"/>
      <c r="O108" s="53"/>
      <c r="P108" s="53"/>
      <c r="Q108" s="53"/>
      <c r="R108" s="53"/>
      <c r="S108" s="53"/>
      <c r="T108" s="53"/>
      <c r="U108" s="53"/>
      <c r="V108" s="53"/>
      <c r="W108" s="53"/>
      <c r="X108" s="54"/>
      <c r="AT108" s="12" t="s">
        <v>128</v>
      </c>
      <c r="AU108" s="12" t="s">
        <v>68</v>
      </c>
    </row>
    <row r="109" spans="2:65" s="10" customFormat="1" ht="25.9" customHeight="1">
      <c r="B109" s="177"/>
      <c r="C109" s="178"/>
      <c r="D109" s="179" t="s">
        <v>67</v>
      </c>
      <c r="E109" s="180" t="s">
        <v>252</v>
      </c>
      <c r="F109" s="180" t="s">
        <v>253</v>
      </c>
      <c r="G109" s="178"/>
      <c r="H109" s="178"/>
      <c r="I109" s="181"/>
      <c r="J109" s="181"/>
      <c r="K109" s="182">
        <f>BK109</f>
        <v>0</v>
      </c>
      <c r="L109" s="178"/>
      <c r="M109" s="183"/>
      <c r="N109" s="184"/>
      <c r="O109" s="185"/>
      <c r="P109" s="185"/>
      <c r="Q109" s="186">
        <f>SUM(Q110:Q124)</f>
        <v>0</v>
      </c>
      <c r="R109" s="186">
        <f>SUM(R110:R124)</f>
        <v>0</v>
      </c>
      <c r="S109" s="185"/>
      <c r="T109" s="187">
        <f>SUM(T110:T124)</f>
        <v>0</v>
      </c>
      <c r="U109" s="185"/>
      <c r="V109" s="187">
        <f>SUM(V110:V124)</f>
        <v>0</v>
      </c>
      <c r="W109" s="185"/>
      <c r="X109" s="188">
        <f>SUM(X110:X124)</f>
        <v>0</v>
      </c>
      <c r="AR109" s="189" t="s">
        <v>136</v>
      </c>
      <c r="AT109" s="190" t="s">
        <v>67</v>
      </c>
      <c r="AU109" s="190" t="s">
        <v>68</v>
      </c>
      <c r="AY109" s="189" t="s">
        <v>126</v>
      </c>
      <c r="BK109" s="191">
        <f>SUM(BK110:BK124)</f>
        <v>0</v>
      </c>
    </row>
    <row r="110" spans="2:65" s="1" customFormat="1" ht="22.5" customHeight="1">
      <c r="B110" s="28"/>
      <c r="C110" s="192" t="s">
        <v>167</v>
      </c>
      <c r="D110" s="192" t="s">
        <v>255</v>
      </c>
      <c r="E110" s="193" t="s">
        <v>256</v>
      </c>
      <c r="F110" s="194" t="s">
        <v>257</v>
      </c>
      <c r="G110" s="195" t="s">
        <v>258</v>
      </c>
      <c r="H110" s="196">
        <v>8</v>
      </c>
      <c r="I110" s="197"/>
      <c r="J110" s="197"/>
      <c r="K110" s="198">
        <f>ROUND(P110*H110,2)</f>
        <v>0</v>
      </c>
      <c r="L110" s="194" t="s">
        <v>125</v>
      </c>
      <c r="M110" s="32"/>
      <c r="N110" s="199" t="s">
        <v>1</v>
      </c>
      <c r="O110" s="169" t="s">
        <v>37</v>
      </c>
      <c r="P110" s="170">
        <f>I110+J110</f>
        <v>0</v>
      </c>
      <c r="Q110" s="170">
        <f>ROUND(I110*H110,2)</f>
        <v>0</v>
      </c>
      <c r="R110" s="170">
        <f>ROUND(J110*H110,2)</f>
        <v>0</v>
      </c>
      <c r="S110" s="53"/>
      <c r="T110" s="171">
        <f>S110*H110</f>
        <v>0</v>
      </c>
      <c r="U110" s="171">
        <v>0</v>
      </c>
      <c r="V110" s="171">
        <f>U110*H110</f>
        <v>0</v>
      </c>
      <c r="W110" s="171">
        <v>0</v>
      </c>
      <c r="X110" s="172">
        <f>W110*H110</f>
        <v>0</v>
      </c>
      <c r="AR110" s="12" t="s">
        <v>75</v>
      </c>
      <c r="AT110" s="12" t="s">
        <v>255</v>
      </c>
      <c r="AU110" s="12" t="s">
        <v>75</v>
      </c>
      <c r="AY110" s="12" t="s">
        <v>126</v>
      </c>
      <c r="BE110" s="173">
        <f>IF(O110="základní",K110,0)</f>
        <v>0</v>
      </c>
      <c r="BF110" s="173">
        <f>IF(O110="snížená",K110,0)</f>
        <v>0</v>
      </c>
      <c r="BG110" s="173">
        <f>IF(O110="zákl. přenesená",K110,0)</f>
        <v>0</v>
      </c>
      <c r="BH110" s="173">
        <f>IF(O110="sníž. přenesená",K110,0)</f>
        <v>0</v>
      </c>
      <c r="BI110" s="173">
        <f>IF(O110="nulová",K110,0)</f>
        <v>0</v>
      </c>
      <c r="BJ110" s="12" t="s">
        <v>75</v>
      </c>
      <c r="BK110" s="173">
        <f>ROUND(P110*H110,2)</f>
        <v>0</v>
      </c>
      <c r="BL110" s="12" t="s">
        <v>75</v>
      </c>
      <c r="BM110" s="12" t="s">
        <v>319</v>
      </c>
    </row>
    <row r="111" spans="2:65" s="1" customFormat="1" ht="19.5">
      <c r="B111" s="28"/>
      <c r="C111" s="29"/>
      <c r="D111" s="174" t="s">
        <v>128</v>
      </c>
      <c r="E111" s="29"/>
      <c r="F111" s="175" t="s">
        <v>260</v>
      </c>
      <c r="G111" s="29"/>
      <c r="H111" s="29"/>
      <c r="I111" s="107"/>
      <c r="J111" s="107"/>
      <c r="K111" s="29"/>
      <c r="L111" s="29"/>
      <c r="M111" s="32"/>
      <c r="N111" s="176"/>
      <c r="O111" s="53"/>
      <c r="P111" s="53"/>
      <c r="Q111" s="53"/>
      <c r="R111" s="53"/>
      <c r="S111" s="53"/>
      <c r="T111" s="53"/>
      <c r="U111" s="53"/>
      <c r="V111" s="53"/>
      <c r="W111" s="53"/>
      <c r="X111" s="54"/>
      <c r="AT111" s="12" t="s">
        <v>128</v>
      </c>
      <c r="AU111" s="12" t="s">
        <v>75</v>
      </c>
    </row>
    <row r="112" spans="2:65" s="1" customFormat="1" ht="22.5" customHeight="1">
      <c r="B112" s="28"/>
      <c r="C112" s="192" t="s">
        <v>171</v>
      </c>
      <c r="D112" s="192" t="s">
        <v>255</v>
      </c>
      <c r="E112" s="193" t="s">
        <v>262</v>
      </c>
      <c r="F112" s="194" t="s">
        <v>263</v>
      </c>
      <c r="G112" s="195" t="s">
        <v>258</v>
      </c>
      <c r="H112" s="196">
        <v>2</v>
      </c>
      <c r="I112" s="197"/>
      <c r="J112" s="197"/>
      <c r="K112" s="198">
        <f>ROUND(P112*H112,2)</f>
        <v>0</v>
      </c>
      <c r="L112" s="194" t="s">
        <v>125</v>
      </c>
      <c r="M112" s="32"/>
      <c r="N112" s="199" t="s">
        <v>1</v>
      </c>
      <c r="O112" s="169" t="s">
        <v>37</v>
      </c>
      <c r="P112" s="170">
        <f>I112+J112</f>
        <v>0</v>
      </c>
      <c r="Q112" s="170">
        <f>ROUND(I112*H112,2)</f>
        <v>0</v>
      </c>
      <c r="R112" s="170">
        <f>ROUND(J112*H112,2)</f>
        <v>0</v>
      </c>
      <c r="S112" s="53"/>
      <c r="T112" s="171">
        <f>S112*H112</f>
        <v>0</v>
      </c>
      <c r="U112" s="171">
        <v>0</v>
      </c>
      <c r="V112" s="171">
        <f>U112*H112</f>
        <v>0</v>
      </c>
      <c r="W112" s="171">
        <v>0</v>
      </c>
      <c r="X112" s="172">
        <f>W112*H112</f>
        <v>0</v>
      </c>
      <c r="AR112" s="12" t="s">
        <v>75</v>
      </c>
      <c r="AT112" s="12" t="s">
        <v>255</v>
      </c>
      <c r="AU112" s="12" t="s">
        <v>75</v>
      </c>
      <c r="AY112" s="12" t="s">
        <v>126</v>
      </c>
      <c r="BE112" s="173">
        <f>IF(O112="základní",K112,0)</f>
        <v>0</v>
      </c>
      <c r="BF112" s="173">
        <f>IF(O112="snížená",K112,0)</f>
        <v>0</v>
      </c>
      <c r="BG112" s="173">
        <f>IF(O112="zákl. přenesená",K112,0)</f>
        <v>0</v>
      </c>
      <c r="BH112" s="173">
        <f>IF(O112="sníž. přenesená",K112,0)</f>
        <v>0</v>
      </c>
      <c r="BI112" s="173">
        <f>IF(O112="nulová",K112,0)</f>
        <v>0</v>
      </c>
      <c r="BJ112" s="12" t="s">
        <v>75</v>
      </c>
      <c r="BK112" s="173">
        <f>ROUND(P112*H112,2)</f>
        <v>0</v>
      </c>
      <c r="BL112" s="12" t="s">
        <v>75</v>
      </c>
      <c r="BM112" s="12" t="s">
        <v>320</v>
      </c>
    </row>
    <row r="113" spans="2:65" s="1" customFormat="1" ht="11.25">
      <c r="B113" s="28"/>
      <c r="C113" s="29"/>
      <c r="D113" s="174" t="s">
        <v>128</v>
      </c>
      <c r="E113" s="29"/>
      <c r="F113" s="175" t="s">
        <v>263</v>
      </c>
      <c r="G113" s="29"/>
      <c r="H113" s="29"/>
      <c r="I113" s="107"/>
      <c r="J113" s="107"/>
      <c r="K113" s="29"/>
      <c r="L113" s="29"/>
      <c r="M113" s="32"/>
      <c r="N113" s="176"/>
      <c r="O113" s="53"/>
      <c r="P113" s="53"/>
      <c r="Q113" s="53"/>
      <c r="R113" s="53"/>
      <c r="S113" s="53"/>
      <c r="T113" s="53"/>
      <c r="U113" s="53"/>
      <c r="V113" s="53"/>
      <c r="W113" s="53"/>
      <c r="X113" s="54"/>
      <c r="AT113" s="12" t="s">
        <v>128</v>
      </c>
      <c r="AU113" s="12" t="s">
        <v>75</v>
      </c>
    </row>
    <row r="114" spans="2:65" s="1" customFormat="1" ht="22.5" customHeight="1">
      <c r="B114" s="28"/>
      <c r="C114" s="192" t="s">
        <v>175</v>
      </c>
      <c r="D114" s="192" t="s">
        <v>255</v>
      </c>
      <c r="E114" s="193" t="s">
        <v>266</v>
      </c>
      <c r="F114" s="194" t="s">
        <v>267</v>
      </c>
      <c r="G114" s="195" t="s">
        <v>258</v>
      </c>
      <c r="H114" s="196">
        <v>22</v>
      </c>
      <c r="I114" s="197"/>
      <c r="J114" s="197"/>
      <c r="K114" s="198">
        <f>ROUND(P114*H114,2)</f>
        <v>0</v>
      </c>
      <c r="L114" s="194" t="s">
        <v>125</v>
      </c>
      <c r="M114" s="32"/>
      <c r="N114" s="199" t="s">
        <v>1</v>
      </c>
      <c r="O114" s="169" t="s">
        <v>37</v>
      </c>
      <c r="P114" s="170">
        <f>I114+J114</f>
        <v>0</v>
      </c>
      <c r="Q114" s="170">
        <f>ROUND(I114*H114,2)</f>
        <v>0</v>
      </c>
      <c r="R114" s="170">
        <f>ROUND(J114*H114,2)</f>
        <v>0</v>
      </c>
      <c r="S114" s="53"/>
      <c r="T114" s="171">
        <f>S114*H114</f>
        <v>0</v>
      </c>
      <c r="U114" s="171">
        <v>0</v>
      </c>
      <c r="V114" s="171">
        <f>U114*H114</f>
        <v>0</v>
      </c>
      <c r="W114" s="171">
        <v>0</v>
      </c>
      <c r="X114" s="172">
        <f>W114*H114</f>
        <v>0</v>
      </c>
      <c r="AR114" s="12" t="s">
        <v>75</v>
      </c>
      <c r="AT114" s="12" t="s">
        <v>255</v>
      </c>
      <c r="AU114" s="12" t="s">
        <v>75</v>
      </c>
      <c r="AY114" s="12" t="s">
        <v>126</v>
      </c>
      <c r="BE114" s="173">
        <f>IF(O114="základní",K114,0)</f>
        <v>0</v>
      </c>
      <c r="BF114" s="173">
        <f>IF(O114="snížená",K114,0)</f>
        <v>0</v>
      </c>
      <c r="BG114" s="173">
        <f>IF(O114="zákl. přenesená",K114,0)</f>
        <v>0</v>
      </c>
      <c r="BH114" s="173">
        <f>IF(O114="sníž. přenesená",K114,0)</f>
        <v>0</v>
      </c>
      <c r="BI114" s="173">
        <f>IF(O114="nulová",K114,0)</f>
        <v>0</v>
      </c>
      <c r="BJ114" s="12" t="s">
        <v>75</v>
      </c>
      <c r="BK114" s="173">
        <f>ROUND(P114*H114,2)</f>
        <v>0</v>
      </c>
      <c r="BL114" s="12" t="s">
        <v>75</v>
      </c>
      <c r="BM114" s="12" t="s">
        <v>321</v>
      </c>
    </row>
    <row r="115" spans="2:65" s="1" customFormat="1" ht="11.25">
      <c r="B115" s="28"/>
      <c r="C115" s="29"/>
      <c r="D115" s="174" t="s">
        <v>128</v>
      </c>
      <c r="E115" s="29"/>
      <c r="F115" s="175" t="s">
        <v>267</v>
      </c>
      <c r="G115" s="29"/>
      <c r="H115" s="29"/>
      <c r="I115" s="107"/>
      <c r="J115" s="107"/>
      <c r="K115" s="29"/>
      <c r="L115" s="29"/>
      <c r="M115" s="32"/>
      <c r="N115" s="176"/>
      <c r="O115" s="53"/>
      <c r="P115" s="53"/>
      <c r="Q115" s="53"/>
      <c r="R115" s="53"/>
      <c r="S115" s="53"/>
      <c r="T115" s="53"/>
      <c r="U115" s="53"/>
      <c r="V115" s="53"/>
      <c r="W115" s="53"/>
      <c r="X115" s="54"/>
      <c r="AT115" s="12" t="s">
        <v>128</v>
      </c>
      <c r="AU115" s="12" t="s">
        <v>75</v>
      </c>
    </row>
    <row r="116" spans="2:65" s="1" customFormat="1" ht="22.5" customHeight="1">
      <c r="B116" s="28"/>
      <c r="C116" s="192" t="s">
        <v>179</v>
      </c>
      <c r="D116" s="192" t="s">
        <v>255</v>
      </c>
      <c r="E116" s="193" t="s">
        <v>270</v>
      </c>
      <c r="F116" s="194" t="s">
        <v>271</v>
      </c>
      <c r="G116" s="195" t="s">
        <v>124</v>
      </c>
      <c r="H116" s="196">
        <v>20</v>
      </c>
      <c r="I116" s="197"/>
      <c r="J116" s="197"/>
      <c r="K116" s="198">
        <f>ROUND(P116*H116,2)</f>
        <v>0</v>
      </c>
      <c r="L116" s="194" t="s">
        <v>125</v>
      </c>
      <c r="M116" s="32"/>
      <c r="N116" s="199" t="s">
        <v>1</v>
      </c>
      <c r="O116" s="169" t="s">
        <v>37</v>
      </c>
      <c r="P116" s="170">
        <f>I116+J116</f>
        <v>0</v>
      </c>
      <c r="Q116" s="170">
        <f>ROUND(I116*H116,2)</f>
        <v>0</v>
      </c>
      <c r="R116" s="170">
        <f>ROUND(J116*H116,2)</f>
        <v>0</v>
      </c>
      <c r="S116" s="53"/>
      <c r="T116" s="171">
        <f>S116*H116</f>
        <v>0</v>
      </c>
      <c r="U116" s="171">
        <v>0</v>
      </c>
      <c r="V116" s="171">
        <f>U116*H116</f>
        <v>0</v>
      </c>
      <c r="W116" s="171">
        <v>0</v>
      </c>
      <c r="X116" s="172">
        <f>W116*H116</f>
        <v>0</v>
      </c>
      <c r="AR116" s="12" t="s">
        <v>75</v>
      </c>
      <c r="AT116" s="12" t="s">
        <v>255</v>
      </c>
      <c r="AU116" s="12" t="s">
        <v>75</v>
      </c>
      <c r="AY116" s="12" t="s">
        <v>126</v>
      </c>
      <c r="BE116" s="173">
        <f>IF(O116="základní",K116,0)</f>
        <v>0</v>
      </c>
      <c r="BF116" s="173">
        <f>IF(O116="snížená",K116,0)</f>
        <v>0</v>
      </c>
      <c r="BG116" s="173">
        <f>IF(O116="zákl. přenesená",K116,0)</f>
        <v>0</v>
      </c>
      <c r="BH116" s="173">
        <f>IF(O116="sníž. přenesená",K116,0)</f>
        <v>0</v>
      </c>
      <c r="BI116" s="173">
        <f>IF(O116="nulová",K116,0)</f>
        <v>0</v>
      </c>
      <c r="BJ116" s="12" t="s">
        <v>75</v>
      </c>
      <c r="BK116" s="173">
        <f>ROUND(P116*H116,2)</f>
        <v>0</v>
      </c>
      <c r="BL116" s="12" t="s">
        <v>75</v>
      </c>
      <c r="BM116" s="12" t="s">
        <v>322</v>
      </c>
    </row>
    <row r="117" spans="2:65" s="1" customFormat="1" ht="11.25">
      <c r="B117" s="28"/>
      <c r="C117" s="29"/>
      <c r="D117" s="174" t="s">
        <v>128</v>
      </c>
      <c r="E117" s="29"/>
      <c r="F117" s="175" t="s">
        <v>273</v>
      </c>
      <c r="G117" s="29"/>
      <c r="H117" s="29"/>
      <c r="I117" s="107"/>
      <c r="J117" s="107"/>
      <c r="K117" s="29"/>
      <c r="L117" s="29"/>
      <c r="M117" s="32"/>
      <c r="N117" s="176"/>
      <c r="O117" s="53"/>
      <c r="P117" s="53"/>
      <c r="Q117" s="53"/>
      <c r="R117" s="53"/>
      <c r="S117" s="53"/>
      <c r="T117" s="53"/>
      <c r="U117" s="53"/>
      <c r="V117" s="53"/>
      <c r="W117" s="53"/>
      <c r="X117" s="54"/>
      <c r="AT117" s="12" t="s">
        <v>128</v>
      </c>
      <c r="AU117" s="12" t="s">
        <v>75</v>
      </c>
    </row>
    <row r="118" spans="2:65" s="1" customFormat="1" ht="22.5" customHeight="1">
      <c r="B118" s="28"/>
      <c r="C118" s="192" t="s">
        <v>9</v>
      </c>
      <c r="D118" s="192" t="s">
        <v>255</v>
      </c>
      <c r="E118" s="193" t="s">
        <v>275</v>
      </c>
      <c r="F118" s="194" t="s">
        <v>276</v>
      </c>
      <c r="G118" s="195" t="s">
        <v>124</v>
      </c>
      <c r="H118" s="196">
        <v>10</v>
      </c>
      <c r="I118" s="197"/>
      <c r="J118" s="197"/>
      <c r="K118" s="198">
        <f>ROUND(P118*H118,2)</f>
        <v>0</v>
      </c>
      <c r="L118" s="194" t="s">
        <v>125</v>
      </c>
      <c r="M118" s="32"/>
      <c r="N118" s="199" t="s">
        <v>1</v>
      </c>
      <c r="O118" s="169" t="s">
        <v>37</v>
      </c>
      <c r="P118" s="170">
        <f>I118+J118</f>
        <v>0</v>
      </c>
      <c r="Q118" s="170">
        <f>ROUND(I118*H118,2)</f>
        <v>0</v>
      </c>
      <c r="R118" s="170">
        <f>ROUND(J118*H118,2)</f>
        <v>0</v>
      </c>
      <c r="S118" s="53"/>
      <c r="T118" s="171">
        <f>S118*H118</f>
        <v>0</v>
      </c>
      <c r="U118" s="171">
        <v>0</v>
      </c>
      <c r="V118" s="171">
        <f>U118*H118</f>
        <v>0</v>
      </c>
      <c r="W118" s="171">
        <v>0</v>
      </c>
      <c r="X118" s="172">
        <f>W118*H118</f>
        <v>0</v>
      </c>
      <c r="AR118" s="12" t="s">
        <v>75</v>
      </c>
      <c r="AT118" s="12" t="s">
        <v>255</v>
      </c>
      <c r="AU118" s="12" t="s">
        <v>75</v>
      </c>
      <c r="AY118" s="12" t="s">
        <v>126</v>
      </c>
      <c r="BE118" s="173">
        <f>IF(O118="základní",K118,0)</f>
        <v>0</v>
      </c>
      <c r="BF118" s="173">
        <f>IF(O118="snížená",K118,0)</f>
        <v>0</v>
      </c>
      <c r="BG118" s="173">
        <f>IF(O118="zákl. přenesená",K118,0)</f>
        <v>0</v>
      </c>
      <c r="BH118" s="173">
        <f>IF(O118="sníž. přenesená",K118,0)</f>
        <v>0</v>
      </c>
      <c r="BI118" s="173">
        <f>IF(O118="nulová",K118,0)</f>
        <v>0</v>
      </c>
      <c r="BJ118" s="12" t="s">
        <v>75</v>
      </c>
      <c r="BK118" s="173">
        <f>ROUND(P118*H118,2)</f>
        <v>0</v>
      </c>
      <c r="BL118" s="12" t="s">
        <v>75</v>
      </c>
      <c r="BM118" s="12" t="s">
        <v>323</v>
      </c>
    </row>
    <row r="119" spans="2:65" s="1" customFormat="1" ht="11.25">
      <c r="B119" s="28"/>
      <c r="C119" s="29"/>
      <c r="D119" s="174" t="s">
        <v>128</v>
      </c>
      <c r="E119" s="29"/>
      <c r="F119" s="175" t="s">
        <v>278</v>
      </c>
      <c r="G119" s="29"/>
      <c r="H119" s="29"/>
      <c r="I119" s="107"/>
      <c r="J119" s="107"/>
      <c r="K119" s="29"/>
      <c r="L119" s="29"/>
      <c r="M119" s="32"/>
      <c r="N119" s="176"/>
      <c r="O119" s="53"/>
      <c r="P119" s="53"/>
      <c r="Q119" s="53"/>
      <c r="R119" s="53"/>
      <c r="S119" s="53"/>
      <c r="T119" s="53"/>
      <c r="U119" s="53"/>
      <c r="V119" s="53"/>
      <c r="W119" s="53"/>
      <c r="X119" s="54"/>
      <c r="AT119" s="12" t="s">
        <v>128</v>
      </c>
      <c r="AU119" s="12" t="s">
        <v>75</v>
      </c>
    </row>
    <row r="120" spans="2:65" s="1" customFormat="1" ht="22.5" customHeight="1">
      <c r="B120" s="28"/>
      <c r="C120" s="192" t="s">
        <v>187</v>
      </c>
      <c r="D120" s="192" t="s">
        <v>255</v>
      </c>
      <c r="E120" s="193" t="s">
        <v>290</v>
      </c>
      <c r="F120" s="194" t="s">
        <v>324</v>
      </c>
      <c r="G120" s="195" t="s">
        <v>124</v>
      </c>
      <c r="H120" s="196">
        <v>1</v>
      </c>
      <c r="I120" s="197"/>
      <c r="J120" s="197"/>
      <c r="K120" s="198">
        <f>ROUND(P120*H120,2)</f>
        <v>0</v>
      </c>
      <c r="L120" s="194" t="s">
        <v>125</v>
      </c>
      <c r="M120" s="32"/>
      <c r="N120" s="199" t="s">
        <v>1</v>
      </c>
      <c r="O120" s="169" t="s">
        <v>37</v>
      </c>
      <c r="P120" s="170">
        <f>I120+J120</f>
        <v>0</v>
      </c>
      <c r="Q120" s="170">
        <f>ROUND(I120*H120,2)</f>
        <v>0</v>
      </c>
      <c r="R120" s="170">
        <f>ROUND(J120*H120,2)</f>
        <v>0</v>
      </c>
      <c r="S120" s="53"/>
      <c r="T120" s="171">
        <f>S120*H120</f>
        <v>0</v>
      </c>
      <c r="U120" s="171">
        <v>0</v>
      </c>
      <c r="V120" s="171">
        <f>U120*H120</f>
        <v>0</v>
      </c>
      <c r="W120" s="171">
        <v>0</v>
      </c>
      <c r="X120" s="172">
        <f>W120*H120</f>
        <v>0</v>
      </c>
      <c r="AR120" s="12" t="s">
        <v>75</v>
      </c>
      <c r="AT120" s="12" t="s">
        <v>255</v>
      </c>
      <c r="AU120" s="12" t="s">
        <v>75</v>
      </c>
      <c r="AY120" s="12" t="s">
        <v>126</v>
      </c>
      <c r="BE120" s="173">
        <f>IF(O120="základní",K120,0)</f>
        <v>0</v>
      </c>
      <c r="BF120" s="173">
        <f>IF(O120="snížená",K120,0)</f>
        <v>0</v>
      </c>
      <c r="BG120" s="173">
        <f>IF(O120="zákl. přenesená",K120,0)</f>
        <v>0</v>
      </c>
      <c r="BH120" s="173">
        <f>IF(O120="sníž. přenesená",K120,0)</f>
        <v>0</v>
      </c>
      <c r="BI120" s="173">
        <f>IF(O120="nulová",K120,0)</f>
        <v>0</v>
      </c>
      <c r="BJ120" s="12" t="s">
        <v>75</v>
      </c>
      <c r="BK120" s="173">
        <f>ROUND(P120*H120,2)</f>
        <v>0</v>
      </c>
      <c r="BL120" s="12" t="s">
        <v>75</v>
      </c>
      <c r="BM120" s="12" t="s">
        <v>325</v>
      </c>
    </row>
    <row r="121" spans="2:65" s="1" customFormat="1" ht="19.5">
      <c r="B121" s="28"/>
      <c r="C121" s="29"/>
      <c r="D121" s="174" t="s">
        <v>128</v>
      </c>
      <c r="E121" s="29"/>
      <c r="F121" s="175" t="s">
        <v>326</v>
      </c>
      <c r="G121" s="29"/>
      <c r="H121" s="29"/>
      <c r="I121" s="107"/>
      <c r="J121" s="107"/>
      <c r="K121" s="29"/>
      <c r="L121" s="29"/>
      <c r="M121" s="32"/>
      <c r="N121" s="176"/>
      <c r="O121" s="53"/>
      <c r="P121" s="53"/>
      <c r="Q121" s="53"/>
      <c r="R121" s="53"/>
      <c r="S121" s="53"/>
      <c r="T121" s="53"/>
      <c r="U121" s="53"/>
      <c r="V121" s="53"/>
      <c r="W121" s="53"/>
      <c r="X121" s="54"/>
      <c r="AT121" s="12" t="s">
        <v>128</v>
      </c>
      <c r="AU121" s="12" t="s">
        <v>75</v>
      </c>
    </row>
    <row r="122" spans="2:65" s="1" customFormat="1" ht="22.5" customHeight="1">
      <c r="B122" s="28"/>
      <c r="C122" s="192" t="s">
        <v>191</v>
      </c>
      <c r="D122" s="192" t="s">
        <v>255</v>
      </c>
      <c r="E122" s="193" t="s">
        <v>300</v>
      </c>
      <c r="F122" s="194" t="s">
        <v>301</v>
      </c>
      <c r="G122" s="195" t="s">
        <v>124</v>
      </c>
      <c r="H122" s="196">
        <v>2</v>
      </c>
      <c r="I122" s="197"/>
      <c r="J122" s="197"/>
      <c r="K122" s="198">
        <f>ROUND(P122*H122,2)</f>
        <v>0</v>
      </c>
      <c r="L122" s="194" t="s">
        <v>125</v>
      </c>
      <c r="M122" s="32"/>
      <c r="N122" s="199" t="s">
        <v>1</v>
      </c>
      <c r="O122" s="169" t="s">
        <v>37</v>
      </c>
      <c r="P122" s="170">
        <f>I122+J122</f>
        <v>0</v>
      </c>
      <c r="Q122" s="170">
        <f>ROUND(I122*H122,2)</f>
        <v>0</v>
      </c>
      <c r="R122" s="170">
        <f>ROUND(J122*H122,2)</f>
        <v>0</v>
      </c>
      <c r="S122" s="53"/>
      <c r="T122" s="171">
        <f>S122*H122</f>
        <v>0</v>
      </c>
      <c r="U122" s="171">
        <v>0</v>
      </c>
      <c r="V122" s="171">
        <f>U122*H122</f>
        <v>0</v>
      </c>
      <c r="W122" s="171">
        <v>0</v>
      </c>
      <c r="X122" s="172">
        <f>W122*H122</f>
        <v>0</v>
      </c>
      <c r="AR122" s="12" t="s">
        <v>75</v>
      </c>
      <c r="AT122" s="12" t="s">
        <v>255</v>
      </c>
      <c r="AU122" s="12" t="s">
        <v>75</v>
      </c>
      <c r="AY122" s="12" t="s">
        <v>126</v>
      </c>
      <c r="BE122" s="173">
        <f>IF(O122="základní",K122,0)</f>
        <v>0</v>
      </c>
      <c r="BF122" s="173">
        <f>IF(O122="snížená",K122,0)</f>
        <v>0</v>
      </c>
      <c r="BG122" s="173">
        <f>IF(O122="zákl. přenesená",K122,0)</f>
        <v>0</v>
      </c>
      <c r="BH122" s="173">
        <f>IF(O122="sníž. přenesená",K122,0)</f>
        <v>0</v>
      </c>
      <c r="BI122" s="173">
        <f>IF(O122="nulová",K122,0)</f>
        <v>0</v>
      </c>
      <c r="BJ122" s="12" t="s">
        <v>75</v>
      </c>
      <c r="BK122" s="173">
        <f>ROUND(P122*H122,2)</f>
        <v>0</v>
      </c>
      <c r="BL122" s="12" t="s">
        <v>75</v>
      </c>
      <c r="BM122" s="12" t="s">
        <v>327</v>
      </c>
    </row>
    <row r="123" spans="2:65" s="1" customFormat="1" ht="58.5">
      <c r="B123" s="28"/>
      <c r="C123" s="29"/>
      <c r="D123" s="174" t="s">
        <v>128</v>
      </c>
      <c r="E123" s="29"/>
      <c r="F123" s="175" t="s">
        <v>303</v>
      </c>
      <c r="G123" s="29"/>
      <c r="H123" s="29"/>
      <c r="I123" s="107"/>
      <c r="J123" s="107"/>
      <c r="K123" s="29"/>
      <c r="L123" s="29"/>
      <c r="M123" s="32"/>
      <c r="N123" s="176"/>
      <c r="O123" s="53"/>
      <c r="P123" s="53"/>
      <c r="Q123" s="53"/>
      <c r="R123" s="53"/>
      <c r="S123" s="53"/>
      <c r="T123" s="53"/>
      <c r="U123" s="53"/>
      <c r="V123" s="53"/>
      <c r="W123" s="53"/>
      <c r="X123" s="54"/>
      <c r="AT123" s="12" t="s">
        <v>128</v>
      </c>
      <c r="AU123" s="12" t="s">
        <v>75</v>
      </c>
    </row>
    <row r="124" spans="2:65" s="1" customFormat="1" ht="58.5">
      <c r="B124" s="28"/>
      <c r="C124" s="29"/>
      <c r="D124" s="174" t="s">
        <v>304</v>
      </c>
      <c r="E124" s="29"/>
      <c r="F124" s="200" t="s">
        <v>305</v>
      </c>
      <c r="G124" s="29"/>
      <c r="H124" s="29"/>
      <c r="I124" s="107"/>
      <c r="J124" s="107"/>
      <c r="K124" s="29"/>
      <c r="L124" s="29"/>
      <c r="M124" s="32"/>
      <c r="N124" s="201"/>
      <c r="O124" s="202"/>
      <c r="P124" s="202"/>
      <c r="Q124" s="202"/>
      <c r="R124" s="202"/>
      <c r="S124" s="202"/>
      <c r="T124" s="202"/>
      <c r="U124" s="202"/>
      <c r="V124" s="202"/>
      <c r="W124" s="202"/>
      <c r="X124" s="203"/>
      <c r="AT124" s="12" t="s">
        <v>304</v>
      </c>
      <c r="AU124" s="12" t="s">
        <v>75</v>
      </c>
    </row>
    <row r="125" spans="2:65" s="1" customFormat="1" ht="6.95" customHeight="1">
      <c r="B125" s="40"/>
      <c r="C125" s="41"/>
      <c r="D125" s="41"/>
      <c r="E125" s="41"/>
      <c r="F125" s="41"/>
      <c r="G125" s="41"/>
      <c r="H125" s="41"/>
      <c r="I125" s="130"/>
      <c r="J125" s="130"/>
      <c r="K125" s="41"/>
      <c r="L125" s="41"/>
      <c r="M125" s="32"/>
    </row>
  </sheetData>
  <sheetProtection algorithmName="SHA-512" hashValue="PWiCiPtxtmUYjXWnUgSrrVRCu4st9qO80m83d/D9WaXHzHVO9pPuhlUHPuDrsKwFMgiCZknTXpPLT0RQJsMI2A==" saltValue="qUWZ4wltQ3vo4QJMiudoRx9l1mkPcdgjrz9EWnJqbsWv914J6kpsq22dtUjH7C0dnNSkdDq+RnmuTvVkBDAMaw==" spinCount="100000" sheet="1" objects="1" scenarios="1" formatColumns="0" formatRows="0" autoFilter="0"/>
  <autoFilter ref="C87:L124"/>
  <mergeCells count="12">
    <mergeCell ref="E80:H80"/>
    <mergeCell ref="M2:Z2"/>
    <mergeCell ref="E52:H52"/>
    <mergeCell ref="E54:H54"/>
    <mergeCell ref="E56:H56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0" width="23.5" style="101" customWidth="1"/>
    <col min="11" max="11" width="23.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T2" s="12" t="s">
        <v>88</v>
      </c>
    </row>
    <row r="3" spans="2:46" ht="6.95" customHeight="1">
      <c r="B3" s="102"/>
      <c r="C3" s="103"/>
      <c r="D3" s="103"/>
      <c r="E3" s="103"/>
      <c r="F3" s="103"/>
      <c r="G3" s="103"/>
      <c r="H3" s="103"/>
      <c r="I3" s="104"/>
      <c r="J3" s="104"/>
      <c r="K3" s="103"/>
      <c r="L3" s="103"/>
      <c r="M3" s="15"/>
      <c r="AT3" s="12" t="s">
        <v>77</v>
      </c>
    </row>
    <row r="4" spans="2:46" ht="24.95" customHeight="1">
      <c r="B4" s="15"/>
      <c r="D4" s="105" t="s">
        <v>89</v>
      </c>
      <c r="M4" s="15"/>
      <c r="N4" s="19" t="s">
        <v>11</v>
      </c>
      <c r="AT4" s="12" t="s">
        <v>4</v>
      </c>
    </row>
    <row r="5" spans="2:46" ht="6.95" customHeight="1">
      <c r="B5" s="15"/>
      <c r="M5" s="15"/>
    </row>
    <row r="6" spans="2:46" ht="12" customHeight="1">
      <c r="B6" s="15"/>
      <c r="D6" s="106" t="s">
        <v>17</v>
      </c>
      <c r="M6" s="15"/>
    </row>
    <row r="7" spans="2:46" ht="16.5" customHeight="1">
      <c r="B7" s="15"/>
      <c r="E7" s="249" t="str">
        <f>'Rekapitulace stavby'!K6</f>
        <v>Oprava přenosového a ovládacího zařízení na trati D3 Kostelec n.H.- Senice n.H. poškozeného atmosférickými vlivy</v>
      </c>
      <c r="F7" s="250"/>
      <c r="G7" s="250"/>
      <c r="H7" s="250"/>
      <c r="M7" s="15"/>
    </row>
    <row r="8" spans="2:46" s="1" customFormat="1" ht="12" customHeight="1">
      <c r="B8" s="32"/>
      <c r="D8" s="106" t="s">
        <v>90</v>
      </c>
      <c r="I8" s="107"/>
      <c r="J8" s="107"/>
      <c r="M8" s="32"/>
    </row>
    <row r="9" spans="2:46" s="1" customFormat="1" ht="36.950000000000003" customHeight="1">
      <c r="B9" s="32"/>
      <c r="E9" s="252" t="s">
        <v>328</v>
      </c>
      <c r="F9" s="251"/>
      <c r="G9" s="251"/>
      <c r="H9" s="251"/>
      <c r="I9" s="107"/>
      <c r="J9" s="107"/>
      <c r="M9" s="32"/>
    </row>
    <row r="10" spans="2:46" s="1" customFormat="1" ht="11.25">
      <c r="B10" s="32"/>
      <c r="I10" s="107"/>
      <c r="J10" s="107"/>
      <c r="M10" s="32"/>
    </row>
    <row r="11" spans="2:46" s="1" customFormat="1" ht="12" customHeight="1">
      <c r="B11" s="32"/>
      <c r="D11" s="106" t="s">
        <v>19</v>
      </c>
      <c r="F11" s="12" t="s">
        <v>1</v>
      </c>
      <c r="I11" s="108" t="s">
        <v>20</v>
      </c>
      <c r="J11" s="109" t="s">
        <v>1</v>
      </c>
      <c r="M11" s="32"/>
    </row>
    <row r="12" spans="2:46" s="1" customFormat="1" ht="12" customHeight="1">
      <c r="B12" s="32"/>
      <c r="D12" s="106" t="s">
        <v>21</v>
      </c>
      <c r="F12" s="12" t="s">
        <v>22</v>
      </c>
      <c r="I12" s="108" t="s">
        <v>23</v>
      </c>
      <c r="J12" s="110">
        <f>'Rekapitulace stavby'!AN8</f>
        <v>0</v>
      </c>
      <c r="M12" s="32"/>
    </row>
    <row r="13" spans="2:46" s="1" customFormat="1" ht="10.9" customHeight="1">
      <c r="B13" s="32"/>
      <c r="I13" s="107"/>
      <c r="J13" s="107"/>
      <c r="M13" s="32"/>
    </row>
    <row r="14" spans="2:46" s="1" customFormat="1" ht="12" customHeight="1">
      <c r="B14" s="32"/>
      <c r="D14" s="106" t="s">
        <v>24</v>
      </c>
      <c r="I14" s="108" t="s">
        <v>25</v>
      </c>
      <c r="J14" s="109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08" t="s">
        <v>26</v>
      </c>
      <c r="J15" s="109" t="str">
        <f>IF('Rekapitulace stavby'!AN11="","",'Rekapitulace stavby'!AN11)</f>
        <v/>
      </c>
      <c r="M15" s="32"/>
    </row>
    <row r="16" spans="2:46" s="1" customFormat="1" ht="6.95" customHeight="1">
      <c r="B16" s="32"/>
      <c r="I16" s="107"/>
      <c r="J16" s="107"/>
      <c r="M16" s="32"/>
    </row>
    <row r="17" spans="2:13" s="1" customFormat="1" ht="12" customHeight="1">
      <c r="B17" s="32"/>
      <c r="D17" s="106" t="s">
        <v>27</v>
      </c>
      <c r="I17" s="108" t="s">
        <v>25</v>
      </c>
      <c r="J17" s="25" t="str">
        <f>'Rekapitulace stavby'!AN13</f>
        <v>Vyplň údaj</v>
      </c>
      <c r="M17" s="32"/>
    </row>
    <row r="18" spans="2:13" s="1" customFormat="1" ht="18" customHeight="1">
      <c r="B18" s="32"/>
      <c r="E18" s="253" t="str">
        <f>'Rekapitulace stavby'!E14</f>
        <v>Vyplň údaj</v>
      </c>
      <c r="F18" s="254"/>
      <c r="G18" s="254"/>
      <c r="H18" s="254"/>
      <c r="I18" s="108" t="s">
        <v>26</v>
      </c>
      <c r="J18" s="25" t="str">
        <f>'Rekapitulace stavby'!AN14</f>
        <v>Vyplň údaj</v>
      </c>
      <c r="M18" s="32"/>
    </row>
    <row r="19" spans="2:13" s="1" customFormat="1" ht="6.95" customHeight="1">
      <c r="B19" s="32"/>
      <c r="I19" s="107"/>
      <c r="J19" s="107"/>
      <c r="M19" s="32"/>
    </row>
    <row r="20" spans="2:13" s="1" customFormat="1" ht="12" customHeight="1">
      <c r="B20" s="32"/>
      <c r="D20" s="106" t="s">
        <v>29</v>
      </c>
      <c r="I20" s="108" t="s">
        <v>25</v>
      </c>
      <c r="J20" s="109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08" t="s">
        <v>26</v>
      </c>
      <c r="J21" s="109" t="str">
        <f>IF('Rekapitulace stavby'!AN17="","",'Rekapitulace stavby'!AN17)</f>
        <v/>
      </c>
      <c r="M21" s="32"/>
    </row>
    <row r="22" spans="2:13" s="1" customFormat="1" ht="6.95" customHeight="1">
      <c r="B22" s="32"/>
      <c r="I22" s="107"/>
      <c r="J22" s="107"/>
      <c r="M22" s="32"/>
    </row>
    <row r="23" spans="2:13" s="1" customFormat="1" ht="12" customHeight="1">
      <c r="B23" s="32"/>
      <c r="D23" s="106" t="s">
        <v>30</v>
      </c>
      <c r="I23" s="108" t="s">
        <v>25</v>
      </c>
      <c r="J23" s="109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08" t="s">
        <v>26</v>
      </c>
      <c r="J24" s="109" t="str">
        <f>IF('Rekapitulace stavby'!AN20="","",'Rekapitulace stavby'!AN20)</f>
        <v/>
      </c>
      <c r="M24" s="32"/>
    </row>
    <row r="25" spans="2:13" s="1" customFormat="1" ht="6.95" customHeight="1">
      <c r="B25" s="32"/>
      <c r="I25" s="107"/>
      <c r="J25" s="107"/>
      <c r="M25" s="32"/>
    </row>
    <row r="26" spans="2:13" s="1" customFormat="1" ht="12" customHeight="1">
      <c r="B26" s="32"/>
      <c r="D26" s="106" t="s">
        <v>31</v>
      </c>
      <c r="I26" s="107"/>
      <c r="J26" s="107"/>
      <c r="M26" s="32"/>
    </row>
    <row r="27" spans="2:13" s="7" customFormat="1" ht="16.5" customHeight="1">
      <c r="B27" s="111"/>
      <c r="E27" s="255" t="s">
        <v>1</v>
      </c>
      <c r="F27" s="255"/>
      <c r="G27" s="255"/>
      <c r="H27" s="255"/>
      <c r="I27" s="112"/>
      <c r="J27" s="112"/>
      <c r="M27" s="111"/>
    </row>
    <row r="28" spans="2:13" s="1" customFormat="1" ht="6.95" customHeight="1">
      <c r="B28" s="32"/>
      <c r="I28" s="107"/>
      <c r="J28" s="107"/>
      <c r="M28" s="32"/>
    </row>
    <row r="29" spans="2:13" s="1" customFormat="1" ht="6.95" customHeight="1">
      <c r="B29" s="32"/>
      <c r="D29" s="49"/>
      <c r="E29" s="49"/>
      <c r="F29" s="49"/>
      <c r="G29" s="49"/>
      <c r="H29" s="49"/>
      <c r="I29" s="113"/>
      <c r="J29" s="113"/>
      <c r="K29" s="49"/>
      <c r="L29" s="49"/>
      <c r="M29" s="32"/>
    </row>
    <row r="30" spans="2:13" s="1" customFormat="1" ht="11.25">
      <c r="B30" s="32"/>
      <c r="E30" s="106" t="s">
        <v>94</v>
      </c>
      <c r="I30" s="107"/>
      <c r="J30" s="107"/>
      <c r="K30" s="114">
        <f>I61</f>
        <v>0</v>
      </c>
      <c r="M30" s="32"/>
    </row>
    <row r="31" spans="2:13" s="1" customFormat="1" ht="11.25">
      <c r="B31" s="32"/>
      <c r="E31" s="106" t="s">
        <v>95</v>
      </c>
      <c r="I31" s="107"/>
      <c r="J31" s="107"/>
      <c r="K31" s="114">
        <f>J61</f>
        <v>0</v>
      </c>
      <c r="M31" s="32"/>
    </row>
    <row r="32" spans="2:13" s="1" customFormat="1" ht="25.35" customHeight="1">
      <c r="B32" s="32"/>
      <c r="D32" s="115" t="s">
        <v>32</v>
      </c>
      <c r="I32" s="107"/>
      <c r="J32" s="107"/>
      <c r="K32" s="116">
        <f>ROUND(K82, 2)</f>
        <v>0</v>
      </c>
      <c r="M32" s="32"/>
    </row>
    <row r="33" spans="2:13" s="1" customFormat="1" ht="6.95" customHeight="1">
      <c r="B33" s="32"/>
      <c r="D33" s="49"/>
      <c r="E33" s="49"/>
      <c r="F33" s="49"/>
      <c r="G33" s="49"/>
      <c r="H33" s="49"/>
      <c r="I33" s="113"/>
      <c r="J33" s="113"/>
      <c r="K33" s="49"/>
      <c r="L33" s="49"/>
      <c r="M33" s="32"/>
    </row>
    <row r="34" spans="2:13" s="1" customFormat="1" ht="14.45" customHeight="1">
      <c r="B34" s="32"/>
      <c r="F34" s="117" t="s">
        <v>34</v>
      </c>
      <c r="I34" s="118" t="s">
        <v>33</v>
      </c>
      <c r="J34" s="107"/>
      <c r="K34" s="117" t="s">
        <v>35</v>
      </c>
      <c r="M34" s="32"/>
    </row>
    <row r="35" spans="2:13" s="1" customFormat="1" ht="14.45" customHeight="1">
      <c r="B35" s="32"/>
      <c r="D35" s="106" t="s">
        <v>36</v>
      </c>
      <c r="E35" s="106" t="s">
        <v>37</v>
      </c>
      <c r="F35" s="114">
        <f>ROUND((SUM(BE82:BE89)),  2)</f>
        <v>0</v>
      </c>
      <c r="I35" s="119">
        <v>0.21</v>
      </c>
      <c r="J35" s="107"/>
      <c r="K35" s="114">
        <f>ROUND(((SUM(BE82:BE89))*I35),  2)</f>
        <v>0</v>
      </c>
      <c r="M35" s="32"/>
    </row>
    <row r="36" spans="2:13" s="1" customFormat="1" ht="14.45" customHeight="1">
      <c r="B36" s="32"/>
      <c r="E36" s="106" t="s">
        <v>38</v>
      </c>
      <c r="F36" s="114">
        <f>ROUND((SUM(BF82:BF89)),  2)</f>
        <v>0</v>
      </c>
      <c r="I36" s="119">
        <v>0.15</v>
      </c>
      <c r="J36" s="107"/>
      <c r="K36" s="114">
        <f>ROUND(((SUM(BF82:BF89))*I36),  2)</f>
        <v>0</v>
      </c>
      <c r="M36" s="32"/>
    </row>
    <row r="37" spans="2:13" s="1" customFormat="1" ht="14.45" hidden="1" customHeight="1">
      <c r="B37" s="32"/>
      <c r="E37" s="106" t="s">
        <v>39</v>
      </c>
      <c r="F37" s="114">
        <f>ROUND((SUM(BG82:BG89)),  2)</f>
        <v>0</v>
      </c>
      <c r="I37" s="119">
        <v>0.21</v>
      </c>
      <c r="J37" s="107"/>
      <c r="K37" s="114">
        <f>0</f>
        <v>0</v>
      </c>
      <c r="M37" s="32"/>
    </row>
    <row r="38" spans="2:13" s="1" customFormat="1" ht="14.45" hidden="1" customHeight="1">
      <c r="B38" s="32"/>
      <c r="E38" s="106" t="s">
        <v>40</v>
      </c>
      <c r="F38" s="114">
        <f>ROUND((SUM(BH82:BH89)),  2)</f>
        <v>0</v>
      </c>
      <c r="I38" s="119">
        <v>0.15</v>
      </c>
      <c r="J38" s="107"/>
      <c r="K38" s="114">
        <f>0</f>
        <v>0</v>
      </c>
      <c r="M38" s="32"/>
    </row>
    <row r="39" spans="2:13" s="1" customFormat="1" ht="14.45" hidden="1" customHeight="1">
      <c r="B39" s="32"/>
      <c r="E39" s="106" t="s">
        <v>41</v>
      </c>
      <c r="F39" s="114">
        <f>ROUND((SUM(BI82:BI89)),  2)</f>
        <v>0</v>
      </c>
      <c r="I39" s="119">
        <v>0</v>
      </c>
      <c r="J39" s="107"/>
      <c r="K39" s="114">
        <f>0</f>
        <v>0</v>
      </c>
      <c r="M39" s="32"/>
    </row>
    <row r="40" spans="2:13" s="1" customFormat="1" ht="6.95" customHeight="1">
      <c r="B40" s="32"/>
      <c r="I40" s="107"/>
      <c r="J40" s="107"/>
      <c r="M40" s="32"/>
    </row>
    <row r="41" spans="2:13" s="1" customFormat="1" ht="25.35" customHeight="1">
      <c r="B41" s="32"/>
      <c r="C41" s="120"/>
      <c r="D41" s="121" t="s">
        <v>42</v>
      </c>
      <c r="E41" s="122"/>
      <c r="F41" s="122"/>
      <c r="G41" s="123" t="s">
        <v>43</v>
      </c>
      <c r="H41" s="124" t="s">
        <v>44</v>
      </c>
      <c r="I41" s="125"/>
      <c r="J41" s="125"/>
      <c r="K41" s="126">
        <f>SUM(K32:K39)</f>
        <v>0</v>
      </c>
      <c r="L41" s="127"/>
      <c r="M41" s="32"/>
    </row>
    <row r="42" spans="2:13" s="1" customFormat="1" ht="14.45" customHeight="1">
      <c r="B42" s="128"/>
      <c r="C42" s="129"/>
      <c r="D42" s="129"/>
      <c r="E42" s="129"/>
      <c r="F42" s="129"/>
      <c r="G42" s="129"/>
      <c r="H42" s="129"/>
      <c r="I42" s="130"/>
      <c r="J42" s="130"/>
      <c r="K42" s="129"/>
      <c r="L42" s="129"/>
      <c r="M42" s="32"/>
    </row>
    <row r="46" spans="2:13" s="1" customFormat="1" ht="6.95" customHeight="1">
      <c r="B46" s="131"/>
      <c r="C46" s="132"/>
      <c r="D46" s="132"/>
      <c r="E46" s="132"/>
      <c r="F46" s="132"/>
      <c r="G46" s="132"/>
      <c r="H46" s="132"/>
      <c r="I46" s="133"/>
      <c r="J46" s="133"/>
      <c r="K46" s="132"/>
      <c r="L46" s="132"/>
      <c r="M46" s="32"/>
    </row>
    <row r="47" spans="2:13" s="1" customFormat="1" ht="24.95" customHeight="1">
      <c r="B47" s="28"/>
      <c r="C47" s="18" t="s">
        <v>96</v>
      </c>
      <c r="D47" s="29"/>
      <c r="E47" s="29"/>
      <c r="F47" s="29"/>
      <c r="G47" s="29"/>
      <c r="H47" s="29"/>
      <c r="I47" s="107"/>
      <c r="J47" s="107"/>
      <c r="K47" s="29"/>
      <c r="L47" s="29"/>
      <c r="M47" s="32"/>
    </row>
    <row r="48" spans="2:13" s="1" customFormat="1" ht="6.95" customHeight="1">
      <c r="B48" s="28"/>
      <c r="C48" s="29"/>
      <c r="D48" s="29"/>
      <c r="E48" s="29"/>
      <c r="F48" s="29"/>
      <c r="G48" s="29"/>
      <c r="H48" s="29"/>
      <c r="I48" s="107"/>
      <c r="J48" s="107"/>
      <c r="K48" s="29"/>
      <c r="L48" s="29"/>
      <c r="M48" s="32"/>
    </row>
    <row r="49" spans="2:47" s="1" customFormat="1" ht="12" customHeight="1">
      <c r="B49" s="28"/>
      <c r="C49" s="24" t="s">
        <v>17</v>
      </c>
      <c r="D49" s="29"/>
      <c r="E49" s="29"/>
      <c r="F49" s="29"/>
      <c r="G49" s="29"/>
      <c r="H49" s="29"/>
      <c r="I49" s="107"/>
      <c r="J49" s="107"/>
      <c r="K49" s="29"/>
      <c r="L49" s="29"/>
      <c r="M49" s="32"/>
    </row>
    <row r="50" spans="2:47" s="1" customFormat="1" ht="16.5" customHeight="1">
      <c r="B50" s="28"/>
      <c r="C50" s="29"/>
      <c r="D50" s="29"/>
      <c r="E50" s="256" t="str">
        <f>E7</f>
        <v>Oprava přenosového a ovládacího zařízení na trati D3 Kostelec n.H.- Senice n.H. poškozeného atmosférickými vlivy</v>
      </c>
      <c r="F50" s="257"/>
      <c r="G50" s="257"/>
      <c r="H50" s="257"/>
      <c r="I50" s="107"/>
      <c r="J50" s="107"/>
      <c r="K50" s="29"/>
      <c r="L50" s="29"/>
      <c r="M50" s="32"/>
    </row>
    <row r="51" spans="2:47" s="1" customFormat="1" ht="12" customHeight="1">
      <c r="B51" s="28"/>
      <c r="C51" s="24" t="s">
        <v>90</v>
      </c>
      <c r="D51" s="29"/>
      <c r="E51" s="29"/>
      <c r="F51" s="29"/>
      <c r="G51" s="29"/>
      <c r="H51" s="29"/>
      <c r="I51" s="107"/>
      <c r="J51" s="107"/>
      <c r="K51" s="29"/>
      <c r="L51" s="29"/>
      <c r="M51" s="32"/>
    </row>
    <row r="52" spans="2:47" s="1" customFormat="1" ht="16.5" customHeight="1">
      <c r="B52" s="28"/>
      <c r="C52" s="29"/>
      <c r="D52" s="29"/>
      <c r="E52" s="224" t="str">
        <f>E9</f>
        <v>VON - Vedlejší a ostatní náklady</v>
      </c>
      <c r="F52" s="223"/>
      <c r="G52" s="223"/>
      <c r="H52" s="223"/>
      <c r="I52" s="107"/>
      <c r="J52" s="107"/>
      <c r="K52" s="29"/>
      <c r="L52" s="29"/>
      <c r="M52" s="32"/>
    </row>
    <row r="53" spans="2:47" s="1" customFormat="1" ht="6.95" customHeight="1">
      <c r="B53" s="28"/>
      <c r="C53" s="29"/>
      <c r="D53" s="29"/>
      <c r="E53" s="29"/>
      <c r="F53" s="29"/>
      <c r="G53" s="29"/>
      <c r="H53" s="29"/>
      <c r="I53" s="107"/>
      <c r="J53" s="107"/>
      <c r="K53" s="29"/>
      <c r="L53" s="29"/>
      <c r="M53" s="32"/>
    </row>
    <row r="54" spans="2:47" s="1" customFormat="1" ht="12" customHeight="1">
      <c r="B54" s="28"/>
      <c r="C54" s="24" t="s">
        <v>21</v>
      </c>
      <c r="D54" s="29"/>
      <c r="E54" s="29"/>
      <c r="F54" s="22" t="str">
        <f>F12</f>
        <v xml:space="preserve"> </v>
      </c>
      <c r="G54" s="29"/>
      <c r="H54" s="29"/>
      <c r="I54" s="108" t="s">
        <v>23</v>
      </c>
      <c r="J54" s="110">
        <f>IF(J12="","",J12)</f>
        <v>0</v>
      </c>
      <c r="K54" s="29"/>
      <c r="L54" s="29"/>
      <c r="M54" s="32"/>
    </row>
    <row r="55" spans="2:47" s="1" customFormat="1" ht="6.95" customHeight="1">
      <c r="B55" s="28"/>
      <c r="C55" s="29"/>
      <c r="D55" s="29"/>
      <c r="E55" s="29"/>
      <c r="F55" s="29"/>
      <c r="G55" s="29"/>
      <c r="H55" s="29"/>
      <c r="I55" s="107"/>
      <c r="J55" s="107"/>
      <c r="K55" s="29"/>
      <c r="L55" s="29"/>
      <c r="M55" s="32"/>
    </row>
    <row r="56" spans="2:47" s="1" customFormat="1" ht="13.7" customHeight="1">
      <c r="B56" s="28"/>
      <c r="C56" s="24" t="s">
        <v>24</v>
      </c>
      <c r="D56" s="29"/>
      <c r="E56" s="29"/>
      <c r="F56" s="22" t="str">
        <f>E15</f>
        <v xml:space="preserve"> </v>
      </c>
      <c r="G56" s="29"/>
      <c r="H56" s="29"/>
      <c r="I56" s="108" t="s">
        <v>29</v>
      </c>
      <c r="J56" s="134" t="str">
        <f>E21</f>
        <v xml:space="preserve"> </v>
      </c>
      <c r="K56" s="29"/>
      <c r="L56" s="29"/>
      <c r="M56" s="32"/>
    </row>
    <row r="57" spans="2:47" s="1" customFormat="1" ht="13.7" customHeight="1">
      <c r="B57" s="28"/>
      <c r="C57" s="24" t="s">
        <v>27</v>
      </c>
      <c r="D57" s="29"/>
      <c r="E57" s="29"/>
      <c r="F57" s="22" t="str">
        <f>IF(E18="","",E18)</f>
        <v>Vyplň údaj</v>
      </c>
      <c r="G57" s="29"/>
      <c r="H57" s="29"/>
      <c r="I57" s="108" t="s">
        <v>30</v>
      </c>
      <c r="J57" s="134" t="str">
        <f>E24</f>
        <v xml:space="preserve"> </v>
      </c>
      <c r="K57" s="29"/>
      <c r="L57" s="29"/>
      <c r="M57" s="32"/>
    </row>
    <row r="58" spans="2:47" s="1" customFormat="1" ht="10.35" customHeight="1">
      <c r="B58" s="28"/>
      <c r="C58" s="29"/>
      <c r="D58" s="29"/>
      <c r="E58" s="29"/>
      <c r="F58" s="29"/>
      <c r="G58" s="29"/>
      <c r="H58" s="29"/>
      <c r="I58" s="107"/>
      <c r="J58" s="107"/>
      <c r="K58" s="29"/>
      <c r="L58" s="29"/>
      <c r="M58" s="32"/>
    </row>
    <row r="59" spans="2:47" s="1" customFormat="1" ht="29.25" customHeight="1">
      <c r="B59" s="28"/>
      <c r="C59" s="135" t="s">
        <v>97</v>
      </c>
      <c r="D59" s="136"/>
      <c r="E59" s="136"/>
      <c r="F59" s="136"/>
      <c r="G59" s="136"/>
      <c r="H59" s="136"/>
      <c r="I59" s="137" t="s">
        <v>98</v>
      </c>
      <c r="J59" s="137" t="s">
        <v>99</v>
      </c>
      <c r="K59" s="138" t="s">
        <v>100</v>
      </c>
      <c r="L59" s="136"/>
      <c r="M59" s="32"/>
    </row>
    <row r="60" spans="2:47" s="1" customFormat="1" ht="10.35" customHeight="1">
      <c r="B60" s="28"/>
      <c r="C60" s="29"/>
      <c r="D60" s="29"/>
      <c r="E60" s="29"/>
      <c r="F60" s="29"/>
      <c r="G60" s="29"/>
      <c r="H60" s="29"/>
      <c r="I60" s="107"/>
      <c r="J60" s="107"/>
      <c r="K60" s="29"/>
      <c r="L60" s="29"/>
      <c r="M60" s="32"/>
    </row>
    <row r="61" spans="2:47" s="1" customFormat="1" ht="22.9" customHeight="1">
      <c r="B61" s="28"/>
      <c r="C61" s="139" t="s">
        <v>101</v>
      </c>
      <c r="D61" s="29"/>
      <c r="E61" s="29"/>
      <c r="F61" s="29"/>
      <c r="G61" s="29"/>
      <c r="H61" s="29"/>
      <c r="I61" s="140">
        <f>Q82</f>
        <v>0</v>
      </c>
      <c r="J61" s="140">
        <f>R82</f>
        <v>0</v>
      </c>
      <c r="K61" s="66">
        <f>K82</f>
        <v>0</v>
      </c>
      <c r="L61" s="29"/>
      <c r="M61" s="32"/>
      <c r="AU61" s="12" t="s">
        <v>102</v>
      </c>
    </row>
    <row r="62" spans="2:47" s="8" customFormat="1" ht="24.95" customHeight="1">
      <c r="B62" s="141"/>
      <c r="C62" s="142"/>
      <c r="D62" s="143" t="s">
        <v>329</v>
      </c>
      <c r="E62" s="144"/>
      <c r="F62" s="144"/>
      <c r="G62" s="144"/>
      <c r="H62" s="144"/>
      <c r="I62" s="145">
        <f>Q83</f>
        <v>0</v>
      </c>
      <c r="J62" s="145">
        <f>R83</f>
        <v>0</v>
      </c>
      <c r="K62" s="146">
        <f>K83</f>
        <v>0</v>
      </c>
      <c r="L62" s="142"/>
      <c r="M62" s="147"/>
    </row>
    <row r="63" spans="2:47" s="1" customFormat="1" ht="21.75" customHeight="1">
      <c r="B63" s="28"/>
      <c r="C63" s="29"/>
      <c r="D63" s="29"/>
      <c r="E63" s="29"/>
      <c r="F63" s="29"/>
      <c r="G63" s="29"/>
      <c r="H63" s="29"/>
      <c r="I63" s="107"/>
      <c r="J63" s="107"/>
      <c r="K63" s="29"/>
      <c r="L63" s="29"/>
      <c r="M63" s="32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130"/>
      <c r="J64" s="130"/>
      <c r="K64" s="41"/>
      <c r="L64" s="41"/>
      <c r="M64" s="32"/>
    </row>
    <row r="68" spans="2:13" s="1" customFormat="1" ht="6.95" customHeight="1">
      <c r="B68" s="42"/>
      <c r="C68" s="43"/>
      <c r="D68" s="43"/>
      <c r="E68" s="43"/>
      <c r="F68" s="43"/>
      <c r="G68" s="43"/>
      <c r="H68" s="43"/>
      <c r="I68" s="133"/>
      <c r="J68" s="133"/>
      <c r="K68" s="43"/>
      <c r="L68" s="43"/>
      <c r="M68" s="32"/>
    </row>
    <row r="69" spans="2:13" s="1" customFormat="1" ht="24.95" customHeight="1">
      <c r="B69" s="28"/>
      <c r="C69" s="18" t="s">
        <v>104</v>
      </c>
      <c r="D69" s="29"/>
      <c r="E69" s="29"/>
      <c r="F69" s="29"/>
      <c r="G69" s="29"/>
      <c r="H69" s="29"/>
      <c r="I69" s="107"/>
      <c r="J69" s="107"/>
      <c r="K69" s="29"/>
      <c r="L69" s="29"/>
      <c r="M69" s="32"/>
    </row>
    <row r="70" spans="2:13" s="1" customFormat="1" ht="6.95" customHeight="1">
      <c r="B70" s="28"/>
      <c r="C70" s="29"/>
      <c r="D70" s="29"/>
      <c r="E70" s="29"/>
      <c r="F70" s="29"/>
      <c r="G70" s="29"/>
      <c r="H70" s="29"/>
      <c r="I70" s="107"/>
      <c r="J70" s="107"/>
      <c r="K70" s="29"/>
      <c r="L70" s="29"/>
      <c r="M70" s="32"/>
    </row>
    <row r="71" spans="2:13" s="1" customFormat="1" ht="12" customHeight="1">
      <c r="B71" s="28"/>
      <c r="C71" s="24" t="s">
        <v>17</v>
      </c>
      <c r="D71" s="29"/>
      <c r="E71" s="29"/>
      <c r="F71" s="29"/>
      <c r="G71" s="29"/>
      <c r="H71" s="29"/>
      <c r="I71" s="107"/>
      <c r="J71" s="107"/>
      <c r="K71" s="29"/>
      <c r="L71" s="29"/>
      <c r="M71" s="32"/>
    </row>
    <row r="72" spans="2:13" s="1" customFormat="1" ht="16.5" customHeight="1">
      <c r="B72" s="28"/>
      <c r="C72" s="29"/>
      <c r="D72" s="29"/>
      <c r="E72" s="256" t="str">
        <f>E7</f>
        <v>Oprava přenosového a ovládacího zařízení na trati D3 Kostelec n.H.- Senice n.H. poškozeného atmosférickými vlivy</v>
      </c>
      <c r="F72" s="257"/>
      <c r="G72" s="257"/>
      <c r="H72" s="257"/>
      <c r="I72" s="107"/>
      <c r="J72" s="107"/>
      <c r="K72" s="29"/>
      <c r="L72" s="29"/>
      <c r="M72" s="32"/>
    </row>
    <row r="73" spans="2:13" s="1" customFormat="1" ht="12" customHeight="1">
      <c r="B73" s="28"/>
      <c r="C73" s="24" t="s">
        <v>90</v>
      </c>
      <c r="D73" s="29"/>
      <c r="E73" s="29"/>
      <c r="F73" s="29"/>
      <c r="G73" s="29"/>
      <c r="H73" s="29"/>
      <c r="I73" s="107"/>
      <c r="J73" s="107"/>
      <c r="K73" s="29"/>
      <c r="L73" s="29"/>
      <c r="M73" s="32"/>
    </row>
    <row r="74" spans="2:13" s="1" customFormat="1" ht="16.5" customHeight="1">
      <c r="B74" s="28"/>
      <c r="C74" s="29"/>
      <c r="D74" s="29"/>
      <c r="E74" s="224" t="str">
        <f>E9</f>
        <v>VON - Vedlejší a ostatní náklady</v>
      </c>
      <c r="F74" s="223"/>
      <c r="G74" s="223"/>
      <c r="H74" s="223"/>
      <c r="I74" s="107"/>
      <c r="J74" s="107"/>
      <c r="K74" s="29"/>
      <c r="L74" s="29"/>
      <c r="M74" s="32"/>
    </row>
    <row r="75" spans="2:13" s="1" customFormat="1" ht="6.95" customHeight="1">
      <c r="B75" s="28"/>
      <c r="C75" s="29"/>
      <c r="D75" s="29"/>
      <c r="E75" s="29"/>
      <c r="F75" s="29"/>
      <c r="G75" s="29"/>
      <c r="H75" s="29"/>
      <c r="I75" s="107"/>
      <c r="J75" s="107"/>
      <c r="K75" s="29"/>
      <c r="L75" s="29"/>
      <c r="M75" s="32"/>
    </row>
    <row r="76" spans="2:13" s="1" customFormat="1" ht="12" customHeight="1">
      <c r="B76" s="28"/>
      <c r="C76" s="24" t="s">
        <v>21</v>
      </c>
      <c r="D76" s="29"/>
      <c r="E76" s="29"/>
      <c r="F76" s="22" t="str">
        <f>F12</f>
        <v xml:space="preserve"> </v>
      </c>
      <c r="G76" s="29"/>
      <c r="H76" s="29"/>
      <c r="I76" s="108" t="s">
        <v>23</v>
      </c>
      <c r="J76" s="110">
        <f>IF(J12="","",J12)</f>
        <v>0</v>
      </c>
      <c r="K76" s="29"/>
      <c r="L76" s="29"/>
      <c r="M76" s="32"/>
    </row>
    <row r="77" spans="2:13" s="1" customFormat="1" ht="6.95" customHeight="1">
      <c r="B77" s="28"/>
      <c r="C77" s="29"/>
      <c r="D77" s="29"/>
      <c r="E77" s="29"/>
      <c r="F77" s="29"/>
      <c r="G77" s="29"/>
      <c r="H77" s="29"/>
      <c r="I77" s="107"/>
      <c r="J77" s="107"/>
      <c r="K77" s="29"/>
      <c r="L77" s="29"/>
      <c r="M77" s="32"/>
    </row>
    <row r="78" spans="2:13" s="1" customFormat="1" ht="13.7" customHeight="1">
      <c r="B78" s="28"/>
      <c r="C78" s="24" t="s">
        <v>24</v>
      </c>
      <c r="D78" s="29"/>
      <c r="E78" s="29"/>
      <c r="F78" s="22" t="str">
        <f>E15</f>
        <v xml:space="preserve"> </v>
      </c>
      <c r="G78" s="29"/>
      <c r="H78" s="29"/>
      <c r="I78" s="108" t="s">
        <v>29</v>
      </c>
      <c r="J78" s="134" t="str">
        <f>E21</f>
        <v xml:space="preserve"> </v>
      </c>
      <c r="K78" s="29"/>
      <c r="L78" s="29"/>
      <c r="M78" s="32"/>
    </row>
    <row r="79" spans="2:13" s="1" customFormat="1" ht="13.7" customHeight="1">
      <c r="B79" s="28"/>
      <c r="C79" s="24" t="s">
        <v>27</v>
      </c>
      <c r="D79" s="29"/>
      <c r="E79" s="29"/>
      <c r="F79" s="22" t="str">
        <f>IF(E18="","",E18)</f>
        <v>Vyplň údaj</v>
      </c>
      <c r="G79" s="29"/>
      <c r="H79" s="29"/>
      <c r="I79" s="108" t="s">
        <v>30</v>
      </c>
      <c r="J79" s="134" t="str">
        <f>E24</f>
        <v xml:space="preserve"> </v>
      </c>
      <c r="K79" s="29"/>
      <c r="L79" s="29"/>
      <c r="M79" s="32"/>
    </row>
    <row r="80" spans="2:13" s="1" customFormat="1" ht="10.35" customHeight="1">
      <c r="B80" s="28"/>
      <c r="C80" s="29"/>
      <c r="D80" s="29"/>
      <c r="E80" s="29"/>
      <c r="F80" s="29"/>
      <c r="G80" s="29"/>
      <c r="H80" s="29"/>
      <c r="I80" s="107"/>
      <c r="J80" s="107"/>
      <c r="K80" s="29"/>
      <c r="L80" s="29"/>
      <c r="M80" s="32"/>
    </row>
    <row r="81" spans="2:65" s="9" customFormat="1" ht="29.25" customHeight="1">
      <c r="B81" s="148"/>
      <c r="C81" s="149" t="s">
        <v>105</v>
      </c>
      <c r="D81" s="150" t="s">
        <v>51</v>
      </c>
      <c r="E81" s="150" t="s">
        <v>47</v>
      </c>
      <c r="F81" s="150" t="s">
        <v>48</v>
      </c>
      <c r="G81" s="150" t="s">
        <v>106</v>
      </c>
      <c r="H81" s="150" t="s">
        <v>107</v>
      </c>
      <c r="I81" s="151" t="s">
        <v>108</v>
      </c>
      <c r="J81" s="151" t="s">
        <v>109</v>
      </c>
      <c r="K81" s="150" t="s">
        <v>100</v>
      </c>
      <c r="L81" s="152" t="s">
        <v>110</v>
      </c>
      <c r="M81" s="153"/>
      <c r="N81" s="57" t="s">
        <v>1</v>
      </c>
      <c r="O81" s="58" t="s">
        <v>36</v>
      </c>
      <c r="P81" s="58" t="s">
        <v>111</v>
      </c>
      <c r="Q81" s="58" t="s">
        <v>112</v>
      </c>
      <c r="R81" s="58" t="s">
        <v>113</v>
      </c>
      <c r="S81" s="58" t="s">
        <v>114</v>
      </c>
      <c r="T81" s="58" t="s">
        <v>115</v>
      </c>
      <c r="U81" s="58" t="s">
        <v>116</v>
      </c>
      <c r="V81" s="58" t="s">
        <v>117</v>
      </c>
      <c r="W81" s="58" t="s">
        <v>118</v>
      </c>
      <c r="X81" s="59" t="s">
        <v>119</v>
      </c>
    </row>
    <row r="82" spans="2:65" s="1" customFormat="1" ht="22.9" customHeight="1">
      <c r="B82" s="28"/>
      <c r="C82" s="64" t="s">
        <v>120</v>
      </c>
      <c r="D82" s="29"/>
      <c r="E82" s="29"/>
      <c r="F82" s="29"/>
      <c r="G82" s="29"/>
      <c r="H82" s="29"/>
      <c r="I82" s="107"/>
      <c r="J82" s="107"/>
      <c r="K82" s="154">
        <f>BK82</f>
        <v>0</v>
      </c>
      <c r="L82" s="29"/>
      <c r="M82" s="32"/>
      <c r="N82" s="60"/>
      <c r="O82" s="61"/>
      <c r="P82" s="61"/>
      <c r="Q82" s="155">
        <f>Q83</f>
        <v>0</v>
      </c>
      <c r="R82" s="155">
        <f>R83</f>
        <v>0</v>
      </c>
      <c r="S82" s="61"/>
      <c r="T82" s="156">
        <f>T83</f>
        <v>0</v>
      </c>
      <c r="U82" s="61"/>
      <c r="V82" s="156">
        <f>V83</f>
        <v>0</v>
      </c>
      <c r="W82" s="61"/>
      <c r="X82" s="157">
        <f>X83</f>
        <v>0</v>
      </c>
      <c r="AT82" s="12" t="s">
        <v>67</v>
      </c>
      <c r="AU82" s="12" t="s">
        <v>102</v>
      </c>
      <c r="BK82" s="158">
        <f>BK83</f>
        <v>0</v>
      </c>
    </row>
    <row r="83" spans="2:65" s="10" customFormat="1" ht="25.9" customHeight="1">
      <c r="B83" s="177"/>
      <c r="C83" s="178"/>
      <c r="D83" s="179" t="s">
        <v>67</v>
      </c>
      <c r="E83" s="180" t="s">
        <v>330</v>
      </c>
      <c r="F83" s="180" t="s">
        <v>331</v>
      </c>
      <c r="G83" s="178"/>
      <c r="H83" s="178"/>
      <c r="I83" s="181"/>
      <c r="J83" s="181"/>
      <c r="K83" s="182">
        <f>BK83</f>
        <v>0</v>
      </c>
      <c r="L83" s="178"/>
      <c r="M83" s="183"/>
      <c r="N83" s="184"/>
      <c r="O83" s="185"/>
      <c r="P83" s="185"/>
      <c r="Q83" s="186">
        <f>SUM(Q84:Q89)</f>
        <v>0</v>
      </c>
      <c r="R83" s="186">
        <f>SUM(R84:R89)</f>
        <v>0</v>
      </c>
      <c r="S83" s="185"/>
      <c r="T83" s="187">
        <f>SUM(T84:T89)</f>
        <v>0</v>
      </c>
      <c r="U83" s="185"/>
      <c r="V83" s="187">
        <f>SUM(V84:V89)</f>
        <v>0</v>
      </c>
      <c r="W83" s="185"/>
      <c r="X83" s="188">
        <f>SUM(X84:X89)</f>
        <v>0</v>
      </c>
      <c r="AR83" s="189" t="s">
        <v>140</v>
      </c>
      <c r="AT83" s="190" t="s">
        <v>67</v>
      </c>
      <c r="AU83" s="190" t="s">
        <v>68</v>
      </c>
      <c r="AY83" s="189" t="s">
        <v>126</v>
      </c>
      <c r="BK83" s="191">
        <f>SUM(BK84:BK89)</f>
        <v>0</v>
      </c>
    </row>
    <row r="84" spans="2:65" s="1" customFormat="1" ht="22.5" customHeight="1">
      <c r="B84" s="28"/>
      <c r="C84" s="192" t="s">
        <v>75</v>
      </c>
      <c r="D84" s="192" t="s">
        <v>255</v>
      </c>
      <c r="E84" s="193" t="s">
        <v>332</v>
      </c>
      <c r="F84" s="194" t="s">
        <v>333</v>
      </c>
      <c r="G84" s="195" t="s">
        <v>334</v>
      </c>
      <c r="H84" s="204"/>
      <c r="I84" s="197"/>
      <c r="J84" s="197"/>
      <c r="K84" s="198">
        <f>ROUND(P84*H84,2)</f>
        <v>0</v>
      </c>
      <c r="L84" s="194" t="s">
        <v>125</v>
      </c>
      <c r="M84" s="32"/>
      <c r="N84" s="199" t="s">
        <v>1</v>
      </c>
      <c r="O84" s="169" t="s">
        <v>37</v>
      </c>
      <c r="P84" s="170">
        <f>I84+J84</f>
        <v>0</v>
      </c>
      <c r="Q84" s="170">
        <f>ROUND(I84*H84,2)</f>
        <v>0</v>
      </c>
      <c r="R84" s="170">
        <f>ROUND(J84*H84,2)</f>
        <v>0</v>
      </c>
      <c r="S84" s="53"/>
      <c r="T84" s="171">
        <f>S84*H84</f>
        <v>0</v>
      </c>
      <c r="U84" s="171">
        <v>0</v>
      </c>
      <c r="V84" s="171">
        <f>U84*H84</f>
        <v>0</v>
      </c>
      <c r="W84" s="171">
        <v>0</v>
      </c>
      <c r="X84" s="172">
        <f>W84*H84</f>
        <v>0</v>
      </c>
      <c r="AR84" s="12" t="s">
        <v>136</v>
      </c>
      <c r="AT84" s="12" t="s">
        <v>255</v>
      </c>
      <c r="AU84" s="12" t="s">
        <v>75</v>
      </c>
      <c r="AY84" s="12" t="s">
        <v>126</v>
      </c>
      <c r="BE84" s="173">
        <f>IF(O84="základní",K84,0)</f>
        <v>0</v>
      </c>
      <c r="BF84" s="173">
        <f>IF(O84="snížená",K84,0)</f>
        <v>0</v>
      </c>
      <c r="BG84" s="173">
        <f>IF(O84="zákl. přenesená",K84,0)</f>
        <v>0</v>
      </c>
      <c r="BH84" s="173">
        <f>IF(O84="sníž. přenesená",K84,0)</f>
        <v>0</v>
      </c>
      <c r="BI84" s="173">
        <f>IF(O84="nulová",K84,0)</f>
        <v>0</v>
      </c>
      <c r="BJ84" s="12" t="s">
        <v>75</v>
      </c>
      <c r="BK84" s="173">
        <f>ROUND(P84*H84,2)</f>
        <v>0</v>
      </c>
      <c r="BL84" s="12" t="s">
        <v>136</v>
      </c>
      <c r="BM84" s="12" t="s">
        <v>335</v>
      </c>
    </row>
    <row r="85" spans="2:65" s="1" customFormat="1" ht="29.25">
      <c r="B85" s="28"/>
      <c r="C85" s="29"/>
      <c r="D85" s="174" t="s">
        <v>128</v>
      </c>
      <c r="E85" s="29"/>
      <c r="F85" s="175" t="s">
        <v>336</v>
      </c>
      <c r="G85" s="29"/>
      <c r="H85" s="29"/>
      <c r="I85" s="107"/>
      <c r="J85" s="107"/>
      <c r="K85" s="29"/>
      <c r="L85" s="29"/>
      <c r="M85" s="32"/>
      <c r="N85" s="176"/>
      <c r="O85" s="53"/>
      <c r="P85" s="53"/>
      <c r="Q85" s="53"/>
      <c r="R85" s="53"/>
      <c r="S85" s="53"/>
      <c r="T85" s="53"/>
      <c r="U85" s="53"/>
      <c r="V85" s="53"/>
      <c r="W85" s="53"/>
      <c r="X85" s="54"/>
      <c r="AT85" s="12" t="s">
        <v>128</v>
      </c>
      <c r="AU85" s="12" t="s">
        <v>75</v>
      </c>
    </row>
    <row r="86" spans="2:65" s="1" customFormat="1" ht="29.25">
      <c r="B86" s="28"/>
      <c r="C86" s="29"/>
      <c r="D86" s="174" t="s">
        <v>304</v>
      </c>
      <c r="E86" s="29"/>
      <c r="F86" s="200" t="s">
        <v>337</v>
      </c>
      <c r="G86" s="29"/>
      <c r="H86" s="29"/>
      <c r="I86" s="107"/>
      <c r="J86" s="107"/>
      <c r="K86" s="29"/>
      <c r="L86" s="29"/>
      <c r="M86" s="32"/>
      <c r="N86" s="176"/>
      <c r="O86" s="53"/>
      <c r="P86" s="53"/>
      <c r="Q86" s="53"/>
      <c r="R86" s="53"/>
      <c r="S86" s="53"/>
      <c r="T86" s="53"/>
      <c r="U86" s="53"/>
      <c r="V86" s="53"/>
      <c r="W86" s="53"/>
      <c r="X86" s="54"/>
      <c r="AT86" s="12" t="s">
        <v>304</v>
      </c>
      <c r="AU86" s="12" t="s">
        <v>75</v>
      </c>
    </row>
    <row r="87" spans="2:65" s="1" customFormat="1" ht="22.5" customHeight="1">
      <c r="B87" s="28"/>
      <c r="C87" s="192" t="s">
        <v>77</v>
      </c>
      <c r="D87" s="192" t="s">
        <v>255</v>
      </c>
      <c r="E87" s="193" t="s">
        <v>338</v>
      </c>
      <c r="F87" s="194" t="s">
        <v>339</v>
      </c>
      <c r="G87" s="195" t="s">
        <v>334</v>
      </c>
      <c r="H87" s="204"/>
      <c r="I87" s="197"/>
      <c r="J87" s="197"/>
      <c r="K87" s="198">
        <f>ROUND(P87*H87,2)</f>
        <v>0</v>
      </c>
      <c r="L87" s="194" t="s">
        <v>125</v>
      </c>
      <c r="M87" s="32"/>
      <c r="N87" s="199" t="s">
        <v>1</v>
      </c>
      <c r="O87" s="169" t="s">
        <v>37</v>
      </c>
      <c r="P87" s="170">
        <f>I87+J87</f>
        <v>0</v>
      </c>
      <c r="Q87" s="170">
        <f>ROUND(I87*H87,2)</f>
        <v>0</v>
      </c>
      <c r="R87" s="170">
        <f>ROUND(J87*H87,2)</f>
        <v>0</v>
      </c>
      <c r="S87" s="53"/>
      <c r="T87" s="171">
        <f>S87*H87</f>
        <v>0</v>
      </c>
      <c r="U87" s="171">
        <v>0</v>
      </c>
      <c r="V87" s="171">
        <f>U87*H87</f>
        <v>0</v>
      </c>
      <c r="W87" s="171">
        <v>0</v>
      </c>
      <c r="X87" s="172">
        <f>W87*H87</f>
        <v>0</v>
      </c>
      <c r="AR87" s="12" t="s">
        <v>136</v>
      </c>
      <c r="AT87" s="12" t="s">
        <v>255</v>
      </c>
      <c r="AU87" s="12" t="s">
        <v>75</v>
      </c>
      <c r="AY87" s="12" t="s">
        <v>126</v>
      </c>
      <c r="BE87" s="173">
        <f>IF(O87="základní",K87,0)</f>
        <v>0</v>
      </c>
      <c r="BF87" s="173">
        <f>IF(O87="snížená",K87,0)</f>
        <v>0</v>
      </c>
      <c r="BG87" s="173">
        <f>IF(O87="zákl. přenesená",K87,0)</f>
        <v>0</v>
      </c>
      <c r="BH87" s="173">
        <f>IF(O87="sníž. přenesená",K87,0)</f>
        <v>0</v>
      </c>
      <c r="BI87" s="173">
        <f>IF(O87="nulová",K87,0)</f>
        <v>0</v>
      </c>
      <c r="BJ87" s="12" t="s">
        <v>75</v>
      </c>
      <c r="BK87" s="173">
        <f>ROUND(P87*H87,2)</f>
        <v>0</v>
      </c>
      <c r="BL87" s="12" t="s">
        <v>136</v>
      </c>
      <c r="BM87" s="12" t="s">
        <v>340</v>
      </c>
    </row>
    <row r="88" spans="2:65" s="1" customFormat="1" ht="29.25">
      <c r="B88" s="28"/>
      <c r="C88" s="29"/>
      <c r="D88" s="174" t="s">
        <v>128</v>
      </c>
      <c r="E88" s="29"/>
      <c r="F88" s="175" t="s">
        <v>341</v>
      </c>
      <c r="G88" s="29"/>
      <c r="H88" s="29"/>
      <c r="I88" s="107"/>
      <c r="J88" s="107"/>
      <c r="K88" s="29"/>
      <c r="L88" s="29"/>
      <c r="M88" s="32"/>
      <c r="N88" s="176"/>
      <c r="O88" s="53"/>
      <c r="P88" s="53"/>
      <c r="Q88" s="53"/>
      <c r="R88" s="53"/>
      <c r="S88" s="53"/>
      <c r="T88" s="53"/>
      <c r="U88" s="53"/>
      <c r="V88" s="53"/>
      <c r="W88" s="53"/>
      <c r="X88" s="54"/>
      <c r="AT88" s="12" t="s">
        <v>128</v>
      </c>
      <c r="AU88" s="12" t="s">
        <v>75</v>
      </c>
    </row>
    <row r="89" spans="2:65" s="1" customFormat="1" ht="29.25">
      <c r="B89" s="28"/>
      <c r="C89" s="29"/>
      <c r="D89" s="174" t="s">
        <v>304</v>
      </c>
      <c r="E89" s="29"/>
      <c r="F89" s="200" t="s">
        <v>342</v>
      </c>
      <c r="G89" s="29"/>
      <c r="H89" s="29"/>
      <c r="I89" s="107"/>
      <c r="J89" s="107"/>
      <c r="K89" s="29"/>
      <c r="L89" s="29"/>
      <c r="M89" s="32"/>
      <c r="N89" s="201"/>
      <c r="O89" s="202"/>
      <c r="P89" s="202"/>
      <c r="Q89" s="202"/>
      <c r="R89" s="202"/>
      <c r="S89" s="202"/>
      <c r="T89" s="202"/>
      <c r="U89" s="202"/>
      <c r="V89" s="202"/>
      <c r="W89" s="202"/>
      <c r="X89" s="203"/>
      <c r="AT89" s="12" t="s">
        <v>304</v>
      </c>
      <c r="AU89" s="12" t="s">
        <v>75</v>
      </c>
    </row>
    <row r="90" spans="2:65" s="1" customFormat="1" ht="6.95" customHeight="1">
      <c r="B90" s="40"/>
      <c r="C90" s="41"/>
      <c r="D90" s="41"/>
      <c r="E90" s="41"/>
      <c r="F90" s="41"/>
      <c r="G90" s="41"/>
      <c r="H90" s="41"/>
      <c r="I90" s="130"/>
      <c r="J90" s="130"/>
      <c r="K90" s="41"/>
      <c r="L90" s="41"/>
      <c r="M90" s="32"/>
    </row>
  </sheetData>
  <sheetProtection algorithmName="SHA-512" hashValue="PbKg8y5F4G8U3CiDzKPqwWQnqRGygZZHZDgKJo2wl5GyvdUtiEf4f0YPMYYRqnuJamh8NgbRQqP4HuoXXIZ1MQ==" saltValue="8UTAKF8llZJTCSGQjZLU1Gf8VfkoKcR38o5im0x/caCS7BbZ+d/TfMd/A4ppwGy/0awIcx0ni5Td5ZfKg5pKcQ==" spinCount="100000" sheet="1" objects="1" scenarios="1" formatColumns="0" formatRows="0" autoFilter="0"/>
  <autoFilter ref="C81:L89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01.1 - Žst. Senice na ...</vt:lpstr>
      <vt:lpstr>PS 01.2 - Žst. Kostelec n...</vt:lpstr>
      <vt:lpstr>VON - Vedlejší a ostatní ...</vt:lpstr>
      <vt:lpstr>'PS 01.1 - Žst. Senice na ...'!Názvy_tisku</vt:lpstr>
      <vt:lpstr>'PS 01.2 - Žst. Kostelec n...'!Názvy_tisku</vt:lpstr>
      <vt:lpstr>'Rekapitulace stavby'!Názvy_tisku</vt:lpstr>
      <vt:lpstr>'VON - Vedlejší a ostatní ...'!Názvy_tisku</vt:lpstr>
      <vt:lpstr>'PS 01.1 - Žst. Senice na ...'!Oblast_tisku</vt:lpstr>
      <vt:lpstr>'PS 01.2 - Žst. Kostelec n...'!Oblast_tisku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2019-07-24T07:26:58Z</dcterms:created>
  <dcterms:modified xsi:type="dcterms:W3CDTF">2019-08-19T11:31:43Z</dcterms:modified>
</cp:coreProperties>
</file>