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0" yWindow="630" windowWidth="27225" windowHeight="12720" activeTab="2"/>
  </bookViews>
  <sheets>
    <sheet name="Rekapitulace stavby" sheetId="1" r:id="rId1"/>
    <sheet name="SO 1.1 - Čištění KL" sheetId="2" r:id="rId2"/>
    <sheet name="SO 2.1 - Výměna pražců" sheetId="3" r:id="rId3"/>
    <sheet name="SO 2.2 - Materiál objedna..." sheetId="4" r:id="rId4"/>
    <sheet name="SO 3.1 - VRN" sheetId="5" r:id="rId5"/>
  </sheets>
  <definedNames>
    <definedName name="_xlnm._FilterDatabase" localSheetId="1" hidden="1">'SO 1.1 - Čištění KL'!$C$119:$K$195</definedName>
    <definedName name="_xlnm._FilterDatabase" localSheetId="2" hidden="1">'SO 2.1 - Výměna pražců'!$C$119:$K$215</definedName>
    <definedName name="_xlnm._FilterDatabase" localSheetId="3" hidden="1">'SO 2.2 - Materiál objedna...'!$C$119:$K$122</definedName>
    <definedName name="_xlnm._FilterDatabase" localSheetId="4" hidden="1">'SO 3.1 - VRN'!$C$119:$K$137</definedName>
    <definedName name="_xlnm.Print_Titles" localSheetId="0">'Rekapitulace stavby'!$92:$92</definedName>
    <definedName name="_xlnm.Print_Titles" localSheetId="1">'SO 1.1 - Čištění KL'!$119:$119</definedName>
    <definedName name="_xlnm.Print_Titles" localSheetId="2">'SO 2.1 - Výměna pražců'!$119:$119</definedName>
    <definedName name="_xlnm.Print_Titles" localSheetId="3">'SO 2.2 - Materiál objedna...'!$119:$119</definedName>
    <definedName name="_xlnm.Print_Titles" localSheetId="4">'SO 3.1 - VRN'!$119:$119</definedName>
    <definedName name="_xlnm.Print_Area" localSheetId="0">'Rekapitulace stavby'!$D$4:$AO$76,'Rekapitulace stavby'!$C$82:$AQ$102</definedName>
    <definedName name="_xlnm.Print_Area" localSheetId="1">'SO 1.1 - Čištění KL'!$C$4:$J$41,'SO 1.1 - Čištění KL'!$C$50:$J$76,'SO 1.1 - Čištění KL'!$C$82:$J$99,'SO 1.1 - Čištění KL'!$C$105:$K$195</definedName>
    <definedName name="_xlnm.Print_Area" localSheetId="2">'SO 2.1 - Výměna pražců'!$C$4:$J$41,'SO 2.1 - Výměna pražců'!$C$50:$J$76,'SO 2.1 - Výměna pražců'!$C$82:$J$99,'SO 2.1 - Výměna pražců'!$C$105:$K$215</definedName>
    <definedName name="_xlnm.Print_Area" localSheetId="3">'SO 2.2 - Materiál objedna...'!$C$4:$J$41,'SO 2.2 - Materiál objedna...'!$C$50:$J$76,'SO 2.2 - Materiál objedna...'!$C$82:$J$99,'SO 2.2 - Materiál objedna...'!$C$105:$K$122</definedName>
    <definedName name="_xlnm.Print_Area" localSheetId="4">'SO 3.1 - VRN'!$C$4:$J$41,'SO 3.1 - VRN'!$C$50:$J$76,'SO 3.1 - VRN'!$C$82:$J$99,'SO 3.1 - VRN'!$C$105:$K$137</definedName>
  </definedNames>
  <calcPr calcId="145621"/>
</workbook>
</file>

<file path=xl/calcChain.xml><?xml version="1.0" encoding="utf-8"?>
<calcChain xmlns="http://schemas.openxmlformats.org/spreadsheetml/2006/main">
  <c r="J39" i="5" l="1"/>
  <c r="J38" i="5"/>
  <c r="AY101" i="1"/>
  <c r="J37" i="5"/>
  <c r="AX101" i="1"/>
  <c r="BI136" i="5"/>
  <c r="BH136" i="5"/>
  <c r="BG136" i="5"/>
  <c r="BF136" i="5"/>
  <c r="T136" i="5"/>
  <c r="R136" i="5"/>
  <c r="P136" i="5"/>
  <c r="BK136" i="5"/>
  <c r="J136" i="5"/>
  <c r="BE136" i="5"/>
  <c r="BI133" i="5"/>
  <c r="BH133" i="5"/>
  <c r="BG133" i="5"/>
  <c r="BF133" i="5"/>
  <c r="T133" i="5"/>
  <c r="R133" i="5"/>
  <c r="P133" i="5"/>
  <c r="BK133" i="5"/>
  <c r="J133" i="5"/>
  <c r="BE133" i="5"/>
  <c r="BI130" i="5"/>
  <c r="BH130" i="5"/>
  <c r="BG130" i="5"/>
  <c r="BF130" i="5"/>
  <c r="T130" i="5"/>
  <c r="R130" i="5"/>
  <c r="P130" i="5"/>
  <c r="BK130" i="5"/>
  <c r="J130" i="5"/>
  <c r="BE130" i="5"/>
  <c r="BI128" i="5"/>
  <c r="BH128" i="5"/>
  <c r="BG128" i="5"/>
  <c r="BF128" i="5"/>
  <c r="T128" i="5"/>
  <c r="R128" i="5"/>
  <c r="P128" i="5"/>
  <c r="BK128" i="5"/>
  <c r="J128" i="5"/>
  <c r="BE128" i="5"/>
  <c r="BI126" i="5"/>
  <c r="BH126" i="5"/>
  <c r="BG126" i="5"/>
  <c r="BF126" i="5"/>
  <c r="T126" i="5"/>
  <c r="R126" i="5"/>
  <c r="P126" i="5"/>
  <c r="BK126" i="5"/>
  <c r="J126" i="5"/>
  <c r="BE126" i="5"/>
  <c r="BI124" i="5"/>
  <c r="BH124" i="5"/>
  <c r="BG124" i="5"/>
  <c r="BF124" i="5"/>
  <c r="T124" i="5"/>
  <c r="R124" i="5"/>
  <c r="P124" i="5"/>
  <c r="BK124" i="5"/>
  <c r="J124" i="5"/>
  <c r="BE124" i="5"/>
  <c r="BI121" i="5"/>
  <c r="F39" i="5"/>
  <c r="BD101" i="1" s="1"/>
  <c r="BD100" i="1" s="1"/>
  <c r="BH121" i="5"/>
  <c r="F38" i="5" s="1"/>
  <c r="BC101" i="1" s="1"/>
  <c r="BC100" i="1" s="1"/>
  <c r="AY100" i="1" s="1"/>
  <c r="BG121" i="5"/>
  <c r="F37" i="5"/>
  <c r="BB101" i="1" s="1"/>
  <c r="BB100" i="1" s="1"/>
  <c r="AX100" i="1" s="1"/>
  <c r="BF121" i="5"/>
  <c r="F36" i="5" s="1"/>
  <c r="BA101" i="1" s="1"/>
  <c r="BA100" i="1" s="1"/>
  <c r="AW100" i="1" s="1"/>
  <c r="T121" i="5"/>
  <c r="T120" i="5"/>
  <c r="R121" i="5"/>
  <c r="R120" i="5"/>
  <c r="P121" i="5"/>
  <c r="P120" i="5"/>
  <c r="AU101" i="1" s="1"/>
  <c r="AU100" i="1" s="1"/>
  <c r="BK121" i="5"/>
  <c r="BK120" i="5" s="1"/>
  <c r="J120" i="5" s="1"/>
  <c r="J121" i="5"/>
  <c r="BE121" i="5" s="1"/>
  <c r="J117" i="5"/>
  <c r="F116" i="5"/>
  <c r="F114" i="5"/>
  <c r="E112" i="5"/>
  <c r="J94" i="5"/>
  <c r="F93" i="5"/>
  <c r="F91" i="5"/>
  <c r="E89" i="5"/>
  <c r="J23" i="5"/>
  <c r="E23" i="5"/>
  <c r="J116" i="5" s="1"/>
  <c r="J22" i="5"/>
  <c r="J20" i="5"/>
  <c r="E20" i="5"/>
  <c r="F117" i="5"/>
  <c r="F94" i="5"/>
  <c r="J19" i="5"/>
  <c r="J14" i="5"/>
  <c r="J114" i="5"/>
  <c r="J91" i="5"/>
  <c r="E7" i="5"/>
  <c r="E108" i="5" s="1"/>
  <c r="J39" i="4"/>
  <c r="J38" i="4"/>
  <c r="AY99" i="1" s="1"/>
  <c r="J37" i="4"/>
  <c r="AX99" i="1"/>
  <c r="BI121" i="4"/>
  <c r="F39" i="4" s="1"/>
  <c r="BD99" i="1" s="1"/>
  <c r="BH121" i="4"/>
  <c r="F38" i="4"/>
  <c r="BC99" i="1" s="1"/>
  <c r="BG121" i="4"/>
  <c r="F37" i="4"/>
  <c r="BB99" i="1"/>
  <c r="BF121" i="4"/>
  <c r="J36" i="4" s="1"/>
  <c r="AW99" i="1" s="1"/>
  <c r="F36" i="4"/>
  <c r="BA99" i="1" s="1"/>
  <c r="T121" i="4"/>
  <c r="T120" i="4"/>
  <c r="R121" i="4"/>
  <c r="R120" i="4" s="1"/>
  <c r="P121" i="4"/>
  <c r="P120" i="4"/>
  <c r="AU99" i="1"/>
  <c r="BK121" i="4"/>
  <c r="BK120" i="4" s="1"/>
  <c r="J120" i="4" s="1"/>
  <c r="J121" i="4"/>
  <c r="BE121" i="4"/>
  <c r="J35" i="4" s="1"/>
  <c r="AV99" i="1" s="1"/>
  <c r="J117" i="4"/>
  <c r="F116" i="4"/>
  <c r="F114" i="4"/>
  <c r="E112" i="4"/>
  <c r="J94" i="4"/>
  <c r="F93" i="4"/>
  <c r="F91" i="4"/>
  <c r="E89" i="4"/>
  <c r="J23" i="4"/>
  <c r="E23" i="4"/>
  <c r="J93" i="4" s="1"/>
  <c r="J116" i="4"/>
  <c r="J22" i="4"/>
  <c r="J20" i="4"/>
  <c r="E20" i="4"/>
  <c r="F117" i="4" s="1"/>
  <c r="J19" i="4"/>
  <c r="J14" i="4"/>
  <c r="J114" i="4" s="1"/>
  <c r="E7" i="4"/>
  <c r="E85" i="4" s="1"/>
  <c r="E108" i="4"/>
  <c r="J39" i="3"/>
  <c r="J38" i="3"/>
  <c r="AY98" i="1"/>
  <c r="J37" i="3"/>
  <c r="AX98" i="1" s="1"/>
  <c r="BI212" i="3"/>
  <c r="BH212" i="3"/>
  <c r="BG212" i="3"/>
  <c r="BF212" i="3"/>
  <c r="T212" i="3"/>
  <c r="R212" i="3"/>
  <c r="P212" i="3"/>
  <c r="BK212" i="3"/>
  <c r="J212" i="3"/>
  <c r="BE212" i="3"/>
  <c r="BI208" i="3"/>
  <c r="BH208" i="3"/>
  <c r="BG208" i="3"/>
  <c r="BF208" i="3"/>
  <c r="T208" i="3"/>
  <c r="R208" i="3"/>
  <c r="P208" i="3"/>
  <c r="BK208" i="3"/>
  <c r="J208" i="3"/>
  <c r="BE208" i="3" s="1"/>
  <c r="BI204" i="3"/>
  <c r="BH204" i="3"/>
  <c r="BG204" i="3"/>
  <c r="BF204" i="3"/>
  <c r="T204" i="3"/>
  <c r="R204" i="3"/>
  <c r="P204" i="3"/>
  <c r="BK204" i="3"/>
  <c r="J204" i="3"/>
  <c r="BE204" i="3"/>
  <c r="BI200" i="3"/>
  <c r="BH200" i="3"/>
  <c r="BG200" i="3"/>
  <c r="BF200" i="3"/>
  <c r="T200" i="3"/>
  <c r="R200" i="3"/>
  <c r="P200" i="3"/>
  <c r="BK200" i="3"/>
  <c r="J200" i="3"/>
  <c r="BE200" i="3" s="1"/>
  <c r="BI196" i="3"/>
  <c r="BH196" i="3"/>
  <c r="BG196" i="3"/>
  <c r="BF196" i="3"/>
  <c r="T196" i="3"/>
  <c r="R196" i="3"/>
  <c r="P196" i="3"/>
  <c r="BK196" i="3"/>
  <c r="J196" i="3"/>
  <c r="BE196" i="3"/>
  <c r="BI193" i="3"/>
  <c r="BH193" i="3"/>
  <c r="BG193" i="3"/>
  <c r="BF193" i="3"/>
  <c r="T193" i="3"/>
  <c r="R193" i="3"/>
  <c r="P193" i="3"/>
  <c r="BK193" i="3"/>
  <c r="J193" i="3"/>
  <c r="BE193" i="3" s="1"/>
  <c r="BI189" i="3"/>
  <c r="BH189" i="3"/>
  <c r="BG189" i="3"/>
  <c r="BF189" i="3"/>
  <c r="T189" i="3"/>
  <c r="R189" i="3"/>
  <c r="P189" i="3"/>
  <c r="BK189" i="3"/>
  <c r="J189" i="3"/>
  <c r="BE189" i="3"/>
  <c r="BI185" i="3"/>
  <c r="BH185" i="3"/>
  <c r="BG185" i="3"/>
  <c r="BF185" i="3"/>
  <c r="T185" i="3"/>
  <c r="R185" i="3"/>
  <c r="P185" i="3"/>
  <c r="BK185" i="3"/>
  <c r="J185" i="3"/>
  <c r="BE185" i="3" s="1"/>
  <c r="BI179" i="3"/>
  <c r="BH179" i="3"/>
  <c r="BG179" i="3"/>
  <c r="BF179" i="3"/>
  <c r="T179" i="3"/>
  <c r="R179" i="3"/>
  <c r="P179" i="3"/>
  <c r="BK179" i="3"/>
  <c r="J179" i="3"/>
  <c r="BE179" i="3"/>
  <c r="BI173" i="3"/>
  <c r="BH173" i="3"/>
  <c r="BG173" i="3"/>
  <c r="BF173" i="3"/>
  <c r="T173" i="3"/>
  <c r="R173" i="3"/>
  <c r="P173" i="3"/>
  <c r="BK173" i="3"/>
  <c r="J173" i="3"/>
  <c r="BE173" i="3" s="1"/>
  <c r="BI170" i="3"/>
  <c r="BH170" i="3"/>
  <c r="BG170" i="3"/>
  <c r="BF170" i="3"/>
  <c r="T170" i="3"/>
  <c r="R170" i="3"/>
  <c r="P170" i="3"/>
  <c r="BK170" i="3"/>
  <c r="J170" i="3"/>
  <c r="BE170" i="3"/>
  <c r="BI167" i="3"/>
  <c r="BH167" i="3"/>
  <c r="BG167" i="3"/>
  <c r="BF167" i="3"/>
  <c r="T167" i="3"/>
  <c r="R167" i="3"/>
  <c r="P167" i="3"/>
  <c r="BK167" i="3"/>
  <c r="J167" i="3"/>
  <c r="BE167" i="3" s="1"/>
  <c r="BI164" i="3"/>
  <c r="BH164" i="3"/>
  <c r="BG164" i="3"/>
  <c r="BF164" i="3"/>
  <c r="T164" i="3"/>
  <c r="R164" i="3"/>
  <c r="P164" i="3"/>
  <c r="BK164" i="3"/>
  <c r="J164" i="3"/>
  <c r="BE164" i="3"/>
  <c r="BI160" i="3"/>
  <c r="BH160" i="3"/>
  <c r="BG160" i="3"/>
  <c r="BF160" i="3"/>
  <c r="T160" i="3"/>
  <c r="R160" i="3"/>
  <c r="P160" i="3"/>
  <c r="BK160" i="3"/>
  <c r="J160" i="3"/>
  <c r="BE160" i="3"/>
  <c r="BI157" i="3"/>
  <c r="BH157" i="3"/>
  <c r="BG157" i="3"/>
  <c r="BF157" i="3"/>
  <c r="T157" i="3"/>
  <c r="R157" i="3"/>
  <c r="P157" i="3"/>
  <c r="BK157" i="3"/>
  <c r="J157" i="3"/>
  <c r="BE157" i="3"/>
  <c r="BI154" i="3"/>
  <c r="BH154" i="3"/>
  <c r="BG154" i="3"/>
  <c r="BF154" i="3"/>
  <c r="T154" i="3"/>
  <c r="R154" i="3"/>
  <c r="P154" i="3"/>
  <c r="BK154" i="3"/>
  <c r="J154" i="3"/>
  <c r="BE154" i="3"/>
  <c r="BI151" i="3"/>
  <c r="BH151" i="3"/>
  <c r="BG151" i="3"/>
  <c r="BF151" i="3"/>
  <c r="T151" i="3"/>
  <c r="R151" i="3"/>
  <c r="P151" i="3"/>
  <c r="BK151" i="3"/>
  <c r="J151" i="3"/>
  <c r="BE151" i="3"/>
  <c r="BI148" i="3"/>
  <c r="BH148" i="3"/>
  <c r="BG148" i="3"/>
  <c r="BF148" i="3"/>
  <c r="T148" i="3"/>
  <c r="R148" i="3"/>
  <c r="P148" i="3"/>
  <c r="BK148" i="3"/>
  <c r="J148" i="3"/>
  <c r="BE148" i="3"/>
  <c r="BI145" i="3"/>
  <c r="BH145" i="3"/>
  <c r="BG145" i="3"/>
  <c r="BF145" i="3"/>
  <c r="T145" i="3"/>
  <c r="R145" i="3"/>
  <c r="P145" i="3"/>
  <c r="BK145" i="3"/>
  <c r="J145" i="3"/>
  <c r="BE145" i="3"/>
  <c r="BI142" i="3"/>
  <c r="BH142" i="3"/>
  <c r="BG142" i="3"/>
  <c r="BF142" i="3"/>
  <c r="T142" i="3"/>
  <c r="R142" i="3"/>
  <c r="P142" i="3"/>
  <c r="BK142" i="3"/>
  <c r="J142" i="3"/>
  <c r="BE142" i="3"/>
  <c r="BI139" i="3"/>
  <c r="BH139" i="3"/>
  <c r="BG139" i="3"/>
  <c r="BF139" i="3"/>
  <c r="T139" i="3"/>
  <c r="R139" i="3"/>
  <c r="P139" i="3"/>
  <c r="BK139" i="3"/>
  <c r="J139" i="3"/>
  <c r="BE139" i="3"/>
  <c r="BI136" i="3"/>
  <c r="BH136" i="3"/>
  <c r="BG136" i="3"/>
  <c r="BF136" i="3"/>
  <c r="T136" i="3"/>
  <c r="R136" i="3"/>
  <c r="P136" i="3"/>
  <c r="BK136" i="3"/>
  <c r="J136" i="3"/>
  <c r="BE136" i="3"/>
  <c r="BI133" i="3"/>
  <c r="BH133" i="3"/>
  <c r="BG133" i="3"/>
  <c r="BF133" i="3"/>
  <c r="T133" i="3"/>
  <c r="R133" i="3"/>
  <c r="P133" i="3"/>
  <c r="BK133" i="3"/>
  <c r="J133" i="3"/>
  <c r="BE133" i="3"/>
  <c r="BI130" i="3"/>
  <c r="BH130" i="3"/>
  <c r="BG130" i="3"/>
  <c r="BF130" i="3"/>
  <c r="T130" i="3"/>
  <c r="R130" i="3"/>
  <c r="P130" i="3"/>
  <c r="BK130" i="3"/>
  <c r="J130" i="3"/>
  <c r="BE130" i="3"/>
  <c r="BI126" i="3"/>
  <c r="BH126" i="3"/>
  <c r="BG126" i="3"/>
  <c r="BF126" i="3"/>
  <c r="T126" i="3"/>
  <c r="R126" i="3"/>
  <c r="R120" i="3" s="1"/>
  <c r="P126" i="3"/>
  <c r="BK126" i="3"/>
  <c r="J126" i="3"/>
  <c r="BE126" i="3"/>
  <c r="BI121" i="3"/>
  <c r="F39" i="3"/>
  <c r="BD98" i="1" s="1"/>
  <c r="BD97" i="1" s="1"/>
  <c r="BH121" i="3"/>
  <c r="F38" i="3" s="1"/>
  <c r="BC98" i="1" s="1"/>
  <c r="BC97" i="1" s="1"/>
  <c r="AY97" i="1" s="1"/>
  <c r="BG121" i="3"/>
  <c r="F37" i="3"/>
  <c r="BB98" i="1" s="1"/>
  <c r="BB97" i="1" s="1"/>
  <c r="AX97" i="1" s="1"/>
  <c r="BF121" i="3"/>
  <c r="F36" i="3" s="1"/>
  <c r="BA98" i="1" s="1"/>
  <c r="BA97" i="1" s="1"/>
  <c r="AW97" i="1" s="1"/>
  <c r="T121" i="3"/>
  <c r="T120" i="3"/>
  <c r="R121" i="3"/>
  <c r="P121" i="3"/>
  <c r="P120" i="3"/>
  <c r="AU98" i="1" s="1"/>
  <c r="AU97" i="1" s="1"/>
  <c r="BK121" i="3"/>
  <c r="BK120" i="3" s="1"/>
  <c r="J120" i="3" s="1"/>
  <c r="J121" i="3"/>
  <c r="BE121" i="3" s="1"/>
  <c r="J117" i="3"/>
  <c r="F116" i="3"/>
  <c r="F114" i="3"/>
  <c r="E112" i="3"/>
  <c r="J94" i="3"/>
  <c r="F93" i="3"/>
  <c r="F91" i="3"/>
  <c r="E89" i="3"/>
  <c r="J23" i="3"/>
  <c r="E23" i="3"/>
  <c r="J116" i="3" s="1"/>
  <c r="J22" i="3"/>
  <c r="J20" i="3"/>
  <c r="E20" i="3"/>
  <c r="F117" i="3"/>
  <c r="F94" i="3"/>
  <c r="J19" i="3"/>
  <c r="J14" i="3"/>
  <c r="J114" i="3"/>
  <c r="J91" i="3"/>
  <c r="E7" i="3"/>
  <c r="E108" i="3" s="1"/>
  <c r="J39" i="2"/>
  <c r="J38" i="2"/>
  <c r="AY96" i="1" s="1"/>
  <c r="J37" i="2"/>
  <c r="AX96" i="1" s="1"/>
  <c r="BI192" i="2"/>
  <c r="BH192" i="2"/>
  <c r="BG192" i="2"/>
  <c r="BF192" i="2"/>
  <c r="T192" i="2"/>
  <c r="R192" i="2"/>
  <c r="P192" i="2"/>
  <c r="BK192" i="2"/>
  <c r="J192" i="2"/>
  <c r="BE192" i="2" s="1"/>
  <c r="BI188" i="2"/>
  <c r="BH188" i="2"/>
  <c r="BG188" i="2"/>
  <c r="BF188" i="2"/>
  <c r="T188" i="2"/>
  <c r="R188" i="2"/>
  <c r="P188" i="2"/>
  <c r="BK188" i="2"/>
  <c r="J188" i="2"/>
  <c r="BE188" i="2"/>
  <c r="BI184" i="2"/>
  <c r="BH184" i="2"/>
  <c r="BG184" i="2"/>
  <c r="BF184" i="2"/>
  <c r="T184" i="2"/>
  <c r="R184" i="2"/>
  <c r="P184" i="2"/>
  <c r="BK184" i="2"/>
  <c r="J184" i="2"/>
  <c r="BE184" i="2" s="1"/>
  <c r="BI180" i="2"/>
  <c r="BH180" i="2"/>
  <c r="BG180" i="2"/>
  <c r="BF180" i="2"/>
  <c r="T180" i="2"/>
  <c r="R180" i="2"/>
  <c r="P180" i="2"/>
  <c r="BK180" i="2"/>
  <c r="J180" i="2"/>
  <c r="BE180" i="2"/>
  <c r="BI177" i="2"/>
  <c r="BH177" i="2"/>
  <c r="BG177" i="2"/>
  <c r="BF177" i="2"/>
  <c r="T177" i="2"/>
  <c r="R177" i="2"/>
  <c r="P177" i="2"/>
  <c r="BK177" i="2"/>
  <c r="J177" i="2"/>
  <c r="BE177" i="2" s="1"/>
  <c r="BI174" i="2"/>
  <c r="BH174" i="2"/>
  <c r="BG174" i="2"/>
  <c r="BF174" i="2"/>
  <c r="T174" i="2"/>
  <c r="R174" i="2"/>
  <c r="P174" i="2"/>
  <c r="BK174" i="2"/>
  <c r="J174" i="2"/>
  <c r="BE174" i="2"/>
  <c r="BI171" i="2"/>
  <c r="BH171" i="2"/>
  <c r="BG171" i="2"/>
  <c r="BF171" i="2"/>
  <c r="T171" i="2"/>
  <c r="R171" i="2"/>
  <c r="P171" i="2"/>
  <c r="BK171" i="2"/>
  <c r="J171" i="2"/>
  <c r="BE171" i="2" s="1"/>
  <c r="BI165" i="2"/>
  <c r="BH165" i="2"/>
  <c r="BG165" i="2"/>
  <c r="BF165" i="2"/>
  <c r="T165" i="2"/>
  <c r="R165" i="2"/>
  <c r="P165" i="2"/>
  <c r="BK165" i="2"/>
  <c r="J165" i="2"/>
  <c r="BE165" i="2"/>
  <c r="BI160" i="2"/>
  <c r="BH160" i="2"/>
  <c r="BG160" i="2"/>
  <c r="BF160" i="2"/>
  <c r="T160" i="2"/>
  <c r="R160" i="2"/>
  <c r="P160" i="2"/>
  <c r="BK160" i="2"/>
  <c r="J160" i="2"/>
  <c r="BE160" i="2" s="1"/>
  <c r="BI157" i="2"/>
  <c r="BH157" i="2"/>
  <c r="BG157" i="2"/>
  <c r="BF157" i="2"/>
  <c r="T157" i="2"/>
  <c r="R157" i="2"/>
  <c r="P157" i="2"/>
  <c r="BK157" i="2"/>
  <c r="J157" i="2"/>
  <c r="BE157" i="2"/>
  <c r="BI153" i="2"/>
  <c r="BH153" i="2"/>
  <c r="BG153" i="2"/>
  <c r="BF153" i="2"/>
  <c r="T153" i="2"/>
  <c r="R153" i="2"/>
  <c r="P153" i="2"/>
  <c r="BK153" i="2"/>
  <c r="J153" i="2"/>
  <c r="BE153" i="2" s="1"/>
  <c r="BI146" i="2"/>
  <c r="BH146" i="2"/>
  <c r="BG146" i="2"/>
  <c r="BF146" i="2"/>
  <c r="T146" i="2"/>
  <c r="R146" i="2"/>
  <c r="P146" i="2"/>
  <c r="BK146" i="2"/>
  <c r="J146" i="2"/>
  <c r="BE146" i="2"/>
  <c r="BI143" i="2"/>
  <c r="BH143" i="2"/>
  <c r="BG143" i="2"/>
  <c r="BF143" i="2"/>
  <c r="T143" i="2"/>
  <c r="R143" i="2"/>
  <c r="P143" i="2"/>
  <c r="BK143" i="2"/>
  <c r="J143" i="2"/>
  <c r="BE143" i="2" s="1"/>
  <c r="BI140" i="2"/>
  <c r="BH140" i="2"/>
  <c r="BG140" i="2"/>
  <c r="BF140" i="2"/>
  <c r="T140" i="2"/>
  <c r="R140" i="2"/>
  <c r="P140" i="2"/>
  <c r="BK140" i="2"/>
  <c r="J140" i="2"/>
  <c r="BE140" i="2"/>
  <c r="BI137" i="2"/>
  <c r="BH137" i="2"/>
  <c r="BG137" i="2"/>
  <c r="BF137" i="2"/>
  <c r="T137" i="2"/>
  <c r="R137" i="2"/>
  <c r="P137" i="2"/>
  <c r="BK137" i="2"/>
  <c r="J137" i="2"/>
  <c r="BE137" i="2" s="1"/>
  <c r="BI134" i="2"/>
  <c r="BH134" i="2"/>
  <c r="BG134" i="2"/>
  <c r="BF134" i="2"/>
  <c r="T134" i="2"/>
  <c r="R134" i="2"/>
  <c r="P134" i="2"/>
  <c r="BK134" i="2"/>
  <c r="J134" i="2"/>
  <c r="BE134" i="2"/>
  <c r="BI131" i="2"/>
  <c r="BH131" i="2"/>
  <c r="BG131" i="2"/>
  <c r="BF131" i="2"/>
  <c r="T131" i="2"/>
  <c r="T120" i="2" s="1"/>
  <c r="R131" i="2"/>
  <c r="P131" i="2"/>
  <c r="BK131" i="2"/>
  <c r="J131" i="2"/>
  <c r="BE131" i="2" s="1"/>
  <c r="BI127" i="2"/>
  <c r="BH127" i="2"/>
  <c r="BG127" i="2"/>
  <c r="F37" i="2" s="1"/>
  <c r="BB96" i="1" s="1"/>
  <c r="BB95" i="1" s="1"/>
  <c r="BF127" i="2"/>
  <c r="T127" i="2"/>
  <c r="R127" i="2"/>
  <c r="P127" i="2"/>
  <c r="P120" i="2" s="1"/>
  <c r="AU96" i="1" s="1"/>
  <c r="AU95" i="1" s="1"/>
  <c r="AU94" i="1" s="1"/>
  <c r="BK127" i="2"/>
  <c r="J127" i="2"/>
  <c r="BE127" i="2"/>
  <c r="BI121" i="2"/>
  <c r="F39" i="2" s="1"/>
  <c r="BD96" i="1" s="1"/>
  <c r="BD95" i="1" s="1"/>
  <c r="BD94" i="1" s="1"/>
  <c r="W33" i="1" s="1"/>
  <c r="BH121" i="2"/>
  <c r="F38" i="2"/>
  <c r="BC96" i="1" s="1"/>
  <c r="BC95" i="1" s="1"/>
  <c r="BG121" i="2"/>
  <c r="BF121" i="2"/>
  <c r="J36" i="2" s="1"/>
  <c r="AW96" i="1" s="1"/>
  <c r="F36" i="2"/>
  <c r="BA96" i="1" s="1"/>
  <c r="BA95" i="1" s="1"/>
  <c r="T121" i="2"/>
  <c r="R121" i="2"/>
  <c r="R120" i="2" s="1"/>
  <c r="P121" i="2"/>
  <c r="BK121" i="2"/>
  <c r="BK120" i="2" s="1"/>
  <c r="J120" i="2" s="1"/>
  <c r="J121" i="2"/>
  <c r="BE121" i="2"/>
  <c r="J117" i="2"/>
  <c r="F116" i="2"/>
  <c r="F114" i="2"/>
  <c r="E112" i="2"/>
  <c r="J94" i="2"/>
  <c r="F93" i="2"/>
  <c r="F91" i="2"/>
  <c r="E89" i="2"/>
  <c r="J23" i="2"/>
  <c r="E23" i="2"/>
  <c r="J93" i="2" s="1"/>
  <c r="J116" i="2"/>
  <c r="J22" i="2"/>
  <c r="J20" i="2"/>
  <c r="E20" i="2"/>
  <c r="F117" i="2" s="1"/>
  <c r="J19" i="2"/>
  <c r="J14" i="2"/>
  <c r="J114" i="2" s="1"/>
  <c r="E7" i="2"/>
  <c r="E85" i="2" s="1"/>
  <c r="E108" i="2"/>
  <c r="AS100" i="1"/>
  <c r="AS97" i="1"/>
  <c r="AS95" i="1"/>
  <c r="AS94" i="1"/>
  <c r="L90" i="1"/>
  <c r="AM90" i="1"/>
  <c r="AM89" i="1"/>
  <c r="L89" i="1"/>
  <c r="AM87" i="1"/>
  <c r="L87" i="1"/>
  <c r="L85" i="1"/>
  <c r="L84" i="1"/>
  <c r="AY95" i="1" l="1"/>
  <c r="BC94" i="1"/>
  <c r="AT99" i="1"/>
  <c r="BB94" i="1"/>
  <c r="AX95" i="1"/>
  <c r="J98" i="2"/>
  <c r="J32" i="2"/>
  <c r="AW95" i="1"/>
  <c r="BA94" i="1"/>
  <c r="F35" i="3"/>
  <c r="AZ98" i="1" s="1"/>
  <c r="AZ97" i="1" s="1"/>
  <c r="AV97" i="1" s="1"/>
  <c r="AT97" i="1" s="1"/>
  <c r="J35" i="3"/>
  <c r="AV98" i="1" s="1"/>
  <c r="F35" i="5"/>
  <c r="AZ101" i="1" s="1"/>
  <c r="AZ100" i="1" s="1"/>
  <c r="AV100" i="1" s="1"/>
  <c r="AT100" i="1" s="1"/>
  <c r="J35" i="5"/>
  <c r="AV101" i="1" s="1"/>
  <c r="AT101" i="1" s="1"/>
  <c r="J98" i="3"/>
  <c r="J32" i="3"/>
  <c r="J98" i="4"/>
  <c r="J32" i="4"/>
  <c r="J98" i="5"/>
  <c r="J32" i="5"/>
  <c r="J35" i="2"/>
  <c r="AV96" i="1" s="1"/>
  <c r="AT96" i="1" s="1"/>
  <c r="F35" i="2"/>
  <c r="AZ96" i="1" s="1"/>
  <c r="AZ95" i="1" s="1"/>
  <c r="J36" i="3"/>
  <c r="AW98" i="1" s="1"/>
  <c r="F35" i="4"/>
  <c r="AZ99" i="1" s="1"/>
  <c r="J36" i="5"/>
  <c r="AW101" i="1" s="1"/>
  <c r="J91" i="2"/>
  <c r="F94" i="2"/>
  <c r="E85" i="3"/>
  <c r="J93" i="3"/>
  <c r="J91" i="4"/>
  <c r="F94" i="4"/>
  <c r="E85" i="5"/>
  <c r="J93" i="5"/>
  <c r="J41" i="4" l="1"/>
  <c r="AG99" i="1"/>
  <c r="AN99" i="1" s="1"/>
  <c r="AX94" i="1"/>
  <c r="W31" i="1"/>
  <c r="AZ94" i="1"/>
  <c r="AV95" i="1"/>
  <c r="AT95" i="1" s="1"/>
  <c r="J41" i="5"/>
  <c r="AG101" i="1"/>
  <c r="J41" i="3"/>
  <c r="AG98" i="1"/>
  <c r="AT98" i="1"/>
  <c r="J41" i="2"/>
  <c r="AG96" i="1"/>
  <c r="W32" i="1"/>
  <c r="AY94" i="1"/>
  <c r="AW94" i="1"/>
  <c r="AK30" i="1" s="1"/>
  <c r="W30" i="1"/>
  <c r="AG100" i="1" l="1"/>
  <c r="AN100" i="1" s="1"/>
  <c r="AN101" i="1"/>
  <c r="AN98" i="1"/>
  <c r="AG97" i="1"/>
  <c r="AN97" i="1" s="1"/>
  <c r="AG95" i="1"/>
  <c r="AN96" i="1"/>
  <c r="W29" i="1"/>
  <c r="AV94" i="1"/>
  <c r="AN95" i="1" l="1"/>
  <c r="AG94" i="1"/>
  <c r="AT94" i="1"/>
  <c r="AK29" i="1"/>
  <c r="AK26" i="1" l="1"/>
  <c r="AK35" i="1" s="1"/>
  <c r="AN94" i="1"/>
</calcChain>
</file>

<file path=xl/sharedStrings.xml><?xml version="1.0" encoding="utf-8"?>
<sst xmlns="http://schemas.openxmlformats.org/spreadsheetml/2006/main" count="2113" uniqueCount="399">
  <si>
    <t>Export Komplet</t>
  </si>
  <si>
    <t/>
  </si>
  <si>
    <t>2.0</t>
  </si>
  <si>
    <t>ZAMOK</t>
  </si>
  <si>
    <t>False</t>
  </si>
  <si>
    <t>{9dba1c3e-92bc-4410-ad3a-3dcfd796d9d7}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</si>
  <si>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</si>
  <si>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</si>
  <si>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</si>
  <si>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</si>
  <si>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</si>
  <si>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</si>
  <si>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</si>
  <si>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</si>
  <si>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65419012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</si>
  <si>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</si>
  <si>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</si>
  <si>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traťového úseku Stod - Holýšov</t>
  </si>
  <si>
    <t>KSO:</t>
  </si>
  <si>
    <t>CC-CZ:</t>
  </si>
  <si>
    <t>Místo:</t>
  </si>
  <si>
    <t>TO Stod</t>
  </si>
  <si>
    <t>Datum:</t>
  </si>
  <si>
    <t>21. 1. 2019</t>
  </si>
  <si>
    <t>Zadavatel:</t>
  </si>
  <si>
    <t>IČ:</t>
  </si>
  <si>
    <t>SŽDC s.o. - OŘ Plzeň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</si>
  <si>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</si>
  <si>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</si>
  <si>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</si>
  <si>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</si>
  <si>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</si>
  <si>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</si>
  <si>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</si>
  <si>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Jung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</si>
  <si>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</si>
  <si>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</si>
  <si>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</si>
  <si>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</si>
  <si>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</si>
  <si>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</si>
  <si>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</si>
  <si>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</si>
  <si>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</si>
  <si>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</si>
  <si>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</si>
  <si>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</si>
  <si>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</si>
  <si>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</si>
  <si>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</si>
  <si>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</si>
  <si>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</si>
  <si>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</si>
  <si>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</si>
  <si>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</si>
  <si>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</si>
  <si>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</si>
  <si>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</si>
  <si>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</si>
  <si>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</si>
  <si>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</si>
  <si>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</si>
  <si>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</si>
  <si>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</si>
  <si>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</si>
  <si>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</si>
  <si>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</si>
  <si>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</si>
  <si>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</si>
  <si>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</si>
  <si>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</si>
  <si>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</si>
  <si>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</si>
  <si>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</si>
  <si>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</si>
  <si>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</si>
  <si>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</si>
  <si>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</si>
  <si>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</si>
  <si>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</si>
  <si>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SO 1</t>
  </si>
  <si>
    <t>Čištění KL km 136,950 - 137,400</t>
  </si>
  <si>
    <t>STA</t>
  </si>
  <si>
    <t>1</t>
  </si>
  <si>
    <t>{73ccdf3a-5884-49ff-aec5-0c91c89edb87}</t>
  </si>
  <si>
    <t>2</t>
  </si>
  <si>
    <t>/</t>
  </si>
  <si>
    <t>SO 1.1</t>
  </si>
  <si>
    <t>Čištění KL</t>
  </si>
  <si>
    <t>Soupis</t>
  </si>
  <si>
    <t>{5623a049-ba6c-4e61-9195-b212ef7b8700}</t>
  </si>
  <si>
    <t>SO 2</t>
  </si>
  <si>
    <t>Výměna pražců km 137,560 - 138,015</t>
  </si>
  <si>
    <t>{afb10bdf-e536-4816-96b5-628c05c7a51e}</t>
  </si>
  <si>
    <t>SO 2.1</t>
  </si>
  <si>
    <t>Výměna pražců</t>
  </si>
  <si>
    <t>{9606caf3-57f2-42fa-8937-bc3343745922}</t>
  </si>
  <si>
    <t>SO 2.2</t>
  </si>
  <si>
    <t>Materiál objednatele</t>
  </si>
  <si>
    <t>{af181536-60e7-4dfc-8fa8-91bd91c125a5}</t>
  </si>
  <si>
    <t>SO 3</t>
  </si>
  <si>
    <t>VRN</t>
  </si>
  <si>
    <t>{3a963df5-aad0-41fd-a628-8e0bc9f68c01}</t>
  </si>
  <si>
    <t>SO 3.1</t>
  </si>
  <si>
    <t>{170a0f16-fa47-4885-9702-95e027515f02}</t>
  </si>
  <si>
    <t>KRYCÍ LIST SOUPISU PRACÍ</t>
  </si>
  <si>
    <t>Objekt:</t>
  </si>
  <si>
    <t>SO 1 - Čištění KL km 136,950 - 137,400</t>
  </si>
  <si>
    <t>Soupis:</t>
  </si>
  <si>
    <t>SO 1.1 - Čištění KL</t>
  </si>
  <si>
    <t>REKAPITULACE ČLENĚNÍ SOUPISU PRACÍ</t>
  </si>
  <si>
    <t>Kód dílu - Popis</t>
  </si>
  <si>
    <t>Cena celkem [CZK]</t>
  </si>
  <si>
    <t>Náklady ze soupisu prací</t>
  </si>
  <si>
    <t>-1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</si>
  <si>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</si>
  <si>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</si>
  <si>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</si>
  <si>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</si>
  <si>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</si>
  <si>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</si>
  <si>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</si>
  <si>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</si>
  <si>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</si>
  <si>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</si>
  <si>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</si>
  <si>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</si>
  <si>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</si>
  <si>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K</t>
  </si>
  <si>
    <t>5905020020</t>
  </si>
  <si>
    <t>Oprava stezky strojně s odstraněním drnu a nánosu přes 10 cm do 20 cm</t>
  </si>
  <si>
    <t>m2</t>
  </si>
  <si>
    <t>4</t>
  </si>
  <si>
    <t>ROZPOCET</t>
  </si>
  <si>
    <t>61708853</t>
  </si>
  <si>
    <t>PP</t>
  </si>
  <si>
    <t>Oprava stezky strojně s odstraněním drnu a nánosu přes 10 cm do 20 cm. Poznámka: 1. V cenách jsou započteny náklady na odtěžení nánosu stezky a rozprostření výzisku na terén nebo naložení na dopravní prostředek a úprava povrchu stezky.</t>
  </si>
  <si>
    <t>PSC</t>
  </si>
  <si>
    <t>Poznámka k souboru cen:_x000D_
1. V cenách jsou započteny náklady na odtěžení nánosu stezky a rozprostření výzisku na terén nebo naložení na dopravní prostředek a úprava povrchu stezky.</t>
  </si>
  <si>
    <t>VV</t>
  </si>
  <si>
    <t>205*2"Ls"</t>
  </si>
  <si>
    <t>80*2"Ps"</t>
  </si>
  <si>
    <t>Součet</t>
  </si>
  <si>
    <t>5915005030</t>
  </si>
  <si>
    <t>Hloubení rýh nebo jam na železničním spodku III. třídy</t>
  </si>
  <si>
    <t>m3</t>
  </si>
  <si>
    <t>-910045265</t>
  </si>
  <si>
    <t>Hloubení rýh nebo jam na železničním spodku III. třídy. Poznámka: 1. V cenách jsou započteny náklady na hloubení a uložení výzisku na terén nebo naložení na dopravní prostředek a uložení na úložišti.</t>
  </si>
  <si>
    <t>Poznámka k souboru cen:_x000D_
1. V cenách jsou započteny náklady na hloubení a uložení výzisku na terén nebo naložení na dopravní prostředek a uložení na úložišti.</t>
  </si>
  <si>
    <t>2*3,5*0,5</t>
  </si>
  <si>
    <t>3</t>
  </si>
  <si>
    <t>5905085050</t>
  </si>
  <si>
    <t>Souvislé čištění KL strojně koleje pražce betonové rozdělení "d"</t>
  </si>
  <si>
    <t>km</t>
  </si>
  <si>
    <t>-871870288</t>
  </si>
  <si>
    <t>Souvislé čištění KL strojně koleje pražce betonové rozdělení "d".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 2. V cenách nejsou obsaženy náklady na snížení KL pod patou kolejnice, následnou úpravu směrového a výškového uspořádání dodávku a doplnění kameniva.</t>
  </si>
  <si>
    <t>Poznámka k souboru cen:_x000D_
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pražců. 2. V cenách nejsou obsaženy náklady na snížení KL pod patou kolejnice, následnou úpravu směrového a výškového uspořádání dodávku a doplnění kameniva.</t>
  </si>
  <si>
    <t>5910040320</t>
  </si>
  <si>
    <t>Umožnění volné dilatace kolejnice demontáž upevňovadel s osazením kluzných podložek rozdělení pražců "d"</t>
  </si>
  <si>
    <t>m</t>
  </si>
  <si>
    <t>968213798</t>
  </si>
  <si>
    <t>Umožnění volné dilatace kolejnice demontáž upevňovadel s osazením kluzných podložek rozdělení pražců "d". Poznámka: 1. V cenách jsou započteny náklady na uvolnění, demontáž a rovnoměrné prodloužení nebo zkrácení kolejnice, vyznačení značek a vedení dokumentace. 2. V cenách nejsou obsaženy náklady na demontáž kolejnicových spojek.</t>
  </si>
  <si>
    <t>Poznámka k souboru cen:_x000D_
1. V cenách jsou započteny náklady na uvolnění, demontáž a rovnoměrné prodloužení nebo zkrácení kolejnice, vyznačení značek a vedení dokumentace. 2. V cenách nejsou obsaženy náklady na demontáž kolejnicových spojek.</t>
  </si>
  <si>
    <t>5</t>
  </si>
  <si>
    <t>5910040420</t>
  </si>
  <si>
    <t>Umožnění volné dilatace kolejnice montáž upevňovadel s odstraněním kluzných podložek rozdělení pražců "d"</t>
  </si>
  <si>
    <t>169956445</t>
  </si>
  <si>
    <t>Umožnění volné dilatace kolejnice montáž upevňovadel s odstraněním kluzných podložek rozdělení pražců "d". Poznámka: 1. V cenách jsou započteny náklady na uvolnění, demontáž a rovnoměrné prodloužení nebo zkrácení kolejnice, vyznačení značek a vedení dokumentace. 2. V cenách nejsou obsaženy náklady na demontáž kolejnicových spojek.</t>
  </si>
  <si>
    <t>6</t>
  </si>
  <si>
    <t>5910035030</t>
  </si>
  <si>
    <t>Dosažení dovolené upínací teploty v BK prodloužením kolejnicového pásu v koleji tv. S49</t>
  </si>
  <si>
    <t>svar</t>
  </si>
  <si>
    <t>-618607157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</si>
  <si>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</si>
  <si>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Poznámka k souboru cen:_x000D_
1. V cenách jsou započteny náklady na montáž a demontáž napínacího zařízení nebo ohřevu kolejnic a udržování potřebného prodloužení kolejnicového pásu. 2. V cenách nejsou obsaženy náklady na demontáž upevňovadel a kolejnicových spojek.</t>
  </si>
  <si>
    <t>7</t>
  </si>
  <si>
    <t>5910020130</t>
  </si>
  <si>
    <t>Svařování kolejnic termitem plný předehřev standardní spára svar jednotlivý tv. S49</t>
  </si>
  <si>
    <t>38984075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</si>
  <si>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</si>
  <si>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svaru. 2. V cenách nejsou obsaženy náklady na kontrolu svaru ultrazvukem, podbití pražců a demontáž styku.</t>
  </si>
  <si>
    <t>8</t>
  </si>
  <si>
    <t>5905035110</t>
  </si>
  <si>
    <t>Výměna KL malou těžící mechanizací včetně lavičky lože otevřené</t>
  </si>
  <si>
    <t>1202411545</t>
  </si>
  <si>
    <t>Výměna KL malou těžící mechanizací včetně lavičky lože otevřené.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</si>
  <si>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Poznámka k souboru cen:_x000D_
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pražce. 2. V cenách nejsou obsaženy náklady na podbití pražce, dodávku a doplnění kameniva.</t>
  </si>
  <si>
    <t>20*3,5*0,5"před P612"</t>
  </si>
  <si>
    <t>20*3,5*0,5"před P610"</t>
  </si>
  <si>
    <t>23*3,5*0,5"za P610"</t>
  </si>
  <si>
    <t>9</t>
  </si>
  <si>
    <t>5905105030</t>
  </si>
  <si>
    <t>Doplnění KL kamenivem souvisle strojně v koleji</t>
  </si>
  <si>
    <t>-1232209078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</si>
  <si>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</si>
  <si>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Poznámka k souboru cen:_x000D_
1. V cenách jsou započteny náklady na doplnění kameniva ojediněle ručně vidlemi a/nebo souvisle strojně z výsypných vozů případně nakladačem. 2. V cenách nejsou obsaženy náklady na dodávku kameniva.</t>
  </si>
  <si>
    <t>450*1,2+110,250</t>
  </si>
  <si>
    <t>10</t>
  </si>
  <si>
    <t>M</t>
  </si>
  <si>
    <t>5955101000</t>
  </si>
  <si>
    <t>Kamenivo drcené štěrk frakce 31,5/63 třídy BI</t>
  </si>
  <si>
    <t>t</t>
  </si>
  <si>
    <t>128</t>
  </si>
  <si>
    <t>1270842468</t>
  </si>
  <si>
    <t>650,250*1,426</t>
  </si>
  <si>
    <t>11</t>
  </si>
  <si>
    <t>5914020020</t>
  </si>
  <si>
    <t>Čištění otevřených odvodňovacích zařízení strojně příkop nezpevněný</t>
  </si>
  <si>
    <t>1357504513</t>
  </si>
  <si>
    <t>Čištění otevřených odvodňovacích zařízení strojně příkop nezpevněný. Poznámka: 1. V cenách jsou započteny náklady na odtěžení nánosu a nečistot, rozprostření výzisku na terén nebo naložení na dopravní prostředek. 2. V cenách nejsou obsaženy náklady na dopravu a skládkovné.</t>
  </si>
  <si>
    <t>Poznámka k souboru cen:_x000D_
1. V cenách jsou započteny náklady na odtěžení nánosu a nečistot, rozprostření výzisku na terén nebo naložení na dopravní prostředek. 2. V cenách nejsou obsaženy náklady na dopravu a skládkovné.</t>
  </si>
  <si>
    <t>245*0,5*0,2"Ls"</t>
  </si>
  <si>
    <t>12</t>
  </si>
  <si>
    <t>5914015010</t>
  </si>
  <si>
    <t>Čištění odvodňovacích zařízení ručně příkop zpevněný</t>
  </si>
  <si>
    <t>1828361793</t>
  </si>
  <si>
    <t>Čištění odvodňovacích zařízení ručně příkop zpevněný. Poznámka: 1. V cenách jsou započteny náklady na vyčištění od nánosu a nečistot a rozprostření výzisku na terén nebo naložení na dopravní prostředek. 2. V cenách nejsou obsaženy náklady na dopravu a skládkovné.</t>
  </si>
  <si>
    <t>Poznámka k souboru cen:_x000D_
1. V cenách jsou započteny náklady na vyčištění od nánosu a nečistot a rozprostření výzisku na terén nebo naložení na dopravní prostředek. 2. V cenách nejsou obsaženy náklady na dopravu a skládkovné.</t>
  </si>
  <si>
    <t>335*0,5*0,2"Ps"</t>
  </si>
  <si>
    <t>20*0,8*0,1"propustek+ příkop"</t>
  </si>
  <si>
    <t>13</t>
  </si>
  <si>
    <t>5909032020</t>
  </si>
  <si>
    <t>Přesná úprava GPK koleje směrové a výškové uspořádání pražce betonové</t>
  </si>
  <si>
    <t>1828015546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</si>
  <si>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</si>
  <si>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Poznámka k souboru cen:_x000D_
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objednateli. 2. V cenách nejsou obsaženy náklady na zaměření APK, doplnění a dodávku kameniva a snížení KL pod patou kolejnice.</t>
  </si>
  <si>
    <t>14</t>
  </si>
  <si>
    <t>5909030020</t>
  </si>
  <si>
    <t>Následná úprava GPK koleje směrové a výškové uspořádání pražce betonové</t>
  </si>
  <si>
    <t>955181225</t>
  </si>
  <si>
    <t>Následná úprava GPK koleje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</si>
  <si>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Poznámka k souboru cen:_x000D_
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objednateli. 2. V cenách nejsou obsaženy náklady na zaměření APK, doplnění a dodávku kameniva a snížení KL pod patou kolejnice.</t>
  </si>
  <si>
    <t>5914110140</t>
  </si>
  <si>
    <t>Oprava nástupiště z prefabrikátů desky</t>
  </si>
  <si>
    <t>kus</t>
  </si>
  <si>
    <t>-1512610699</t>
  </si>
  <si>
    <t>Oprava nástupiště z prefabrikátů desky. Poznámka: 1. V cenách jsou započteny náklady na manipulaci a naložení výzisku kameniva na dopravní prostředek. 2. V cenách nejsou obsaženy náklady na dodávku materiálu.</t>
  </si>
  <si>
    <t>Poznámka k souboru cen:_x000D_
1. V cenách jsou započteny náklady na manipulaci a naložení výzisku kameniva na dopravní prostředek. 2. V cenách nejsou obsaženy náklady na dodávku materiálu.</t>
  </si>
  <si>
    <t>16</t>
  </si>
  <si>
    <t>9903200100</t>
  </si>
  <si>
    <t>Přeprava mechanizace na místo prováděných prací o hmotnosti přes 12 t přes 50 do 100 km</t>
  </si>
  <si>
    <t>-363619949</t>
  </si>
  <si>
    <t>Přeprava mechanizace na místo prováděných prací o hmotnosti přes 12 t přes 50 do 100 km Poznámka: Ceny jsou určeny pro dopravu mechanizmů na místo prováděných prací po silnici i po kolejích.V ceně jsou započteny i náklady na zpáteční cestu dopravního prostředku. Měrnou jednotkou je kus přepravovaného stroje.</t>
  </si>
  <si>
    <t>Poznámka k souboru cen:_x000D_
Ceny jsou určeny pro dopravu mechanizmů na místo prováděných prací po silnici i po kolejích.V ceně jsou započteny i náklady na zpáteční cestu dopravního prostředku. Měrnou jednotkou je kus přepravovaného stroje.</t>
  </si>
  <si>
    <t>6"MHS,ASP, SSP, SČH"</t>
  </si>
  <si>
    <t>17</t>
  </si>
  <si>
    <t>9909000100</t>
  </si>
  <si>
    <t>Poplatek za uložení suti nebo hmot na oficiální skládku</t>
  </si>
  <si>
    <t>1560190192</t>
  </si>
  <si>
    <t>Poplatek za uložení suti nebo hmot na oficiální skládku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</si>
  <si>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Poznámka k souboru cen:_x000D_
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</si>
  <si>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550,800*1,8+85,5*1,5+59,600*1,5"KL+stezky+příkopy"</t>
  </si>
  <si>
    <t>18</t>
  </si>
  <si>
    <t>9902100200</t>
  </si>
  <si>
    <t>Doprava dodávek zhotovitele, dodávek objednatele nebo výzisku mechanizací přes 3,5 t sypanin  do 20 km</t>
  </si>
  <si>
    <t>512</t>
  </si>
  <si>
    <t>1485954577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</si>
  <si>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</si>
  <si>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souboru cen:_x000D_
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 Ceny jsou určeny pro dopravu silničními i kolejovými vozidly. V ceně jsou započteny i náklady na zpáteční cestu dopravního prostředku. Pokud bude realizována jednosměrná přeprava z bodu A do bodu B (např. pro společnost Cargo, a.s.), uvažuje se poloviční vzdálenost z celkově ujeté trasy.</t>
  </si>
  <si>
    <t>1209,090"doprava KL+příkopy+stezky na skládku"</t>
  </si>
  <si>
    <t>19</t>
  </si>
  <si>
    <t>9902100400</t>
  </si>
  <si>
    <t>Doprava dodávek zhotovitele, dodávek objednatele nebo výzisku mechanizací přes 3,5 t sypanin  do 40 km</t>
  </si>
  <si>
    <t>262144</t>
  </si>
  <si>
    <t>426318029</t>
  </si>
  <si>
    <t>Doprava dodávek zhotovitele, dodávek objednatele nebo výzisku mechanizací přes 3,5 t sypanin do 40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</si>
  <si>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927,257"doprava kameniva"</t>
  </si>
  <si>
    <t>SO 2 - Výměna pražců km 137,560 - 138,015</t>
  </si>
  <si>
    <t>SO 2.1 - Výměna pražců</t>
  </si>
  <si>
    <t>-1308513799</t>
  </si>
  <si>
    <t>200*2"L+P"</t>
  </si>
  <si>
    <t>-1896721956</t>
  </si>
  <si>
    <t>5905085055</t>
  </si>
  <si>
    <t>Souvislé čištění KL strojně koleje pražce betonové rozdělení "u"</t>
  </si>
  <si>
    <t>953434486</t>
  </si>
  <si>
    <t>Souvislé čištění KL strojně koleje pražce betonové rozdělení "u".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 2. V cenách nejsou obsaženy náklady na snížení KL pod patou kolejnice, následnou úpravu směrového a výškového uspořádání dodávku a doplnění kameniva.</t>
  </si>
  <si>
    <t>5910040330</t>
  </si>
  <si>
    <t>Umožnění volné dilatace kolejnice demontáž upevňovadel s osazením kluzných podložek rozdělení pražců "u"</t>
  </si>
  <si>
    <t>298637965</t>
  </si>
  <si>
    <t>Umožnění volné dilatace kolejnice demontáž upevňovadel s osazením kluzných podložek rozdělení pražců "u". Poznámka: 1. V cenách jsou započteny náklady na uvolnění, demontáž a rovnoměrné prodloužení nebo zkrácení kolejnice, vyznačení značek a vedení dokumentace. 2. V cenách nejsou obsaženy náklady na demontáž kolejnicových spojek.</t>
  </si>
  <si>
    <t>5910040430</t>
  </si>
  <si>
    <t>Umožnění volné dilatace kolejnice montáž upevňovadel s odstraněním kluzných podložek rozdělení pražců "u"</t>
  </si>
  <si>
    <t>1500099999</t>
  </si>
  <si>
    <t>Umožnění volné dilatace kolejnice montáž upevňovadel s odstraněním kluzných podložek rozdělení pražců "u". Poznámka: 1. V cenách jsou započteny náklady na uvolnění, demontáž a rovnoměrné prodloužení nebo zkrácení kolejnice, vyznačení značek a vedení dokumentace. 2. V cenách nejsou obsaženy náklady na demontáž kolejnicových spojek.</t>
  </si>
  <si>
    <t>1736722575</t>
  </si>
  <si>
    <t>-647859215</t>
  </si>
  <si>
    <t>5906035120</t>
  </si>
  <si>
    <t>Souvislá výměna pražců současně s výměnou nebo čištěním KL pražce betonové příčné vystrojené</t>
  </si>
  <si>
    <t>577757728</t>
  </si>
  <si>
    <t>Souvislá výměna pražců současně s výměnou nebo čištěním KL pražce betonové příčné vystrojené. Poznámka: 1. V cenách jsou započteny náklady na demontáž upevňovadel, výměnu pražců, montáž upevňovadel. U nevystrojených a výhybkových pražců dřevěných vrtání otvorů pro vrtule. 2. V cenách nejsou obsaženy náklady na odstranění KL, rozrušení lavičky, podbití pražce, úpravu KL do profilu, snížení KL pod patou kolejnice, doplnění kameniva, dodávku materiálu, dopravu výzisku na skládku a skládkovné.</t>
  </si>
  <si>
    <t>Poznámka k souboru cen:_x000D_
1. V cenách jsou započteny náklady na demontáž upevňovadel, výměnu pražců, montáž upevňovadel. U nevystrojených a výhybkových pražců dřevěných vrtání otvorů pro vrtule. 2. V cenách nejsou obsaženy náklady na odstranění KL, rozrušení lavičky, podbití pražce, úpravu KL do profilu, snížení KL pod patou kolejnice, doplnění kameniva, dodávku materiálu, dopravu výzisku na skládku a skládkovné.</t>
  </si>
  <si>
    <t>5906045010</t>
  </si>
  <si>
    <t>Příplatek za překážku po jedné straně koleje</t>
  </si>
  <si>
    <t>-89291892</t>
  </si>
  <si>
    <t>Příplatek za překážku po jedné straně koleje. Poznámka: 1. V cenách jsou započteny náklady na obtížnou manipulaci u překážky dlouhé alespoň 0,5 metru a vzdálené méně než 2,5 metru od osy koleje. Pro výkon se stanoví délka nezbytně nutná.</t>
  </si>
  <si>
    <t>Poznámka k souboru cen:_x000D_
1. V cenách jsou započteny náklady na obtížnou manipulaci u překážky dlouhé alespoň 0,5 metru a vzdálené méně než 2,5 metru od osy koleje. Pro výkon se stanoví délka nezbytně nutná.</t>
  </si>
  <si>
    <t>5906045020</t>
  </si>
  <si>
    <t>Příplatek za překážku po obou stranách koleje</t>
  </si>
  <si>
    <t>-83290199</t>
  </si>
  <si>
    <t>Příplatek za překážku po obou stranách koleje. Poznámka: 1. V cenách jsou započteny náklady na obtížnou manipulaci u překážky dlouhé alespoň 0,5 metru a vzdálené méně než 2,5 metru od osy koleje. Pro výkon se stanoví délka nezbytně nutná.</t>
  </si>
  <si>
    <t>5958128010</t>
  </si>
  <si>
    <t>Komplety ŽS 4 (šroub RS 1, matice M 24, podložka Fe6, svěrka ŽS4)</t>
  </si>
  <si>
    <t>-1115333467</t>
  </si>
  <si>
    <t>760*4</t>
  </si>
  <si>
    <t>5958158005</t>
  </si>
  <si>
    <t>Podložka pryžová pod patu kolejnice S49  183/126/6</t>
  </si>
  <si>
    <t>-1195533363</t>
  </si>
  <si>
    <t>760*2</t>
  </si>
  <si>
    <t>1150731580</t>
  </si>
  <si>
    <t>390*1,2+90,400</t>
  </si>
  <si>
    <t>-977704340</t>
  </si>
  <si>
    <t>558,400*1,426</t>
  </si>
  <si>
    <t>5910135010</t>
  </si>
  <si>
    <t>Demontáž pražcové kotvy v koleji</t>
  </si>
  <si>
    <t>-1969762222</t>
  </si>
  <si>
    <t>Demontáž pražcové kotvy v koleji. Poznámka: 1. V cenách jsou započteny náklady na odstranění kameniva, demontáž, dohození a úpravu kameniva a naložení výzisku na dopravní prostředek.</t>
  </si>
  <si>
    <t>Poznámka k souboru cen:_x000D_
1. V cenách jsou započteny náklady na odstranění kameniva, demontáž, dohození a úpravu kameniva a naložení výzisku na dopravní prostředek.</t>
  </si>
  <si>
    <t>1930314042</t>
  </si>
  <si>
    <t>-276863420</t>
  </si>
  <si>
    <t>130*0,5*0,2"Ps"</t>
  </si>
  <si>
    <t>(170*0,5*0,2)*2"Ls"</t>
  </si>
  <si>
    <t>9902900200</t>
  </si>
  <si>
    <t>Naložení  objemnějšího kusového materiálu, vybouraných hmot</t>
  </si>
  <si>
    <t>605956129</t>
  </si>
  <si>
    <t>Naložení objemnějšího kusového materiálu, vybouraných hmot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</si>
  <si>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Poznámka k souboru cen:_x000D_
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</si>
  <si>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760*0,32"pražce betonové"</t>
  </si>
  <si>
    <t>739*0,09"pražce dřevěné"</t>
  </si>
  <si>
    <t>-329541451</t>
  </si>
  <si>
    <t>390*1,8+(400*1*0,1)*1,5+47*1,5"KL+stezky+příkopy"</t>
  </si>
  <si>
    <t>20</t>
  </si>
  <si>
    <t>9909000300</t>
  </si>
  <si>
    <t>Poplatek za likvidaci dřevěných kolejnicových podpor</t>
  </si>
  <si>
    <t>39360269</t>
  </si>
  <si>
    <t>Poplatek za likvidaci dřevěných kolejnicových podpor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</si>
  <si>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739*0,09</t>
  </si>
  <si>
    <t>9909000400</t>
  </si>
  <si>
    <t>Poplatek za likvidaci plastových součástí</t>
  </si>
  <si>
    <t>2041058322</t>
  </si>
  <si>
    <t>Poplatek za likvidaci plastových součástí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</si>
  <si>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22</t>
  </si>
  <si>
    <t>9902200200</t>
  </si>
  <si>
    <t>Doprava dodávek zhotovitele, dodávek objednatele nebo výzisku mechanizací přes 3,5 t objemnějšího kusového materiálu do 20 km</t>
  </si>
  <si>
    <t>-1724607846</t>
  </si>
  <si>
    <t>Doprava dodávek zhotovitele, dodávek objednatele nebo výzisku mechanizací přes 3,5 t objemnějšího kusového materiálu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</si>
  <si>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739*0,09"odvoz dřevěných pražců na skládku"</t>
  </si>
  <si>
    <t>23</t>
  </si>
  <si>
    <t>-1945366092</t>
  </si>
  <si>
    <t>390*1,8+(400*1*0,1)*1,5+47*1,5"KL+stezky+příkopy na skládku"</t>
  </si>
  <si>
    <t>24</t>
  </si>
  <si>
    <t>2005414100</t>
  </si>
  <si>
    <t>796,278"doprava kameniva"</t>
  </si>
  <si>
    <t>25</t>
  </si>
  <si>
    <t>9902200100</t>
  </si>
  <si>
    <t>Doprava dodávek zhotovitele, dodávek objednatele nebo výzisku mechanizací přes 3,5 t objemnějšího kusového materiálu do 10 km</t>
  </si>
  <si>
    <t>-1561600432</t>
  </si>
  <si>
    <t>Doprava dodávek zhotovitele, dodávek objednatele nebo výzisku mechanizací přes 3,5 t objemnějšího kusového materiálu do 10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</si>
  <si>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760*0,320"doprava pražců SB 8 z Holýšova"</t>
  </si>
  <si>
    <t>26</t>
  </si>
  <si>
    <t>9902100700</t>
  </si>
  <si>
    <t>Doprava dodávek zhotovitele, dodávek objednatele nebo výzisku mechanizací přes 3,5 t sypanin  do 100 km</t>
  </si>
  <si>
    <t>-164926845</t>
  </si>
  <si>
    <t>Doprava dodávek zhotovitele, dodávek objednatele nebo výzisku mechanizací přes 3,5 t sypanin do 100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</si>
  <si>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3,739+0,274"doprava drobného kolejiva"</t>
  </si>
  <si>
    <t>SO 2.2 - Materiál objednatele</t>
  </si>
  <si>
    <t>5956213065</t>
  </si>
  <si>
    <t>Pražec betonový příčný vystrojený  užitý tv. SB 8 P</t>
  </si>
  <si>
    <t>-1998740927</t>
  </si>
  <si>
    <t>SO 3 - VRN</t>
  </si>
  <si>
    <t>SO 3.1 - VRN</t>
  </si>
  <si>
    <t>021211001</t>
  </si>
  <si>
    <t>Průzkumné práce pro opravy Doplňující laboratorní rozbor kontaminace zeminy nebo kol. lože</t>
  </si>
  <si>
    <t>1024</t>
  </si>
  <si>
    <t>-1411142890</t>
  </si>
  <si>
    <t>Průzkumné práce pro opravy Doplňující laboratorní rozbor kontaminace zeminy nebo kol. lože - V ceně jsou započteny náklady na doplňující rozbor kameniva nebo KL pro objasnění kontaminace ropnými látkami akreditovanou laboratoří včetně vyhodnocení a předání zprávy o výsledku.</t>
  </si>
  <si>
    <t>Poznámka k souboru cen:_x000D_
V ceně jsou započteny náklady na doplňující rozbor kameniva nebo KL pro objasnění kontaminace ropnými látkami akreditovanou laboratoří včetně vyhodnocení a předání zprávy o výsledku.</t>
  </si>
  <si>
    <t>022101001</t>
  </si>
  <si>
    <t>Geodetické práce Geodetické práce před opravou</t>
  </si>
  <si>
    <t>%</t>
  </si>
  <si>
    <t>-1490539794</t>
  </si>
  <si>
    <t>022101011</t>
  </si>
  <si>
    <t>Geodetické práce Geodetické práce v průběhu opravy</t>
  </si>
  <si>
    <t>-1876503527</t>
  </si>
  <si>
    <t>022101021</t>
  </si>
  <si>
    <t>Geodetické práce Geodetické práce po ukončení opravy</t>
  </si>
  <si>
    <t>2042808633</t>
  </si>
  <si>
    <t>022121001</t>
  </si>
  <si>
    <t>Geodetické práce Diagnostika technické infrastruktury Vytýčení trasy inženýrských sítí</t>
  </si>
  <si>
    <t>-1623453703</t>
  </si>
  <si>
    <t>Geodetické práce Diagnostika technické infrastruktury Vytýčení trasy inženýrských sítí - V sazbě jsou započteny náklady na vyhledání trasy detektorem, zaměření a zobrazení trasy a předání  výstupu zaměření. V sazbě nejsou obsaženy náklady na vytýčení sítí ve správě provozovatele.</t>
  </si>
  <si>
    <t>Poznámka k souboru cen:_x000D_
V sazbě jsou započteny náklady na vyhledání trasy detektorem, zaměření a zobrazení trasy a předání výstupu zaměření. V sazbě nejsou obsaženy náklady na vytýčení sítí ve správě provozovatele.</t>
  </si>
  <si>
    <t>023131001</t>
  </si>
  <si>
    <t>Projektové práce Dokumentace skutečného provedení železničního svršku a spodku</t>
  </si>
  <si>
    <t>1663673624</t>
  </si>
  <si>
    <t>Projektové práce Dokumentace skutečného provedení železničního svršku a spodku - V sazbě jsou obsaženy náklady na zaměření a vyhotovení dokumentace skutečného provedení žel. svršku a spodku dle vyhlášky č. 499/2006 Sb., a vyhlášky č. 31/1995 Sb. včetně zpracování dat v digitální podobě v otevřené formě a její předání objednateli</t>
  </si>
  <si>
    <t>Poznámka k souboru cen:_x000D_
V sazbě jsou obsaženy náklady na zaměření a vyhotovení dokumentace skutečného provedení žel. svršku a spodku dle vyhlášky č. 499/2006 Sb., a vyhlášky č. 31/1995 Sb. včetně zpracování dat v digitální podobě v otevřené formě a její předání objednateli</t>
  </si>
  <si>
    <t>031101031</t>
  </si>
  <si>
    <t>Zařízení a vybavení staveniště vyjma dále jmenované práce včetně opatření na ochranu sousedních pozemků, včetně opatření na ochranu sousedních pozemků, informační tabule, dopravního značení na staveništi aj. při velikosti nákladů přes 5 do 20 mil. Kč</t>
  </si>
  <si>
    <t>406470522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</si>
</sst>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sz val="10"/>
      <color rgb="FF003366"/>
      <name val="Arial CE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9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9" fillId="0" borderId="0" xfId="0" applyFont="1" applyAlignment="1" applyProtection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3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5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18" fillId="4" borderId="0" xfId="0" applyFont="1" applyFill="1" applyAlignment="1" applyProtection="1">
      <alignment horizontal="center" vertical="center"/>
    </xf>
    <xf numFmtId="0" fontId="19" fillId="0" borderId="16" xfId="0" applyFont="1" applyBorder="1" applyAlignment="1" applyProtection="1">
      <alignment horizontal="center" vertical="center" wrapText="1"/>
    </xf>
    <xf numFmtId="0" fontId="19" fillId="0" borderId="17" xfId="0" applyFont="1" applyBorder="1" applyAlignment="1" applyProtection="1">
      <alignment horizontal="center" vertical="center" wrapText="1"/>
    </xf>
    <xf numFmtId="0" fontId="19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vertical="center"/>
    </xf>
    <xf numFmtId="4" fontId="20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6" fillId="0" borderId="14" xfId="0" applyNumberFormat="1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166" fontId="16" fillId="0" borderId="0" xfId="0" applyNumberFormat="1" applyFont="1" applyBorder="1" applyAlignment="1" applyProtection="1">
      <alignment vertical="center"/>
    </xf>
    <xf numFmtId="4" fontId="16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4" fillId="0" borderId="14" xfId="0" applyNumberFormat="1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vertical="center"/>
    </xf>
    <xf numFmtId="166" fontId="24" fillId="0" borderId="0" xfId="0" applyNumberFormat="1" applyFont="1" applyBorder="1" applyAlignment="1" applyProtection="1">
      <alignment vertical="center"/>
    </xf>
    <xf numFmtId="4" fontId="24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26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9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3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8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8" fillId="4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8" fillId="4" borderId="16" xfId="0" applyFont="1" applyFill="1" applyBorder="1" applyAlignment="1" applyProtection="1">
      <alignment horizontal="center" vertical="center" wrapText="1"/>
    </xf>
    <xf numFmtId="0" fontId="18" fillId="4" borderId="17" xfId="0" applyFont="1" applyFill="1" applyBorder="1" applyAlignment="1" applyProtection="1">
      <alignment horizontal="center" vertical="center" wrapText="1"/>
    </xf>
    <xf numFmtId="0" fontId="18" fillId="4" borderId="17" xfId="0" applyFont="1" applyFill="1" applyBorder="1" applyAlignment="1" applyProtection="1">
      <alignment horizontal="center" vertical="center" wrapText="1"/>
      <protection locked="0"/>
    </xf>
    <xf numFmtId="0" fontId="18" fillId="4" borderId="18" xfId="0" applyFont="1" applyFill="1" applyBorder="1" applyAlignment="1" applyProtection="1">
      <alignment horizontal="center" vertical="center" wrapText="1"/>
    </xf>
    <xf numFmtId="0" fontId="18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0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18" fillId="0" borderId="22" xfId="0" applyFont="1" applyBorder="1" applyAlignment="1" applyProtection="1">
      <alignment horizontal="center" vertical="center"/>
    </xf>
    <xf numFmtId="49" fontId="18" fillId="0" borderId="22" xfId="0" applyNumberFormat="1" applyFont="1" applyBorder="1" applyAlignment="1" applyProtection="1">
      <alignment horizontal="left" vertical="center" wrapText="1"/>
    </xf>
    <xf numFmtId="0" fontId="18" fillId="0" borderId="22" xfId="0" applyFont="1" applyBorder="1" applyAlignment="1" applyProtection="1">
      <alignment horizontal="left" vertical="center" wrapText="1"/>
    </xf>
    <xf numFmtId="0" fontId="18" fillId="0" borderId="22" xfId="0" applyFont="1" applyBorder="1" applyAlignment="1" applyProtection="1">
      <alignment horizontal="center" vertical="center" wrapText="1"/>
    </xf>
    <xf numFmtId="167" fontId="18" fillId="0" borderId="22" xfId="0" applyNumberFormat="1" applyFont="1" applyBorder="1" applyAlignment="1" applyProtection="1">
      <alignment vertical="center"/>
    </xf>
    <xf numFmtId="4" fontId="18" fillId="2" borderId="22" xfId="0" applyNumberFormat="1" applyFont="1" applyFill="1" applyBorder="1" applyAlignment="1" applyProtection="1">
      <alignment vertical="center"/>
      <protection locked="0"/>
    </xf>
    <xf numFmtId="4" fontId="18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9" fillId="2" borderId="14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horizontal="center" vertical="center"/>
    </xf>
    <xf numFmtId="166" fontId="19" fillId="0" borderId="0" xfId="0" applyNumberFormat="1" applyFont="1" applyBorder="1" applyAlignment="1" applyProtection="1">
      <alignment vertical="center"/>
    </xf>
    <xf numFmtId="166" fontId="19" fillId="0" borderId="15" xfId="0" applyNumberFormat="1" applyFont="1" applyBorder="1" applyAlignment="1" applyProtection="1">
      <alignment vertical="center"/>
    </xf>
    <xf numFmtId="0" fontId="18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 applyProtection="1">
      <alignment horizontal="left" vertical="center"/>
    </xf>
    <xf numFmtId="0" fontId="33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4" fillId="0" borderId="0" xfId="0" applyFont="1" applyAlignment="1" applyProtection="1">
      <alignment vertical="center" wrapText="1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 wrapText="1"/>
    </xf>
    <xf numFmtId="167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3" xfId="0" applyFont="1" applyBorder="1" applyAlignment="1">
      <alignment vertical="center"/>
    </xf>
    <xf numFmtId="0" fontId="6" fillId="0" borderId="1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15" xfId="0" applyFont="1" applyBorder="1" applyAlignment="1" applyProtection="1">
      <alignment vertical="center"/>
    </xf>
    <xf numFmtId="0" fontId="6" fillId="0" borderId="0" xfId="0" applyFont="1" applyAlignment="1">
      <alignment horizontal="left"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 wrapText="1"/>
    </xf>
    <xf numFmtId="167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3" xfId="0" applyFont="1" applyBorder="1" applyAlignment="1">
      <alignment vertical="center"/>
    </xf>
    <xf numFmtId="0" fontId="7" fillId="0" borderId="14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15" xfId="0" applyFont="1" applyBorder="1" applyAlignment="1" applyProtection="1">
      <alignment vertical="center"/>
    </xf>
    <xf numFmtId="0" fontId="7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22" xfId="0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167" fontId="18" fillId="2" borderId="22" xfId="0" applyNumberFormat="1" applyFont="1" applyFill="1" applyBorder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4" fontId="13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14" xfId="0" applyFont="1" applyBorder="1" applyAlignment="1" applyProtection="1">
      <alignment horizontal="left" vertical="center"/>
    </xf>
    <xf numFmtId="0" fontId="17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4" fontId="26" fillId="0" borderId="0" xfId="0" applyNumberFormat="1" applyFont="1" applyAlignment="1" applyProtection="1">
      <alignment vertical="center"/>
    </xf>
    <xf numFmtId="0" fontId="26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18" fillId="4" borderId="6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left" vertical="center"/>
    </xf>
    <xf numFmtId="0" fontId="18" fillId="4" borderId="7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horizontal="left" vertical="center" wrapText="1"/>
    </xf>
    <xf numFmtId="0" fontId="18" fillId="4" borderId="8" xfId="0" applyFont="1" applyFill="1" applyBorder="1" applyAlignment="1" applyProtection="1">
      <alignment horizontal="left" vertical="center"/>
    </xf>
    <xf numFmtId="0" fontId="18" fillId="4" borderId="7" xfId="0" applyFont="1" applyFill="1" applyBorder="1" applyAlignment="1" applyProtection="1">
      <alignment horizontal="right" vertical="center"/>
    </xf>
    <xf numFmtId="4" fontId="23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3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spans="1:74" s="1" customFormat="1" ht="36.950000000000003" customHeight="1">
      <c r="AR2" s="247"/>
      <c r="AS2" s="247"/>
      <c r="AT2" s="247"/>
      <c r="AU2" s="247"/>
      <c r="AV2" s="247"/>
      <c r="AW2" s="247"/>
      <c r="AX2" s="247"/>
      <c r="AY2" s="247"/>
      <c r="AZ2" s="247"/>
      <c r="BA2" s="247"/>
      <c r="BB2" s="247"/>
      <c r="BC2" s="247"/>
      <c r="BD2" s="247"/>
      <c r="BE2" s="247"/>
      <c r="BS2" s="13" t="s">
        <v>6</v>
      </c>
      <c r="BT2" s="13" t="s">
        <v>7</v>
      </c>
    </row>
    <row r="3" spans="1:74" s="1" customFormat="1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spans="1:74" s="1" customFormat="1" ht="24.95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spans="1:74" s="1" customFormat="1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59" t="s">
        <v>14</v>
      </c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0"/>
      <c r="AN5" s="260"/>
      <c r="AO5" s="260"/>
      <c r="AP5" s="18"/>
      <c r="AQ5" s="18"/>
      <c r="AR5" s="16"/>
      <c r="BE5" s="238" t="s">
        <v>15</v>
      </c>
      <c r="BS5" s="13" t="s">
        <v>6</v>
      </c>
    </row>
    <row r="6" spans="1:74" s="1" customFormat="1" ht="36.950000000000003" customHeight="1">
      <c r="B6" s="17"/>
      <c r="C6" s="18"/>
      <c r="D6" s="24" t="s">
        <v>16</v>
      </c>
      <c r="E6" s="18"/>
      <c r="F6" s="18"/>
      <c r="G6" s="18"/>
      <c r="H6" s="18"/>
      <c r="I6" s="18"/>
      <c r="J6" s="18"/>
      <c r="K6" s="261" t="s">
        <v>17</v>
      </c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18"/>
      <c r="AQ6" s="18"/>
      <c r="AR6" s="16"/>
      <c r="BE6" s="239"/>
      <c r="BS6" s="13" t="s">
        <v>6</v>
      </c>
    </row>
    <row r="7" spans="1:74" s="1" customFormat="1" ht="12" customHeight="1">
      <c r="B7" s="17"/>
      <c r="C7" s="18"/>
      <c r="D7" s="25" t="s">
        <v>18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5" t="s">
        <v>19</v>
      </c>
      <c r="AL7" s="18"/>
      <c r="AM7" s="18"/>
      <c r="AN7" s="23" t="s">
        <v>1</v>
      </c>
      <c r="AO7" s="18"/>
      <c r="AP7" s="18"/>
      <c r="AQ7" s="18"/>
      <c r="AR7" s="16"/>
      <c r="BE7" s="239"/>
      <c r="BS7" s="13" t="s">
        <v>6</v>
      </c>
    </row>
    <row r="8" spans="1:74" s="1" customFormat="1" ht="12" customHeight="1">
      <c r="B8" s="17"/>
      <c r="C8" s="18"/>
      <c r="D8" s="25" t="s">
        <v>20</v>
      </c>
      <c r="E8" s="18"/>
      <c r="F8" s="18"/>
      <c r="G8" s="18"/>
      <c r="H8" s="18"/>
      <c r="I8" s="18"/>
      <c r="J8" s="18"/>
      <c r="K8" s="23" t="s">
        <v>21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5" t="s">
        <v>22</v>
      </c>
      <c r="AL8" s="18"/>
      <c r="AM8" s="18"/>
      <c r="AN8" s="26" t="s">
        <v>23</v>
      </c>
      <c r="AO8" s="18"/>
      <c r="AP8" s="18"/>
      <c r="AQ8" s="18"/>
      <c r="AR8" s="16"/>
      <c r="BE8" s="239"/>
      <c r="BS8" s="13" t="s">
        <v>6</v>
      </c>
    </row>
    <row r="9" spans="1:74" s="1" customFormat="1" ht="14.45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39"/>
      <c r="BS9" s="13" t="s">
        <v>6</v>
      </c>
    </row>
    <row r="10" spans="1:74" s="1" customFormat="1" ht="12" customHeight="1">
      <c r="B10" s="17"/>
      <c r="C10" s="18"/>
      <c r="D10" s="25" t="s">
        <v>24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5" t="s">
        <v>25</v>
      </c>
      <c r="AL10" s="18"/>
      <c r="AM10" s="18"/>
      <c r="AN10" s="23" t="s">
        <v>1</v>
      </c>
      <c r="AO10" s="18"/>
      <c r="AP10" s="18"/>
      <c r="AQ10" s="18"/>
      <c r="AR10" s="16"/>
      <c r="BE10" s="239"/>
      <c r="BS10" s="13" t="s">
        <v>6</v>
      </c>
    </row>
    <row r="11" spans="1:74" s="1" customFormat="1" ht="18.399999999999999" customHeight="1">
      <c r="B11" s="17"/>
      <c r="C11" s="18"/>
      <c r="D11" s="18"/>
      <c r="E11" s="23" t="s">
        <v>26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5" t="s">
        <v>27</v>
      </c>
      <c r="AL11" s="18"/>
      <c r="AM11" s="18"/>
      <c r="AN11" s="23" t="s">
        <v>1</v>
      </c>
      <c r="AO11" s="18"/>
      <c r="AP11" s="18"/>
      <c r="AQ11" s="18"/>
      <c r="AR11" s="16"/>
      <c r="BE11" s="239"/>
      <c r="BS11" s="13" t="s">
        <v>6</v>
      </c>
    </row>
    <row r="12" spans="1:74" s="1" customFormat="1" ht="6.9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39"/>
      <c r="BS12" s="13" t="s">
        <v>6</v>
      </c>
    </row>
    <row r="13" spans="1:74" s="1" customFormat="1" ht="12" customHeight="1">
      <c r="B13" s="17"/>
      <c r="C13" s="18"/>
      <c r="D13" s="25" t="s">
        <v>28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5" t="s">
        <v>25</v>
      </c>
      <c r="AL13" s="18"/>
      <c r="AM13" s="18"/>
      <c r="AN13" s="27" t="s">
        <v>29</v>
      </c>
      <c r="AO13" s="18"/>
      <c r="AP13" s="18"/>
      <c r="AQ13" s="18"/>
      <c r="AR13" s="16"/>
      <c r="BE13" s="239"/>
      <c r="BS13" s="13" t="s">
        <v>6</v>
      </c>
    </row>
    <row r="14" spans="1:74" ht="12.75">
      <c r="B14" s="17"/>
      <c r="C14" s="18"/>
      <c r="D14" s="18"/>
      <c r="E14" s="262" t="s">
        <v>29</v>
      </c>
      <c r="F14" s="263"/>
      <c r="G14" s="263"/>
      <c r="H14" s="263"/>
      <c r="I14" s="263"/>
      <c r="J14" s="263"/>
      <c r="K14" s="263"/>
      <c r="L14" s="263"/>
      <c r="M14" s="263"/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  <c r="AF14" s="263"/>
      <c r="AG14" s="263"/>
      <c r="AH14" s="263"/>
      <c r="AI14" s="263"/>
      <c r="AJ14" s="263"/>
      <c r="AK14" s="25" t="s">
        <v>27</v>
      </c>
      <c r="AL14" s="18"/>
      <c r="AM14" s="18"/>
      <c r="AN14" s="27" t="s">
        <v>29</v>
      </c>
      <c r="AO14" s="18"/>
      <c r="AP14" s="18"/>
      <c r="AQ14" s="18"/>
      <c r="AR14" s="16"/>
      <c r="BE14" s="239"/>
      <c r="BS14" s="13" t="s">
        <v>6</v>
      </c>
    </row>
    <row r="15" spans="1:74" s="1" customFormat="1" ht="6.95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39"/>
      <c r="BS15" s="13" t="s">
        <v>4</v>
      </c>
    </row>
    <row r="16" spans="1:74" s="1" customFormat="1" ht="12" customHeight="1">
      <c r="B16" s="17"/>
      <c r="C16" s="18"/>
      <c r="D16" s="25" t="s">
        <v>30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5" t="s">
        <v>25</v>
      </c>
      <c r="AL16" s="18"/>
      <c r="AM16" s="18"/>
      <c r="AN16" s="23" t="s">
        <v>1</v>
      </c>
      <c r="AO16" s="18"/>
      <c r="AP16" s="18"/>
      <c r="AQ16" s="18"/>
      <c r="AR16" s="16"/>
      <c r="BE16" s="239"/>
      <c r="BS16" s="13" t="s">
        <v>4</v>
      </c>
    </row>
    <row r="17" spans="1:71" s="1" customFormat="1" ht="18.399999999999999" customHeight="1">
      <c r="B17" s="17"/>
      <c r="C17" s="18"/>
      <c r="D17" s="18"/>
      <c r="E17" s="23" t="s">
        <v>31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5" t="s">
        <v>27</v>
      </c>
      <c r="AL17" s="18"/>
      <c r="AM17" s="18"/>
      <c r="AN17" s="23" t="s">
        <v>1</v>
      </c>
      <c r="AO17" s="18"/>
      <c r="AP17" s="18"/>
      <c r="AQ17" s="18"/>
      <c r="AR17" s="16"/>
      <c r="BE17" s="239"/>
      <c r="BS17" s="13" t="s">
        <v>32</v>
      </c>
    </row>
    <row r="18" spans="1:71" s="1" customFormat="1" ht="6.95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39"/>
      <c r="BS18" s="13" t="s">
        <v>6</v>
      </c>
    </row>
    <row r="19" spans="1:71" s="1" customFormat="1" ht="12" customHeight="1">
      <c r="B19" s="17"/>
      <c r="C19" s="18"/>
      <c r="D19" s="25" t="s">
        <v>33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5" t="s">
        <v>25</v>
      </c>
      <c r="AL19" s="18"/>
      <c r="AM19" s="18"/>
      <c r="AN19" s="23" t="s">
        <v>1</v>
      </c>
      <c r="AO19" s="18"/>
      <c r="AP19" s="18"/>
      <c r="AQ19" s="18"/>
      <c r="AR19" s="16"/>
      <c r="BE19" s="239"/>
      <c r="BS19" s="13" t="s">
        <v>6</v>
      </c>
    </row>
    <row r="20" spans="1:71" s="1" customFormat="1" ht="18.399999999999999" customHeight="1">
      <c r="B20" s="17"/>
      <c r="C20" s="18"/>
      <c r="D20" s="18"/>
      <c r="E20" s="23" t="s">
        <v>34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5" t="s">
        <v>27</v>
      </c>
      <c r="AL20" s="18"/>
      <c r="AM20" s="18"/>
      <c r="AN20" s="23" t="s">
        <v>1</v>
      </c>
      <c r="AO20" s="18"/>
      <c r="AP20" s="18"/>
      <c r="AQ20" s="18"/>
      <c r="AR20" s="16"/>
      <c r="BE20" s="239"/>
      <c r="BS20" s="13" t="s">
        <v>32</v>
      </c>
    </row>
    <row r="21" spans="1:71" s="1" customFormat="1" ht="6.95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39"/>
    </row>
    <row r="22" spans="1:71" s="1" customFormat="1" ht="12" customHeight="1">
      <c r="B22" s="17"/>
      <c r="C22" s="18"/>
      <c r="D22" s="25" t="s">
        <v>35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39"/>
    </row>
    <row r="23" spans="1:71" s="1" customFormat="1" ht="16.5" customHeight="1">
      <c r="B23" s="17"/>
      <c r="C23" s="18"/>
      <c r="D23" s="18"/>
      <c r="E23" s="264" t="s">
        <v>1</v>
      </c>
      <c r="F23" s="264"/>
      <c r="G23" s="264"/>
      <c r="H23" s="264"/>
      <c r="I23" s="264"/>
      <c r="J23" s="264"/>
      <c r="K23" s="264"/>
      <c r="L23" s="264"/>
      <c r="M23" s="264"/>
      <c r="N23" s="264"/>
      <c r="O23" s="264"/>
      <c r="P23" s="264"/>
      <c r="Q23" s="264"/>
      <c r="R23" s="264"/>
      <c r="S23" s="264"/>
      <c r="T23" s="264"/>
      <c r="U23" s="264"/>
      <c r="V23" s="264"/>
      <c r="W23" s="264"/>
      <c r="X23" s="264"/>
      <c r="Y23" s="264"/>
      <c r="Z23" s="264"/>
      <c r="AA23" s="264"/>
      <c r="AB23" s="264"/>
      <c r="AC23" s="264"/>
      <c r="AD23" s="264"/>
      <c r="AE23" s="264"/>
      <c r="AF23" s="264"/>
      <c r="AG23" s="264"/>
      <c r="AH23" s="264"/>
      <c r="AI23" s="264"/>
      <c r="AJ23" s="264"/>
      <c r="AK23" s="264"/>
      <c r="AL23" s="264"/>
      <c r="AM23" s="264"/>
      <c r="AN23" s="264"/>
      <c r="AO23" s="18"/>
      <c r="AP23" s="18"/>
      <c r="AQ23" s="18"/>
      <c r="AR23" s="16"/>
      <c r="BE23" s="239"/>
    </row>
    <row r="24" spans="1:71" s="1" customFormat="1" ht="6.95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39"/>
    </row>
    <row r="25" spans="1:71" s="1" customFormat="1" ht="6.95" customHeight="1">
      <c r="B25" s="17"/>
      <c r="C25" s="1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18"/>
      <c r="AQ25" s="18"/>
      <c r="AR25" s="16"/>
      <c r="BE25" s="239"/>
    </row>
    <row r="26" spans="1:71" s="2" customFormat="1" ht="25.9" customHeight="1">
      <c r="A26" s="30"/>
      <c r="B26" s="31"/>
      <c r="C26" s="32"/>
      <c r="D26" s="33" t="s">
        <v>36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241">
        <f>ROUND(AG94,2)</f>
        <v>0</v>
      </c>
      <c r="AL26" s="242"/>
      <c r="AM26" s="242"/>
      <c r="AN26" s="242"/>
      <c r="AO26" s="242"/>
      <c r="AP26" s="32"/>
      <c r="AQ26" s="32"/>
      <c r="AR26" s="35"/>
      <c r="BE26" s="239"/>
    </row>
    <row r="27" spans="1:71" s="2" customFormat="1" ht="6.95" customHeight="1">
      <c r="A27" s="30"/>
      <c r="B27" s="31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5"/>
      <c r="BE27" s="239"/>
    </row>
    <row r="28" spans="1:71" s="2" customFormat="1" ht="12.75">
      <c r="A28" s="30"/>
      <c r="B28" s="31"/>
      <c r="C28" s="32"/>
      <c r="D28" s="32"/>
      <c r="E28" s="32"/>
      <c r="F28" s="32"/>
      <c r="G28" s="32"/>
      <c r="H28" s="32"/>
      <c r="I28" s="32"/>
      <c r="J28" s="32"/>
      <c r="K28" s="32"/>
      <c r="L28" s="265" t="s">
        <v>37</v>
      </c>
      <c r="M28" s="265"/>
      <c r="N28" s="265"/>
      <c r="O28" s="265"/>
      <c r="P28" s="265"/>
      <c r="Q28" s="32"/>
      <c r="R28" s="32"/>
      <c r="S28" s="32"/>
      <c r="T28" s="32"/>
      <c r="U28" s="32"/>
      <c r="V28" s="32"/>
      <c r="W28" s="265" t="s">
        <v>38</v>
      </c>
      <c r="X28" s="265"/>
      <c r="Y28" s="265"/>
      <c r="Z28" s="265"/>
      <c r="AA28" s="265"/>
      <c r="AB28" s="265"/>
      <c r="AC28" s="265"/>
      <c r="AD28" s="265"/>
      <c r="AE28" s="265"/>
      <c r="AF28" s="32"/>
      <c r="AG28" s="32"/>
      <c r="AH28" s="32"/>
      <c r="AI28" s="32"/>
      <c r="AJ28" s="32"/>
      <c r="AK28" s="265" t="s">
        <v>39</v>
      </c>
      <c r="AL28" s="265"/>
      <c r="AM28" s="265"/>
      <c r="AN28" s="265"/>
      <c r="AO28" s="265"/>
      <c r="AP28" s="32"/>
      <c r="AQ28" s="32"/>
      <c r="AR28" s="35"/>
      <c r="BE28" s="239"/>
    </row>
    <row r="29" spans="1:71" s="3" customFormat="1" ht="14.45" customHeight="1">
      <c r="B29" s="36"/>
      <c r="C29" s="37"/>
      <c r="D29" s="25" t="s">
        <v>40</v>
      </c>
      <c r="E29" s="37"/>
      <c r="F29" s="25" t="s">
        <v>41</v>
      </c>
      <c r="G29" s="37"/>
      <c r="H29" s="37"/>
      <c r="I29" s="37"/>
      <c r="J29" s="37"/>
      <c r="K29" s="37"/>
      <c r="L29" s="266">
        <v>0.21</v>
      </c>
      <c r="M29" s="237"/>
      <c r="N29" s="237"/>
      <c r="O29" s="237"/>
      <c r="P29" s="237"/>
      <c r="Q29" s="37"/>
      <c r="R29" s="37"/>
      <c r="S29" s="37"/>
      <c r="T29" s="37"/>
      <c r="U29" s="37"/>
      <c r="V29" s="37"/>
      <c r="W29" s="236">
        <f>ROUND(AZ94, 2)</f>
        <v>0</v>
      </c>
      <c r="X29" s="237"/>
      <c r="Y29" s="237"/>
      <c r="Z29" s="237"/>
      <c r="AA29" s="237"/>
      <c r="AB29" s="237"/>
      <c r="AC29" s="237"/>
      <c r="AD29" s="237"/>
      <c r="AE29" s="237"/>
      <c r="AF29" s="37"/>
      <c r="AG29" s="37"/>
      <c r="AH29" s="37"/>
      <c r="AI29" s="37"/>
      <c r="AJ29" s="37"/>
      <c r="AK29" s="236">
        <f>ROUND(AV94, 2)</f>
        <v>0</v>
      </c>
      <c r="AL29" s="237"/>
      <c r="AM29" s="237"/>
      <c r="AN29" s="237"/>
      <c r="AO29" s="237"/>
      <c r="AP29" s="37"/>
      <c r="AQ29" s="37"/>
      <c r="AR29" s="38"/>
      <c r="BE29" s="240"/>
    </row>
    <row r="30" spans="1:71" s="3" customFormat="1" ht="14.45" customHeight="1">
      <c r="B30" s="36"/>
      <c r="C30" s="37"/>
      <c r="D30" s="37"/>
      <c r="E30" s="37"/>
      <c r="F30" s="25" t="s">
        <v>42</v>
      </c>
      <c r="G30" s="37"/>
      <c r="H30" s="37"/>
      <c r="I30" s="37"/>
      <c r="J30" s="37"/>
      <c r="K30" s="37"/>
      <c r="L30" s="266">
        <v>0.15</v>
      </c>
      <c r="M30" s="237"/>
      <c r="N30" s="237"/>
      <c r="O30" s="237"/>
      <c r="P30" s="237"/>
      <c r="Q30" s="37"/>
      <c r="R30" s="37"/>
      <c r="S30" s="37"/>
      <c r="T30" s="37"/>
      <c r="U30" s="37"/>
      <c r="V30" s="37"/>
      <c r="W30" s="236">
        <f>ROUND(BA94, 2)</f>
        <v>0</v>
      </c>
      <c r="X30" s="237"/>
      <c r="Y30" s="237"/>
      <c r="Z30" s="237"/>
      <c r="AA30" s="237"/>
      <c r="AB30" s="237"/>
      <c r="AC30" s="237"/>
      <c r="AD30" s="237"/>
      <c r="AE30" s="237"/>
      <c r="AF30" s="37"/>
      <c r="AG30" s="37"/>
      <c r="AH30" s="37"/>
      <c r="AI30" s="37"/>
      <c r="AJ30" s="37"/>
      <c r="AK30" s="236">
        <f>ROUND(AW94, 2)</f>
        <v>0</v>
      </c>
      <c r="AL30" s="237"/>
      <c r="AM30" s="237"/>
      <c r="AN30" s="237"/>
      <c r="AO30" s="237"/>
      <c r="AP30" s="37"/>
      <c r="AQ30" s="37"/>
      <c r="AR30" s="38"/>
      <c r="BE30" s="240"/>
    </row>
    <row r="31" spans="1:71" s="3" customFormat="1" ht="14.45" hidden="1" customHeight="1">
      <c r="B31" s="36"/>
      <c r="C31" s="37"/>
      <c r="D31" s="37"/>
      <c r="E31" s="37"/>
      <c r="F31" s="25" t="s">
        <v>43</v>
      </c>
      <c r="G31" s="37"/>
      <c r="H31" s="37"/>
      <c r="I31" s="37"/>
      <c r="J31" s="37"/>
      <c r="K31" s="37"/>
      <c r="L31" s="266">
        <v>0.21</v>
      </c>
      <c r="M31" s="237"/>
      <c r="N31" s="237"/>
      <c r="O31" s="237"/>
      <c r="P31" s="237"/>
      <c r="Q31" s="37"/>
      <c r="R31" s="37"/>
      <c r="S31" s="37"/>
      <c r="T31" s="37"/>
      <c r="U31" s="37"/>
      <c r="V31" s="37"/>
      <c r="W31" s="236">
        <f>ROUND(BB94, 2)</f>
        <v>0</v>
      </c>
      <c r="X31" s="237"/>
      <c r="Y31" s="237"/>
      <c r="Z31" s="237"/>
      <c r="AA31" s="237"/>
      <c r="AB31" s="237"/>
      <c r="AC31" s="237"/>
      <c r="AD31" s="237"/>
      <c r="AE31" s="237"/>
      <c r="AF31" s="37"/>
      <c r="AG31" s="37"/>
      <c r="AH31" s="37"/>
      <c r="AI31" s="37"/>
      <c r="AJ31" s="37"/>
      <c r="AK31" s="236">
        <v>0</v>
      </c>
      <c r="AL31" s="237"/>
      <c r="AM31" s="237"/>
      <c r="AN31" s="237"/>
      <c r="AO31" s="237"/>
      <c r="AP31" s="37"/>
      <c r="AQ31" s="37"/>
      <c r="AR31" s="38"/>
      <c r="BE31" s="240"/>
    </row>
    <row r="32" spans="1:71" s="3" customFormat="1" ht="14.45" hidden="1" customHeight="1">
      <c r="B32" s="36"/>
      <c r="C32" s="37"/>
      <c r="D32" s="37"/>
      <c r="E32" s="37"/>
      <c r="F32" s="25" t="s">
        <v>44</v>
      </c>
      <c r="G32" s="37"/>
      <c r="H32" s="37"/>
      <c r="I32" s="37"/>
      <c r="J32" s="37"/>
      <c r="K32" s="37"/>
      <c r="L32" s="266">
        <v>0.15</v>
      </c>
      <c r="M32" s="237"/>
      <c r="N32" s="237"/>
      <c r="O32" s="237"/>
      <c r="P32" s="237"/>
      <c r="Q32" s="37"/>
      <c r="R32" s="37"/>
      <c r="S32" s="37"/>
      <c r="T32" s="37"/>
      <c r="U32" s="37"/>
      <c r="V32" s="37"/>
      <c r="W32" s="236">
        <f>ROUND(BC94, 2)</f>
        <v>0</v>
      </c>
      <c r="X32" s="237"/>
      <c r="Y32" s="237"/>
      <c r="Z32" s="237"/>
      <c r="AA32" s="237"/>
      <c r="AB32" s="237"/>
      <c r="AC32" s="237"/>
      <c r="AD32" s="237"/>
      <c r="AE32" s="237"/>
      <c r="AF32" s="37"/>
      <c r="AG32" s="37"/>
      <c r="AH32" s="37"/>
      <c r="AI32" s="37"/>
      <c r="AJ32" s="37"/>
      <c r="AK32" s="236">
        <v>0</v>
      </c>
      <c r="AL32" s="237"/>
      <c r="AM32" s="237"/>
      <c r="AN32" s="237"/>
      <c r="AO32" s="237"/>
      <c r="AP32" s="37"/>
      <c r="AQ32" s="37"/>
      <c r="AR32" s="38"/>
      <c r="BE32" s="240"/>
    </row>
    <row r="33" spans="1:57" s="3" customFormat="1" ht="14.45" hidden="1" customHeight="1">
      <c r="B33" s="36"/>
      <c r="C33" s="37"/>
      <c r="D33" s="37"/>
      <c r="E33" s="37"/>
      <c r="F33" s="25" t="s">
        <v>45</v>
      </c>
      <c r="G33" s="37"/>
      <c r="H33" s="37"/>
      <c r="I33" s="37"/>
      <c r="J33" s="37"/>
      <c r="K33" s="37"/>
      <c r="L33" s="266">
        <v>0</v>
      </c>
      <c r="M33" s="237"/>
      <c r="N33" s="237"/>
      <c r="O33" s="237"/>
      <c r="P33" s="237"/>
      <c r="Q33" s="37"/>
      <c r="R33" s="37"/>
      <c r="S33" s="37"/>
      <c r="T33" s="37"/>
      <c r="U33" s="37"/>
      <c r="V33" s="37"/>
      <c r="W33" s="236">
        <f>ROUND(BD94, 2)</f>
        <v>0</v>
      </c>
      <c r="X33" s="237"/>
      <c r="Y33" s="237"/>
      <c r="Z33" s="237"/>
      <c r="AA33" s="237"/>
      <c r="AB33" s="237"/>
      <c r="AC33" s="237"/>
      <c r="AD33" s="237"/>
      <c r="AE33" s="237"/>
      <c r="AF33" s="37"/>
      <c r="AG33" s="37"/>
      <c r="AH33" s="37"/>
      <c r="AI33" s="37"/>
      <c r="AJ33" s="37"/>
      <c r="AK33" s="236">
        <v>0</v>
      </c>
      <c r="AL33" s="237"/>
      <c r="AM33" s="237"/>
      <c r="AN33" s="237"/>
      <c r="AO33" s="237"/>
      <c r="AP33" s="37"/>
      <c r="AQ33" s="37"/>
      <c r="AR33" s="38"/>
      <c r="BE33" s="240"/>
    </row>
    <row r="34" spans="1:57" s="2" customFormat="1" ht="6.95" customHeight="1">
      <c r="A34" s="30"/>
      <c r="B34" s="31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5"/>
      <c r="BE34" s="239"/>
    </row>
    <row r="35" spans="1:57" s="2" customFormat="1" ht="25.9" customHeight="1">
      <c r="A35" s="30"/>
      <c r="B35" s="31"/>
      <c r="C35" s="39"/>
      <c r="D35" s="40" t="s">
        <v>46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2" t="s">
        <v>47</v>
      </c>
      <c r="U35" s="41"/>
      <c r="V35" s="41"/>
      <c r="W35" s="41"/>
      <c r="X35" s="243" t="s">
        <v>48</v>
      </c>
      <c r="Y35" s="244"/>
      <c r="Z35" s="244"/>
      <c r="AA35" s="244"/>
      <c r="AB35" s="244"/>
      <c r="AC35" s="41"/>
      <c r="AD35" s="41"/>
      <c r="AE35" s="41"/>
      <c r="AF35" s="41"/>
      <c r="AG35" s="41"/>
      <c r="AH35" s="41"/>
      <c r="AI35" s="41"/>
      <c r="AJ35" s="41"/>
      <c r="AK35" s="245">
        <f>SUM(AK26:AK33)</f>
        <v>0</v>
      </c>
      <c r="AL35" s="244"/>
      <c r="AM35" s="244"/>
      <c r="AN35" s="244"/>
      <c r="AO35" s="246"/>
      <c r="AP35" s="39"/>
      <c r="AQ35" s="39"/>
      <c r="AR35" s="35"/>
      <c r="BE35" s="30"/>
    </row>
    <row r="36" spans="1:57" s="2" customFormat="1" ht="6.95" customHeight="1">
      <c r="A36" s="30"/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5"/>
      <c r="BE36" s="30"/>
    </row>
    <row r="37" spans="1:57" s="2" customFormat="1" ht="14.45" customHeight="1">
      <c r="A37" s="30"/>
      <c r="B37" s="31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5"/>
      <c r="BE37" s="30"/>
    </row>
    <row r="38" spans="1:57" s="1" customFormat="1" ht="14.45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spans="1:57" s="1" customFormat="1" ht="14.45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spans="1:57" s="1" customFormat="1" ht="14.45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spans="1:57" s="1" customFormat="1" ht="14.45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spans="1:57" s="1" customFormat="1" ht="14.45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spans="1:57" s="1" customFormat="1" ht="14.45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spans="1:57" s="1" customFormat="1" ht="14.45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spans="1:57" s="1" customFormat="1" ht="14.45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spans="1:57" s="1" customFormat="1" ht="14.45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spans="1:57" s="1" customFormat="1" ht="14.45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spans="1:57" s="1" customFormat="1" ht="14.45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pans="1:57" s="2" customFormat="1" ht="14.45" customHeight="1">
      <c r="B49" s="43"/>
      <c r="C49" s="44"/>
      <c r="D49" s="45" t="s">
        <v>49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5" t="s">
        <v>50</v>
      </c>
      <c r="AI49" s="46"/>
      <c r="AJ49" s="46"/>
      <c r="AK49" s="46"/>
      <c r="AL49" s="46"/>
      <c r="AM49" s="46"/>
      <c r="AN49" s="46"/>
      <c r="AO49" s="46"/>
      <c r="AP49" s="44"/>
      <c r="AQ49" s="44"/>
      <c r="AR49" s="47"/>
    </row>
    <row r="50" spans="1:57" ht="11.25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 spans="1:57" ht="11.25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 spans="1:57" ht="11.25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 spans="1:57" ht="11.25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 spans="1:57" ht="11.25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 spans="1:57" ht="11.2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 spans="1:57" ht="11.25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 spans="1:57" ht="11.25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 spans="1:57" ht="11.25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 spans="1:57" ht="11.25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pans="1:57" s="2" customFormat="1" ht="12.75">
      <c r="A60" s="30"/>
      <c r="B60" s="31"/>
      <c r="C60" s="32"/>
      <c r="D60" s="48" t="s">
        <v>51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48" t="s">
        <v>52</v>
      </c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48" t="s">
        <v>51</v>
      </c>
      <c r="AI60" s="34"/>
      <c r="AJ60" s="34"/>
      <c r="AK60" s="34"/>
      <c r="AL60" s="34"/>
      <c r="AM60" s="48" t="s">
        <v>52</v>
      </c>
      <c r="AN60" s="34"/>
      <c r="AO60" s="34"/>
      <c r="AP60" s="32"/>
      <c r="AQ60" s="32"/>
      <c r="AR60" s="35"/>
      <c r="BE60" s="30"/>
    </row>
    <row r="61" spans="1:57" ht="11.25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 spans="1:57" ht="11.25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 spans="1:57" ht="11.25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pans="1:57" s="2" customFormat="1" ht="12.75">
      <c r="A64" s="30"/>
      <c r="B64" s="31"/>
      <c r="C64" s="32"/>
      <c r="D64" s="45" t="s">
        <v>53</v>
      </c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5" t="s">
        <v>54</v>
      </c>
      <c r="AI64" s="49"/>
      <c r="AJ64" s="49"/>
      <c r="AK64" s="49"/>
      <c r="AL64" s="49"/>
      <c r="AM64" s="49"/>
      <c r="AN64" s="49"/>
      <c r="AO64" s="49"/>
      <c r="AP64" s="32"/>
      <c r="AQ64" s="32"/>
      <c r="AR64" s="35"/>
      <c r="BE64" s="30"/>
    </row>
    <row r="65" spans="1:57" ht="11.2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 spans="1:57" ht="11.25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 spans="1:57" ht="11.25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 spans="1:57" ht="11.25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 spans="1:57" ht="11.25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 spans="1:57" ht="11.25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 spans="1:57" ht="11.25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 spans="1:57" ht="11.25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 spans="1:57" ht="11.25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 spans="1:57" ht="11.25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pans="1:57" s="2" customFormat="1" ht="12.75">
      <c r="A75" s="30"/>
      <c r="B75" s="31"/>
      <c r="C75" s="32"/>
      <c r="D75" s="48" t="s">
        <v>51</v>
      </c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48" t="s">
        <v>52</v>
      </c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48" t="s">
        <v>51</v>
      </c>
      <c r="AI75" s="34"/>
      <c r="AJ75" s="34"/>
      <c r="AK75" s="34"/>
      <c r="AL75" s="34"/>
      <c r="AM75" s="48" t="s">
        <v>52</v>
      </c>
      <c r="AN75" s="34"/>
      <c r="AO75" s="34"/>
      <c r="AP75" s="32"/>
      <c r="AQ75" s="32"/>
      <c r="AR75" s="35"/>
      <c r="BE75" s="30"/>
    </row>
    <row r="76" spans="1:57" s="2" customFormat="1" ht="11.25">
      <c r="A76" s="30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5"/>
      <c r="BE76" s="30"/>
    </row>
    <row r="77" spans="1:57" s="2" customFormat="1" ht="6.95" customHeight="1">
      <c r="A77" s="30"/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35"/>
      <c r="BE77" s="30"/>
    </row>
    <row r="81" spans="1:91" s="2" customFormat="1" ht="6.95" customHeight="1">
      <c r="A81" s="30"/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35"/>
      <c r="BE81" s="30"/>
    </row>
    <row r="82" spans="1:91" s="2" customFormat="1" ht="24.95" customHeight="1">
      <c r="A82" s="30"/>
      <c r="B82" s="31"/>
      <c r="C82" s="19" t="s">
        <v>55</v>
      </c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5"/>
      <c r="BE82" s="30"/>
    </row>
    <row r="83" spans="1:91" s="2" customFormat="1" ht="6.95" customHeight="1">
      <c r="A83" s="30"/>
      <c r="B83" s="31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5"/>
      <c r="BE83" s="30"/>
    </row>
    <row r="84" spans="1:91" s="4" customFormat="1" ht="12" customHeight="1">
      <c r="B84" s="54"/>
      <c r="C84" s="25" t="s">
        <v>13</v>
      </c>
      <c r="D84" s="55"/>
      <c r="E84" s="55"/>
      <c r="F84" s="55"/>
      <c r="G84" s="55"/>
      <c r="H84" s="55"/>
      <c r="I84" s="55"/>
      <c r="J84" s="55"/>
      <c r="K84" s="55"/>
      <c r="L84" s="55" t="str">
        <f>K5</f>
        <v>65419012</v>
      </c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6"/>
    </row>
    <row r="85" spans="1:91" s="5" customFormat="1" ht="36.950000000000003" customHeight="1">
      <c r="B85" s="57"/>
      <c r="C85" s="58" t="s">
        <v>16</v>
      </c>
      <c r="D85" s="59"/>
      <c r="E85" s="59"/>
      <c r="F85" s="59"/>
      <c r="G85" s="59"/>
      <c r="H85" s="59"/>
      <c r="I85" s="59"/>
      <c r="J85" s="59"/>
      <c r="K85" s="59"/>
      <c r="L85" s="256" t="str">
        <f>K6</f>
        <v>Oprava traťového úseku Stod - Holýšov</v>
      </c>
      <c r="M85" s="257"/>
      <c r="N85" s="257"/>
      <c r="O85" s="257"/>
      <c r="P85" s="257"/>
      <c r="Q85" s="257"/>
      <c r="R85" s="257"/>
      <c r="S85" s="257"/>
      <c r="T85" s="257"/>
      <c r="U85" s="257"/>
      <c r="V85" s="257"/>
      <c r="W85" s="257"/>
      <c r="X85" s="257"/>
      <c r="Y85" s="257"/>
      <c r="Z85" s="257"/>
      <c r="AA85" s="257"/>
      <c r="AB85" s="257"/>
      <c r="AC85" s="257"/>
      <c r="AD85" s="257"/>
      <c r="AE85" s="257"/>
      <c r="AF85" s="257"/>
      <c r="AG85" s="257"/>
      <c r="AH85" s="257"/>
      <c r="AI85" s="257"/>
      <c r="AJ85" s="257"/>
      <c r="AK85" s="257"/>
      <c r="AL85" s="257"/>
      <c r="AM85" s="257"/>
      <c r="AN85" s="257"/>
      <c r="AO85" s="257"/>
      <c r="AP85" s="59"/>
      <c r="AQ85" s="59"/>
      <c r="AR85" s="60"/>
    </row>
    <row r="86" spans="1:91" s="2" customFormat="1" ht="6.95" customHeight="1">
      <c r="A86" s="30"/>
      <c r="B86" s="31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5"/>
      <c r="BE86" s="30"/>
    </row>
    <row r="87" spans="1:91" s="2" customFormat="1" ht="12" customHeight="1">
      <c r="A87" s="30"/>
      <c r="B87" s="31"/>
      <c r="C87" s="25" t="s">
        <v>20</v>
      </c>
      <c r="D87" s="32"/>
      <c r="E87" s="32"/>
      <c r="F87" s="32"/>
      <c r="G87" s="32"/>
      <c r="H87" s="32"/>
      <c r="I87" s="32"/>
      <c r="J87" s="32"/>
      <c r="K87" s="32"/>
      <c r="L87" s="61" t="str">
        <f>IF(K8="","",K8)</f>
        <v>TO Stod</v>
      </c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25" t="s">
        <v>22</v>
      </c>
      <c r="AJ87" s="32"/>
      <c r="AK87" s="32"/>
      <c r="AL87" s="32"/>
      <c r="AM87" s="258" t="str">
        <f>IF(AN8= "","",AN8)</f>
        <v>21. 1. 2019</v>
      </c>
      <c r="AN87" s="258"/>
      <c r="AO87" s="32"/>
      <c r="AP87" s="32"/>
      <c r="AQ87" s="32"/>
      <c r="AR87" s="35"/>
      <c r="BE87" s="30"/>
    </row>
    <row r="88" spans="1:91" s="2" customFormat="1" ht="6.95" customHeight="1">
      <c r="A88" s="30"/>
      <c r="B88" s="31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5"/>
      <c r="BE88" s="30"/>
    </row>
    <row r="89" spans="1:91" s="2" customFormat="1" ht="15.2" customHeight="1">
      <c r="A89" s="30"/>
      <c r="B89" s="31"/>
      <c r="C89" s="25" t="s">
        <v>24</v>
      </c>
      <c r="D89" s="32"/>
      <c r="E89" s="32"/>
      <c r="F89" s="32"/>
      <c r="G89" s="32"/>
      <c r="H89" s="32"/>
      <c r="I89" s="32"/>
      <c r="J89" s="32"/>
      <c r="K89" s="32"/>
      <c r="L89" s="55" t="str">
        <f>IF(E11= "","",E11)</f>
        <v>SŽDC s.o. - OŘ Plzeň</v>
      </c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25" t="s">
        <v>30</v>
      </c>
      <c r="AJ89" s="32"/>
      <c r="AK89" s="32"/>
      <c r="AL89" s="32"/>
      <c r="AM89" s="254" t="str">
        <f>IF(E17="","",E17)</f>
        <v xml:space="preserve"> </v>
      </c>
      <c r="AN89" s="255"/>
      <c r="AO89" s="255"/>
      <c r="AP89" s="255"/>
      <c r="AQ89" s="32"/>
      <c r="AR89" s="35"/>
      <c r="AS89" s="248" t="s">
        <v>56</v>
      </c>
      <c r="AT89" s="249"/>
      <c r="AU89" s="63"/>
      <c r="AV89" s="63"/>
      <c r="AW89" s="63"/>
      <c r="AX89" s="63"/>
      <c r="AY89" s="63"/>
      <c r="AZ89" s="63"/>
      <c r="BA89" s="63"/>
      <c r="BB89" s="63"/>
      <c r="BC89" s="63"/>
      <c r="BD89" s="64"/>
      <c r="BE89" s="30"/>
    </row>
    <row r="90" spans="1:91" s="2" customFormat="1" ht="15.2" customHeight="1">
      <c r="A90" s="30"/>
      <c r="B90" s="31"/>
      <c r="C90" s="25" t="s">
        <v>28</v>
      </c>
      <c r="D90" s="32"/>
      <c r="E90" s="32"/>
      <c r="F90" s="32"/>
      <c r="G90" s="32"/>
      <c r="H90" s="32"/>
      <c r="I90" s="32"/>
      <c r="J90" s="32"/>
      <c r="K90" s="32"/>
      <c r="L90" s="55" t="str">
        <f>IF(E14= "Vyplň údaj","",E14)</f>
        <v/>
      </c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25" t="s">
        <v>33</v>
      </c>
      <c r="AJ90" s="32"/>
      <c r="AK90" s="32"/>
      <c r="AL90" s="32"/>
      <c r="AM90" s="254" t="str">
        <f>IF(E20="","",E20)</f>
        <v>Jung</v>
      </c>
      <c r="AN90" s="255"/>
      <c r="AO90" s="255"/>
      <c r="AP90" s="255"/>
      <c r="AQ90" s="32"/>
      <c r="AR90" s="35"/>
      <c r="AS90" s="250"/>
      <c r="AT90" s="251"/>
      <c r="AU90" s="65"/>
      <c r="AV90" s="65"/>
      <c r="AW90" s="65"/>
      <c r="AX90" s="65"/>
      <c r="AY90" s="65"/>
      <c r="AZ90" s="65"/>
      <c r="BA90" s="65"/>
      <c r="BB90" s="65"/>
      <c r="BC90" s="65"/>
      <c r="BD90" s="66"/>
      <c r="BE90" s="30"/>
    </row>
    <row r="91" spans="1:91" s="2" customFormat="1" ht="10.9" customHeight="1">
      <c r="A91" s="30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5"/>
      <c r="AS91" s="252"/>
      <c r="AT91" s="253"/>
      <c r="AU91" s="67"/>
      <c r="AV91" s="67"/>
      <c r="AW91" s="67"/>
      <c r="AX91" s="67"/>
      <c r="AY91" s="67"/>
      <c r="AZ91" s="67"/>
      <c r="BA91" s="67"/>
      <c r="BB91" s="67"/>
      <c r="BC91" s="67"/>
      <c r="BD91" s="68"/>
      <c r="BE91" s="30"/>
    </row>
    <row r="92" spans="1:91" s="2" customFormat="1" ht="29.25" customHeight="1">
      <c r="A92" s="30"/>
      <c r="B92" s="31"/>
      <c r="C92" s="271" t="s">
        <v>57</v>
      </c>
      <c r="D92" s="272"/>
      <c r="E92" s="272"/>
      <c r="F92" s="272"/>
      <c r="G92" s="272"/>
      <c r="H92" s="69"/>
      <c r="I92" s="273" t="s">
        <v>58</v>
      </c>
      <c r="J92" s="272"/>
      <c r="K92" s="272"/>
      <c r="L92" s="272"/>
      <c r="M92" s="272"/>
      <c r="N92" s="272"/>
      <c r="O92" s="272"/>
      <c r="P92" s="272"/>
      <c r="Q92" s="272"/>
      <c r="R92" s="272"/>
      <c r="S92" s="272"/>
      <c r="T92" s="272"/>
      <c r="U92" s="272"/>
      <c r="V92" s="272"/>
      <c r="W92" s="272"/>
      <c r="X92" s="272"/>
      <c r="Y92" s="272"/>
      <c r="Z92" s="272"/>
      <c r="AA92" s="272"/>
      <c r="AB92" s="272"/>
      <c r="AC92" s="272"/>
      <c r="AD92" s="272"/>
      <c r="AE92" s="272"/>
      <c r="AF92" s="272"/>
      <c r="AG92" s="277" t="s">
        <v>59</v>
      </c>
      <c r="AH92" s="272"/>
      <c r="AI92" s="272"/>
      <c r="AJ92" s="272"/>
      <c r="AK92" s="272"/>
      <c r="AL92" s="272"/>
      <c r="AM92" s="272"/>
      <c r="AN92" s="273" t="s">
        <v>60</v>
      </c>
      <c r="AO92" s="272"/>
      <c r="AP92" s="276"/>
      <c r="AQ92" s="70" t="s">
        <v>61</v>
      </c>
      <c r="AR92" s="35"/>
      <c r="AS92" s="71" t="s">
        <v>62</v>
      </c>
      <c r="AT92" s="72" t="s">
        <v>63</v>
      </c>
      <c r="AU92" s="72" t="s">
        <v>64</v>
      </c>
      <c r="AV92" s="72" t="s">
        <v>65</v>
      </c>
      <c r="AW92" s="72" t="s">
        <v>66</v>
      </c>
      <c r="AX92" s="72" t="s">
        <v>67</v>
      </c>
      <c r="AY92" s="72" t="s">
        <v>68</v>
      </c>
      <c r="AZ92" s="72" t="s">
        <v>69</v>
      </c>
      <c r="BA92" s="72" t="s">
        <v>70</v>
      </c>
      <c r="BB92" s="72" t="s">
        <v>71</v>
      </c>
      <c r="BC92" s="72" t="s">
        <v>72</v>
      </c>
      <c r="BD92" s="73" t="s">
        <v>73</v>
      </c>
      <c r="BE92" s="30"/>
    </row>
    <row r="93" spans="1:91" s="2" customFormat="1" ht="10.9" customHeight="1">
      <c r="A93" s="30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5"/>
      <c r="AS93" s="74"/>
      <c r="AT93" s="75"/>
      <c r="AU93" s="75"/>
      <c r="AV93" s="75"/>
      <c r="AW93" s="75"/>
      <c r="AX93" s="75"/>
      <c r="AY93" s="75"/>
      <c r="AZ93" s="75"/>
      <c r="BA93" s="75"/>
      <c r="BB93" s="75"/>
      <c r="BC93" s="75"/>
      <c r="BD93" s="76"/>
      <c r="BE93" s="30"/>
    </row>
    <row r="94" spans="1:91" s="6" customFormat="1" ht="32.450000000000003" customHeight="1">
      <c r="B94" s="77"/>
      <c r="C94" s="78" t="s">
        <v>74</v>
      </c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279">
        <f>ROUND(AG95+AG97+AG100,2)</f>
        <v>0</v>
      </c>
      <c r="AH94" s="279"/>
      <c r="AI94" s="279"/>
      <c r="AJ94" s="279"/>
      <c r="AK94" s="279"/>
      <c r="AL94" s="279"/>
      <c r="AM94" s="279"/>
      <c r="AN94" s="280">
        <f t="shared" ref="AN94:AN101" si="0">SUM(AG94,AT94)</f>
        <v>0</v>
      </c>
      <c r="AO94" s="280"/>
      <c r="AP94" s="280"/>
      <c r="AQ94" s="81" t="s">
        <v>1</v>
      </c>
      <c r="AR94" s="82"/>
      <c r="AS94" s="83">
        <f>ROUND(AS95+AS97+AS100,2)</f>
        <v>0</v>
      </c>
      <c r="AT94" s="84">
        <f t="shared" ref="AT94:AT101" si="1">ROUND(SUM(AV94:AW94),2)</f>
        <v>0</v>
      </c>
      <c r="AU94" s="85">
        <f>ROUND(AU95+AU97+AU100,5)</f>
        <v>0</v>
      </c>
      <c r="AV94" s="84">
        <f>ROUND(AZ94*L29,2)</f>
        <v>0</v>
      </c>
      <c r="AW94" s="84">
        <f>ROUND(BA94*L30,2)</f>
        <v>0</v>
      </c>
      <c r="AX94" s="84">
        <f>ROUND(BB94*L29,2)</f>
        <v>0</v>
      </c>
      <c r="AY94" s="84">
        <f>ROUND(BC94*L30,2)</f>
        <v>0</v>
      </c>
      <c r="AZ94" s="84">
        <f>ROUND(AZ95+AZ97+AZ100,2)</f>
        <v>0</v>
      </c>
      <c r="BA94" s="84">
        <f>ROUND(BA95+BA97+BA100,2)</f>
        <v>0</v>
      </c>
      <c r="BB94" s="84">
        <f>ROUND(BB95+BB97+BB100,2)</f>
        <v>0</v>
      </c>
      <c r="BC94" s="84">
        <f>ROUND(BC95+BC97+BC100,2)</f>
        <v>0</v>
      </c>
      <c r="BD94" s="86">
        <f>ROUND(BD95+BD97+BD100,2)</f>
        <v>0</v>
      </c>
      <c r="BS94" s="87" t="s">
        <v>75</v>
      </c>
      <c r="BT94" s="87" t="s">
        <v>76</v>
      </c>
      <c r="BU94" s="88" t="s">
        <v>77</v>
      </c>
      <c r="BV94" s="87" t="s">
        <v>78</v>
      </c>
      <c r="BW94" s="87" t="s">
        <v>5</v>
      </c>
      <c r="BX94" s="87" t="s">
        <v>79</v>
      </c>
      <c r="CL94" s="87" t="s">
        <v>1</v>
      </c>
    </row>
    <row r="95" spans="1:91" s="7" customFormat="1" ht="16.5" customHeight="1">
      <c r="B95" s="89"/>
      <c r="C95" s="90"/>
      <c r="D95" s="274" t="s">
        <v>80</v>
      </c>
      <c r="E95" s="274"/>
      <c r="F95" s="274"/>
      <c r="G95" s="274"/>
      <c r="H95" s="274"/>
      <c r="I95" s="91"/>
      <c r="J95" s="274" t="s">
        <v>81</v>
      </c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  <c r="Z95" s="274"/>
      <c r="AA95" s="274"/>
      <c r="AB95" s="274"/>
      <c r="AC95" s="274"/>
      <c r="AD95" s="274"/>
      <c r="AE95" s="274"/>
      <c r="AF95" s="274"/>
      <c r="AG95" s="278">
        <f>ROUND(AG96,2)</f>
        <v>0</v>
      </c>
      <c r="AH95" s="270"/>
      <c r="AI95" s="270"/>
      <c r="AJ95" s="270"/>
      <c r="AK95" s="270"/>
      <c r="AL95" s="270"/>
      <c r="AM95" s="270"/>
      <c r="AN95" s="269">
        <f t="shared" si="0"/>
        <v>0</v>
      </c>
      <c r="AO95" s="270"/>
      <c r="AP95" s="270"/>
      <c r="AQ95" s="92" t="s">
        <v>82</v>
      </c>
      <c r="AR95" s="93"/>
      <c r="AS95" s="94">
        <f>ROUND(AS96,2)</f>
        <v>0</v>
      </c>
      <c r="AT95" s="95">
        <f t="shared" si="1"/>
        <v>0</v>
      </c>
      <c r="AU95" s="96">
        <f>ROUND(AU96,5)</f>
        <v>0</v>
      </c>
      <c r="AV95" s="95">
        <f>ROUND(AZ95*L29,2)</f>
        <v>0</v>
      </c>
      <c r="AW95" s="95">
        <f>ROUND(BA95*L30,2)</f>
        <v>0</v>
      </c>
      <c r="AX95" s="95">
        <f>ROUND(BB95*L29,2)</f>
        <v>0</v>
      </c>
      <c r="AY95" s="95">
        <f>ROUND(BC95*L30,2)</f>
        <v>0</v>
      </c>
      <c r="AZ95" s="95">
        <f>ROUND(AZ96,2)</f>
        <v>0</v>
      </c>
      <c r="BA95" s="95">
        <f>ROUND(BA96,2)</f>
        <v>0</v>
      </c>
      <c r="BB95" s="95">
        <f>ROUND(BB96,2)</f>
        <v>0</v>
      </c>
      <c r="BC95" s="95">
        <f>ROUND(BC96,2)</f>
        <v>0</v>
      </c>
      <c r="BD95" s="97">
        <f>ROUND(BD96,2)</f>
        <v>0</v>
      </c>
      <c r="BS95" s="98" t="s">
        <v>75</v>
      </c>
      <c r="BT95" s="98" t="s">
        <v>83</v>
      </c>
      <c r="BU95" s="98" t="s">
        <v>77</v>
      </c>
      <c r="BV95" s="98" t="s">
        <v>78</v>
      </c>
      <c r="BW95" s="98" t="s">
        <v>84</v>
      </c>
      <c r="BX95" s="98" t="s">
        <v>5</v>
      </c>
      <c r="CL95" s="98" t="s">
        <v>1</v>
      </c>
      <c r="CM95" s="98" t="s">
        <v>85</v>
      </c>
    </row>
    <row r="96" spans="1:91" s="4" customFormat="1" ht="16.5" customHeight="1">
      <c r="A96" s="99" t="s">
        <v>86</v>
      </c>
      <c r="B96" s="54"/>
      <c r="C96" s="100"/>
      <c r="D96" s="100"/>
      <c r="E96" s="275" t="s">
        <v>87</v>
      </c>
      <c r="F96" s="275"/>
      <c r="G96" s="275"/>
      <c r="H96" s="275"/>
      <c r="I96" s="275"/>
      <c r="J96" s="100"/>
      <c r="K96" s="275" t="s">
        <v>88</v>
      </c>
      <c r="L96" s="275"/>
      <c r="M96" s="275"/>
      <c r="N96" s="275"/>
      <c r="O96" s="275"/>
      <c r="P96" s="275"/>
      <c r="Q96" s="275"/>
      <c r="R96" s="275"/>
      <c r="S96" s="275"/>
      <c r="T96" s="275"/>
      <c r="U96" s="275"/>
      <c r="V96" s="275"/>
      <c r="W96" s="275"/>
      <c r="X96" s="275"/>
      <c r="Y96" s="275"/>
      <c r="Z96" s="275"/>
      <c r="AA96" s="275"/>
      <c r="AB96" s="275"/>
      <c r="AC96" s="275"/>
      <c r="AD96" s="275"/>
      <c r="AE96" s="275"/>
      <c r="AF96" s="275"/>
      <c r="AG96" s="267">
        <f>'SO 1.1 - Čištění KL'!J32</f>
        <v>0</v>
      </c>
      <c r="AH96" s="268"/>
      <c r="AI96" s="268"/>
      <c r="AJ96" s="268"/>
      <c r="AK96" s="268"/>
      <c r="AL96" s="268"/>
      <c r="AM96" s="268"/>
      <c r="AN96" s="267">
        <f t="shared" si="0"/>
        <v>0</v>
      </c>
      <c r="AO96" s="268"/>
      <c r="AP96" s="268"/>
      <c r="AQ96" s="101" t="s">
        <v>89</v>
      </c>
      <c r="AR96" s="56"/>
      <c r="AS96" s="102">
        <v>0</v>
      </c>
      <c r="AT96" s="103">
        <f t="shared" si="1"/>
        <v>0</v>
      </c>
      <c r="AU96" s="104">
        <f>'SO 1.1 - Čištění KL'!P120</f>
        <v>0</v>
      </c>
      <c r="AV96" s="103">
        <f>'SO 1.1 - Čištění KL'!J35</f>
        <v>0</v>
      </c>
      <c r="AW96" s="103">
        <f>'SO 1.1 - Čištění KL'!J36</f>
        <v>0</v>
      </c>
      <c r="AX96" s="103">
        <f>'SO 1.1 - Čištění KL'!J37</f>
        <v>0</v>
      </c>
      <c r="AY96" s="103">
        <f>'SO 1.1 - Čištění KL'!J38</f>
        <v>0</v>
      </c>
      <c r="AZ96" s="103">
        <f>'SO 1.1 - Čištění KL'!F35</f>
        <v>0</v>
      </c>
      <c r="BA96" s="103">
        <f>'SO 1.1 - Čištění KL'!F36</f>
        <v>0</v>
      </c>
      <c r="BB96" s="103">
        <f>'SO 1.1 - Čištění KL'!F37</f>
        <v>0</v>
      </c>
      <c r="BC96" s="103">
        <f>'SO 1.1 - Čištění KL'!F38</f>
        <v>0</v>
      </c>
      <c r="BD96" s="105">
        <f>'SO 1.1 - Čištění KL'!F39</f>
        <v>0</v>
      </c>
      <c r="BT96" s="106" t="s">
        <v>85</v>
      </c>
      <c r="BV96" s="106" t="s">
        <v>78</v>
      </c>
      <c r="BW96" s="106" t="s">
        <v>90</v>
      </c>
      <c r="BX96" s="106" t="s">
        <v>84</v>
      </c>
      <c r="CL96" s="106" t="s">
        <v>1</v>
      </c>
    </row>
    <row r="97" spans="1:91" s="7" customFormat="1" ht="16.5" customHeight="1">
      <c r="B97" s="89"/>
      <c r="C97" s="90"/>
      <c r="D97" s="274" t="s">
        <v>91</v>
      </c>
      <c r="E97" s="274"/>
      <c r="F97" s="274"/>
      <c r="G97" s="274"/>
      <c r="H97" s="274"/>
      <c r="I97" s="91"/>
      <c r="J97" s="274" t="s">
        <v>92</v>
      </c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  <c r="Z97" s="274"/>
      <c r="AA97" s="274"/>
      <c r="AB97" s="274"/>
      <c r="AC97" s="274"/>
      <c r="AD97" s="274"/>
      <c r="AE97" s="274"/>
      <c r="AF97" s="274"/>
      <c r="AG97" s="278">
        <f>ROUND(SUM(AG98:AG99),2)</f>
        <v>0</v>
      </c>
      <c r="AH97" s="270"/>
      <c r="AI97" s="270"/>
      <c r="AJ97" s="270"/>
      <c r="AK97" s="270"/>
      <c r="AL97" s="270"/>
      <c r="AM97" s="270"/>
      <c r="AN97" s="269">
        <f t="shared" si="0"/>
        <v>0</v>
      </c>
      <c r="AO97" s="270"/>
      <c r="AP97" s="270"/>
      <c r="AQ97" s="92" t="s">
        <v>82</v>
      </c>
      <c r="AR97" s="93"/>
      <c r="AS97" s="94">
        <f>ROUND(SUM(AS98:AS99),2)</f>
        <v>0</v>
      </c>
      <c r="AT97" s="95">
        <f t="shared" si="1"/>
        <v>0</v>
      </c>
      <c r="AU97" s="96">
        <f>ROUND(SUM(AU98:AU99),5)</f>
        <v>0</v>
      </c>
      <c r="AV97" s="95">
        <f>ROUND(AZ97*L29,2)</f>
        <v>0</v>
      </c>
      <c r="AW97" s="95">
        <f>ROUND(BA97*L30,2)</f>
        <v>0</v>
      </c>
      <c r="AX97" s="95">
        <f>ROUND(BB97*L29,2)</f>
        <v>0</v>
      </c>
      <c r="AY97" s="95">
        <f>ROUND(BC97*L30,2)</f>
        <v>0</v>
      </c>
      <c r="AZ97" s="95">
        <f>ROUND(SUM(AZ98:AZ99),2)</f>
        <v>0</v>
      </c>
      <c r="BA97" s="95">
        <f>ROUND(SUM(BA98:BA99),2)</f>
        <v>0</v>
      </c>
      <c r="BB97" s="95">
        <f>ROUND(SUM(BB98:BB99),2)</f>
        <v>0</v>
      </c>
      <c r="BC97" s="95">
        <f>ROUND(SUM(BC98:BC99),2)</f>
        <v>0</v>
      </c>
      <c r="BD97" s="97">
        <f>ROUND(SUM(BD98:BD99),2)</f>
        <v>0</v>
      </c>
      <c r="BS97" s="98" t="s">
        <v>75</v>
      </c>
      <c r="BT97" s="98" t="s">
        <v>83</v>
      </c>
      <c r="BU97" s="98" t="s">
        <v>77</v>
      </c>
      <c r="BV97" s="98" t="s">
        <v>78</v>
      </c>
      <c r="BW97" s="98" t="s">
        <v>93</v>
      </c>
      <c r="BX97" s="98" t="s">
        <v>5</v>
      </c>
      <c r="CL97" s="98" t="s">
        <v>1</v>
      </c>
      <c r="CM97" s="98" t="s">
        <v>85</v>
      </c>
    </row>
    <row r="98" spans="1:91" s="4" customFormat="1" ht="16.5" customHeight="1">
      <c r="A98" s="99" t="s">
        <v>86</v>
      </c>
      <c r="B98" s="54"/>
      <c r="C98" s="100"/>
      <c r="D98" s="100"/>
      <c r="E98" s="275" t="s">
        <v>94</v>
      </c>
      <c r="F98" s="275"/>
      <c r="G98" s="275"/>
      <c r="H98" s="275"/>
      <c r="I98" s="275"/>
      <c r="J98" s="100"/>
      <c r="K98" s="275" t="s">
        <v>95</v>
      </c>
      <c r="L98" s="275"/>
      <c r="M98" s="275"/>
      <c r="N98" s="275"/>
      <c r="O98" s="275"/>
      <c r="P98" s="275"/>
      <c r="Q98" s="275"/>
      <c r="R98" s="275"/>
      <c r="S98" s="275"/>
      <c r="T98" s="275"/>
      <c r="U98" s="275"/>
      <c r="V98" s="275"/>
      <c r="W98" s="275"/>
      <c r="X98" s="275"/>
      <c r="Y98" s="275"/>
      <c r="Z98" s="275"/>
      <c r="AA98" s="275"/>
      <c r="AB98" s="275"/>
      <c r="AC98" s="275"/>
      <c r="AD98" s="275"/>
      <c r="AE98" s="275"/>
      <c r="AF98" s="275"/>
      <c r="AG98" s="267">
        <f>'SO 2.1 - Výměna pražců'!J32</f>
        <v>0</v>
      </c>
      <c r="AH98" s="268"/>
      <c r="AI98" s="268"/>
      <c r="AJ98" s="268"/>
      <c r="AK98" s="268"/>
      <c r="AL98" s="268"/>
      <c r="AM98" s="268"/>
      <c r="AN98" s="267">
        <f t="shared" si="0"/>
        <v>0</v>
      </c>
      <c r="AO98" s="268"/>
      <c r="AP98" s="268"/>
      <c r="AQ98" s="101" t="s">
        <v>89</v>
      </c>
      <c r="AR98" s="56"/>
      <c r="AS98" s="102">
        <v>0</v>
      </c>
      <c r="AT98" s="103">
        <f t="shared" si="1"/>
        <v>0</v>
      </c>
      <c r="AU98" s="104">
        <f>'SO 2.1 - Výměna pražců'!P120</f>
        <v>0</v>
      </c>
      <c r="AV98" s="103">
        <f>'SO 2.1 - Výměna pražců'!J35</f>
        <v>0</v>
      </c>
      <c r="AW98" s="103">
        <f>'SO 2.1 - Výměna pražců'!J36</f>
        <v>0</v>
      </c>
      <c r="AX98" s="103">
        <f>'SO 2.1 - Výměna pražců'!J37</f>
        <v>0</v>
      </c>
      <c r="AY98" s="103">
        <f>'SO 2.1 - Výměna pražců'!J38</f>
        <v>0</v>
      </c>
      <c r="AZ98" s="103">
        <f>'SO 2.1 - Výměna pražců'!F35</f>
        <v>0</v>
      </c>
      <c r="BA98" s="103">
        <f>'SO 2.1 - Výměna pražců'!F36</f>
        <v>0</v>
      </c>
      <c r="BB98" s="103">
        <f>'SO 2.1 - Výměna pražců'!F37</f>
        <v>0</v>
      </c>
      <c r="BC98" s="103">
        <f>'SO 2.1 - Výměna pražců'!F38</f>
        <v>0</v>
      </c>
      <c r="BD98" s="105">
        <f>'SO 2.1 - Výměna pražců'!F39</f>
        <v>0</v>
      </c>
      <c r="BT98" s="106" t="s">
        <v>85</v>
      </c>
      <c r="BV98" s="106" t="s">
        <v>78</v>
      </c>
      <c r="BW98" s="106" t="s">
        <v>96</v>
      </c>
      <c r="BX98" s="106" t="s">
        <v>93</v>
      </c>
      <c r="CL98" s="106" t="s">
        <v>1</v>
      </c>
    </row>
    <row r="99" spans="1:91" s="4" customFormat="1" ht="16.5" customHeight="1">
      <c r="A99" s="99" t="s">
        <v>86</v>
      </c>
      <c r="B99" s="54"/>
      <c r="C99" s="100"/>
      <c r="D99" s="100"/>
      <c r="E99" s="275" t="s">
        <v>97</v>
      </c>
      <c r="F99" s="275"/>
      <c r="G99" s="275"/>
      <c r="H99" s="275"/>
      <c r="I99" s="275"/>
      <c r="J99" s="100"/>
      <c r="K99" s="275" t="s">
        <v>98</v>
      </c>
      <c r="L99" s="275"/>
      <c r="M99" s="275"/>
      <c r="N99" s="275"/>
      <c r="O99" s="275"/>
      <c r="P99" s="275"/>
      <c r="Q99" s="275"/>
      <c r="R99" s="275"/>
      <c r="S99" s="275"/>
      <c r="T99" s="275"/>
      <c r="U99" s="275"/>
      <c r="V99" s="275"/>
      <c r="W99" s="275"/>
      <c r="X99" s="275"/>
      <c r="Y99" s="275"/>
      <c r="Z99" s="275"/>
      <c r="AA99" s="275"/>
      <c r="AB99" s="275"/>
      <c r="AC99" s="275"/>
      <c r="AD99" s="275"/>
      <c r="AE99" s="275"/>
      <c r="AF99" s="275"/>
      <c r="AG99" s="267">
        <f>'SO 2.2 - Materiál objedna...'!J32</f>
        <v>0</v>
      </c>
      <c r="AH99" s="268"/>
      <c r="AI99" s="268"/>
      <c r="AJ99" s="268"/>
      <c r="AK99" s="268"/>
      <c r="AL99" s="268"/>
      <c r="AM99" s="268"/>
      <c r="AN99" s="267">
        <f t="shared" si="0"/>
        <v>0</v>
      </c>
      <c r="AO99" s="268"/>
      <c r="AP99" s="268"/>
      <c r="AQ99" s="101" t="s">
        <v>89</v>
      </c>
      <c r="AR99" s="56"/>
      <c r="AS99" s="102">
        <v>0</v>
      </c>
      <c r="AT99" s="103">
        <f t="shared" si="1"/>
        <v>0</v>
      </c>
      <c r="AU99" s="104">
        <f>'SO 2.2 - Materiál objedna...'!P120</f>
        <v>0</v>
      </c>
      <c r="AV99" s="103">
        <f>'SO 2.2 - Materiál objedna...'!J35</f>
        <v>0</v>
      </c>
      <c r="AW99" s="103">
        <f>'SO 2.2 - Materiál objedna...'!J36</f>
        <v>0</v>
      </c>
      <c r="AX99" s="103">
        <f>'SO 2.2 - Materiál objedna...'!J37</f>
        <v>0</v>
      </c>
      <c r="AY99" s="103">
        <f>'SO 2.2 - Materiál objedna...'!J38</f>
        <v>0</v>
      </c>
      <c r="AZ99" s="103">
        <f>'SO 2.2 - Materiál objedna...'!F35</f>
        <v>0</v>
      </c>
      <c r="BA99" s="103">
        <f>'SO 2.2 - Materiál objedna...'!F36</f>
        <v>0</v>
      </c>
      <c r="BB99" s="103">
        <f>'SO 2.2 - Materiál objedna...'!F37</f>
        <v>0</v>
      </c>
      <c r="BC99" s="103">
        <f>'SO 2.2 - Materiál objedna...'!F38</f>
        <v>0</v>
      </c>
      <c r="BD99" s="105">
        <f>'SO 2.2 - Materiál objedna...'!F39</f>
        <v>0</v>
      </c>
      <c r="BT99" s="106" t="s">
        <v>85</v>
      </c>
      <c r="BV99" s="106" t="s">
        <v>78</v>
      </c>
      <c r="BW99" s="106" t="s">
        <v>99</v>
      </c>
      <c r="BX99" s="106" t="s">
        <v>93</v>
      </c>
      <c r="CL99" s="106" t="s">
        <v>1</v>
      </c>
    </row>
    <row r="100" spans="1:91" s="7" customFormat="1" ht="16.5" customHeight="1">
      <c r="B100" s="89"/>
      <c r="C100" s="90"/>
      <c r="D100" s="274" t="s">
        <v>100</v>
      </c>
      <c r="E100" s="274"/>
      <c r="F100" s="274"/>
      <c r="G100" s="274"/>
      <c r="H100" s="274"/>
      <c r="I100" s="91"/>
      <c r="J100" s="274" t="s">
        <v>101</v>
      </c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  <c r="Z100" s="274"/>
      <c r="AA100" s="274"/>
      <c r="AB100" s="274"/>
      <c r="AC100" s="274"/>
      <c r="AD100" s="274"/>
      <c r="AE100" s="274"/>
      <c r="AF100" s="274"/>
      <c r="AG100" s="278">
        <f>ROUND(AG101,2)</f>
        <v>0</v>
      </c>
      <c r="AH100" s="270"/>
      <c r="AI100" s="270"/>
      <c r="AJ100" s="270"/>
      <c r="AK100" s="270"/>
      <c r="AL100" s="270"/>
      <c r="AM100" s="270"/>
      <c r="AN100" s="269">
        <f t="shared" si="0"/>
        <v>0</v>
      </c>
      <c r="AO100" s="270"/>
      <c r="AP100" s="270"/>
      <c r="AQ100" s="92" t="s">
        <v>82</v>
      </c>
      <c r="AR100" s="93"/>
      <c r="AS100" s="94">
        <f>ROUND(AS101,2)</f>
        <v>0</v>
      </c>
      <c r="AT100" s="95">
        <f t="shared" si="1"/>
        <v>0</v>
      </c>
      <c r="AU100" s="96">
        <f>ROUND(AU101,5)</f>
        <v>0</v>
      </c>
      <c r="AV100" s="95">
        <f>ROUND(AZ100*L29,2)</f>
        <v>0</v>
      </c>
      <c r="AW100" s="95">
        <f>ROUND(BA100*L30,2)</f>
        <v>0</v>
      </c>
      <c r="AX100" s="95">
        <f>ROUND(BB100*L29,2)</f>
        <v>0</v>
      </c>
      <c r="AY100" s="95">
        <f>ROUND(BC100*L30,2)</f>
        <v>0</v>
      </c>
      <c r="AZ100" s="95">
        <f>ROUND(AZ101,2)</f>
        <v>0</v>
      </c>
      <c r="BA100" s="95">
        <f>ROUND(BA101,2)</f>
        <v>0</v>
      </c>
      <c r="BB100" s="95">
        <f>ROUND(BB101,2)</f>
        <v>0</v>
      </c>
      <c r="BC100" s="95">
        <f>ROUND(BC101,2)</f>
        <v>0</v>
      </c>
      <c r="BD100" s="97">
        <f>ROUND(BD101,2)</f>
        <v>0</v>
      </c>
      <c r="BS100" s="98" t="s">
        <v>75</v>
      </c>
      <c r="BT100" s="98" t="s">
        <v>83</v>
      </c>
      <c r="BU100" s="98" t="s">
        <v>77</v>
      </c>
      <c r="BV100" s="98" t="s">
        <v>78</v>
      </c>
      <c r="BW100" s="98" t="s">
        <v>102</v>
      </c>
      <c r="BX100" s="98" t="s">
        <v>5</v>
      </c>
      <c r="CL100" s="98" t="s">
        <v>1</v>
      </c>
      <c r="CM100" s="98" t="s">
        <v>85</v>
      </c>
    </row>
    <row r="101" spans="1:91" s="4" customFormat="1" ht="16.5" customHeight="1">
      <c r="A101" s="99" t="s">
        <v>86</v>
      </c>
      <c r="B101" s="54"/>
      <c r="C101" s="100"/>
      <c r="D101" s="100"/>
      <c r="E101" s="275" t="s">
        <v>103</v>
      </c>
      <c r="F101" s="275"/>
      <c r="G101" s="275"/>
      <c r="H101" s="275"/>
      <c r="I101" s="275"/>
      <c r="J101" s="100"/>
      <c r="K101" s="275" t="s">
        <v>101</v>
      </c>
      <c r="L101" s="275"/>
      <c r="M101" s="275"/>
      <c r="N101" s="275"/>
      <c r="O101" s="275"/>
      <c r="P101" s="275"/>
      <c r="Q101" s="275"/>
      <c r="R101" s="275"/>
      <c r="S101" s="275"/>
      <c r="T101" s="275"/>
      <c r="U101" s="275"/>
      <c r="V101" s="275"/>
      <c r="W101" s="275"/>
      <c r="X101" s="275"/>
      <c r="Y101" s="275"/>
      <c r="Z101" s="275"/>
      <c r="AA101" s="275"/>
      <c r="AB101" s="275"/>
      <c r="AC101" s="275"/>
      <c r="AD101" s="275"/>
      <c r="AE101" s="275"/>
      <c r="AF101" s="275"/>
      <c r="AG101" s="267">
        <f>'SO 3.1 - VRN'!J32</f>
        <v>0</v>
      </c>
      <c r="AH101" s="268"/>
      <c r="AI101" s="268"/>
      <c r="AJ101" s="268"/>
      <c r="AK101" s="268"/>
      <c r="AL101" s="268"/>
      <c r="AM101" s="268"/>
      <c r="AN101" s="267">
        <f t="shared" si="0"/>
        <v>0</v>
      </c>
      <c r="AO101" s="268"/>
      <c r="AP101" s="268"/>
      <c r="AQ101" s="101" t="s">
        <v>89</v>
      </c>
      <c r="AR101" s="56"/>
      <c r="AS101" s="107">
        <v>0</v>
      </c>
      <c r="AT101" s="108">
        <f t="shared" si="1"/>
        <v>0</v>
      </c>
      <c r="AU101" s="109">
        <f>'SO 3.1 - VRN'!P120</f>
        <v>0</v>
      </c>
      <c r="AV101" s="108">
        <f>'SO 3.1 - VRN'!J35</f>
        <v>0</v>
      </c>
      <c r="AW101" s="108">
        <f>'SO 3.1 - VRN'!J36</f>
        <v>0</v>
      </c>
      <c r="AX101" s="108">
        <f>'SO 3.1 - VRN'!J37</f>
        <v>0</v>
      </c>
      <c r="AY101" s="108">
        <f>'SO 3.1 - VRN'!J38</f>
        <v>0</v>
      </c>
      <c r="AZ101" s="108">
        <f>'SO 3.1 - VRN'!F35</f>
        <v>0</v>
      </c>
      <c r="BA101" s="108">
        <f>'SO 3.1 - VRN'!F36</f>
        <v>0</v>
      </c>
      <c r="BB101" s="108">
        <f>'SO 3.1 - VRN'!F37</f>
        <v>0</v>
      </c>
      <c r="BC101" s="108">
        <f>'SO 3.1 - VRN'!F38</f>
        <v>0</v>
      </c>
      <c r="BD101" s="110">
        <f>'SO 3.1 - VRN'!F39</f>
        <v>0</v>
      </c>
      <c r="BT101" s="106" t="s">
        <v>85</v>
      </c>
      <c r="BV101" s="106" t="s">
        <v>78</v>
      </c>
      <c r="BW101" s="106" t="s">
        <v>104</v>
      </c>
      <c r="BX101" s="106" t="s">
        <v>102</v>
      </c>
      <c r="CL101" s="106" t="s">
        <v>1</v>
      </c>
    </row>
    <row r="102" spans="1:91" s="2" customFormat="1" ht="30" customHeight="1">
      <c r="A102" s="30"/>
      <c r="B102" s="31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5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</row>
    <row r="103" spans="1:91" s="2" customFormat="1" ht="6.95" customHeight="1">
      <c r="A103" s="30"/>
      <c r="B103" s="50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35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</row>
  </sheetData>
  <sheetProtection algorithmName="SHA-512" hashValue="K9B5jmgUiqZHSHTpaZsTMWv6VE5Wt7qerwPbt0HdGjN1NQORMUE9JgbGJ6qDtpZohInfUWtKeCsWUw5LoUaEFw==" saltValue="szTvBvx8TDVJVnfXNLlK7b8SqnE8ttqE5EqV3Shhm+98UhBjaLf9Ytnq90V8MVF/NNTz7k36mysTnoQmLFO/pg==" spinCount="100000" sheet="1" objects="1" scenarios="1" formatColumns="0" formatRows="0"/>
  <mergeCells count="66">
    <mergeCell ref="D100:H100"/>
    <mergeCell ref="J100:AF100"/>
    <mergeCell ref="E101:I101"/>
    <mergeCell ref="K101:AF101"/>
    <mergeCell ref="AN92:AP92"/>
    <mergeCell ref="AG92:AM92"/>
    <mergeCell ref="AN95:AP95"/>
    <mergeCell ref="AG95:AM95"/>
    <mergeCell ref="AN96:AP96"/>
    <mergeCell ref="AG96:AM96"/>
    <mergeCell ref="AN97:AP97"/>
    <mergeCell ref="AG97:AM97"/>
    <mergeCell ref="AG98:AM98"/>
    <mergeCell ref="AG99:AM99"/>
    <mergeCell ref="AG100:AM100"/>
    <mergeCell ref="AG101:AM101"/>
    <mergeCell ref="D97:H97"/>
    <mergeCell ref="J97:AF97"/>
    <mergeCell ref="E98:I98"/>
    <mergeCell ref="K98:AF98"/>
    <mergeCell ref="E99:I99"/>
    <mergeCell ref="K99:AF99"/>
    <mergeCell ref="C92:G92"/>
    <mergeCell ref="I92:AF92"/>
    <mergeCell ref="D95:H95"/>
    <mergeCell ref="J95:AF95"/>
    <mergeCell ref="E96:I96"/>
    <mergeCell ref="K96:AF96"/>
    <mergeCell ref="L30:P30"/>
    <mergeCell ref="L31:P31"/>
    <mergeCell ref="L32:P32"/>
    <mergeCell ref="L33:P33"/>
    <mergeCell ref="AN101:AP101"/>
    <mergeCell ref="AN98:AP98"/>
    <mergeCell ref="AN99:AP99"/>
    <mergeCell ref="AN100:AP100"/>
    <mergeCell ref="AG94:AM94"/>
    <mergeCell ref="AN94:AP94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6" location="'SO 1.1 - Čištění KL'!C2" display="/"/>
    <hyperlink ref="A98" location="'SO 2.1 - Výměna pražců'!C2" display="/"/>
    <hyperlink ref="A99" location="'SO 2.2 - Materiál objedna...'!C2" display="/"/>
    <hyperlink ref="A101" location="'SO 3.1 - VRN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96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11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1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AT2" s="13" t="s">
        <v>90</v>
      </c>
    </row>
    <row r="3" spans="1:46" s="1" customFormat="1" ht="6.95" customHeight="1">
      <c r="B3" s="112"/>
      <c r="C3" s="113"/>
      <c r="D3" s="113"/>
      <c r="E3" s="113"/>
      <c r="F3" s="113"/>
      <c r="G3" s="113"/>
      <c r="H3" s="113"/>
      <c r="I3" s="114"/>
      <c r="J3" s="113"/>
      <c r="K3" s="113"/>
      <c r="L3" s="16"/>
      <c r="AT3" s="13" t="s">
        <v>85</v>
      </c>
    </row>
    <row r="4" spans="1:46" s="1" customFormat="1" ht="24.95" customHeight="1">
      <c r="B4" s="16"/>
      <c r="D4" s="115" t="s">
        <v>105</v>
      </c>
      <c r="I4" s="111"/>
      <c r="L4" s="16"/>
      <c r="M4" s="116" t="s">
        <v>10</v>
      </c>
      <c r="AT4" s="13" t="s">
        <v>4</v>
      </c>
    </row>
    <row r="5" spans="1:46" s="1" customFormat="1" ht="6.95" customHeight="1">
      <c r="B5" s="16"/>
      <c r="I5" s="111"/>
      <c r="L5" s="16"/>
    </row>
    <row r="6" spans="1:46" s="1" customFormat="1" ht="12" customHeight="1">
      <c r="B6" s="16"/>
      <c r="D6" s="117" t="s">
        <v>16</v>
      </c>
      <c r="I6" s="111"/>
      <c r="L6" s="16"/>
    </row>
    <row r="7" spans="1:46" s="1" customFormat="1" ht="16.5" customHeight="1">
      <c r="B7" s="16"/>
      <c r="E7" s="281" t="str">
        <f>'Rekapitulace stavby'!K6</f>
        <v>Oprava traťového úseku Stod - Holýšov</v>
      </c>
      <c r="F7" s="282"/>
      <c r="G7" s="282"/>
      <c r="H7" s="282"/>
      <c r="I7" s="111"/>
      <c r="L7" s="16"/>
    </row>
    <row r="8" spans="1:46" s="1" customFormat="1" ht="12" customHeight="1">
      <c r="B8" s="16"/>
      <c r="D8" s="117" t="s">
        <v>106</v>
      </c>
      <c r="I8" s="111"/>
      <c r="L8" s="16"/>
    </row>
    <row r="9" spans="1:46" s="2" customFormat="1" ht="16.5" customHeight="1">
      <c r="A9" s="30"/>
      <c r="B9" s="35"/>
      <c r="C9" s="30"/>
      <c r="D9" s="30"/>
      <c r="E9" s="281" t="s">
        <v>107</v>
      </c>
      <c r="F9" s="283"/>
      <c r="G9" s="283"/>
      <c r="H9" s="283"/>
      <c r="I9" s="118"/>
      <c r="J9" s="30"/>
      <c r="K9" s="30"/>
      <c r="L9" s="47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2" customFormat="1" ht="12" customHeight="1">
      <c r="A10" s="30"/>
      <c r="B10" s="35"/>
      <c r="C10" s="30"/>
      <c r="D10" s="117" t="s">
        <v>108</v>
      </c>
      <c r="E10" s="30"/>
      <c r="F10" s="30"/>
      <c r="G10" s="30"/>
      <c r="H10" s="30"/>
      <c r="I10" s="118"/>
      <c r="J10" s="30"/>
      <c r="K10" s="30"/>
      <c r="L10" s="47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2" customFormat="1" ht="16.5" customHeight="1">
      <c r="A11" s="30"/>
      <c r="B11" s="35"/>
      <c r="C11" s="30"/>
      <c r="D11" s="30"/>
      <c r="E11" s="284" t="s">
        <v>109</v>
      </c>
      <c r="F11" s="283"/>
      <c r="G11" s="283"/>
      <c r="H11" s="283"/>
      <c r="I11" s="118"/>
      <c r="J11" s="30"/>
      <c r="K11" s="30"/>
      <c r="L11" s="47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2" customFormat="1" ht="11.25">
      <c r="A12" s="30"/>
      <c r="B12" s="35"/>
      <c r="C12" s="30"/>
      <c r="D12" s="30"/>
      <c r="E12" s="30"/>
      <c r="F12" s="30"/>
      <c r="G12" s="30"/>
      <c r="H12" s="30"/>
      <c r="I12" s="118"/>
      <c r="J12" s="30"/>
      <c r="K12" s="30"/>
      <c r="L12" s="47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2" customFormat="1" ht="12" customHeight="1">
      <c r="A13" s="30"/>
      <c r="B13" s="35"/>
      <c r="C13" s="30"/>
      <c r="D13" s="117" t="s">
        <v>18</v>
      </c>
      <c r="E13" s="30"/>
      <c r="F13" s="106" t="s">
        <v>1</v>
      </c>
      <c r="G13" s="30"/>
      <c r="H13" s="30"/>
      <c r="I13" s="119" t="s">
        <v>19</v>
      </c>
      <c r="J13" s="106" t="s">
        <v>1</v>
      </c>
      <c r="K13" s="30"/>
      <c r="L13" s="47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2" customFormat="1" ht="12" customHeight="1">
      <c r="A14" s="30"/>
      <c r="B14" s="35"/>
      <c r="C14" s="30"/>
      <c r="D14" s="117" t="s">
        <v>20</v>
      </c>
      <c r="E14" s="30"/>
      <c r="F14" s="106" t="s">
        <v>21</v>
      </c>
      <c r="G14" s="30"/>
      <c r="H14" s="30"/>
      <c r="I14" s="119" t="s">
        <v>22</v>
      </c>
      <c r="J14" s="120" t="str">
        <f>'Rekapitulace stavby'!AN8</f>
        <v>21. 1. 2019</v>
      </c>
      <c r="K14" s="30"/>
      <c r="L14" s="47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2" customFormat="1" ht="10.9" customHeight="1">
      <c r="A15" s="30"/>
      <c r="B15" s="35"/>
      <c r="C15" s="30"/>
      <c r="D15" s="30"/>
      <c r="E15" s="30"/>
      <c r="F15" s="30"/>
      <c r="G15" s="30"/>
      <c r="H15" s="30"/>
      <c r="I15" s="118"/>
      <c r="J15" s="30"/>
      <c r="K15" s="30"/>
      <c r="L15" s="47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2" customFormat="1" ht="12" customHeight="1">
      <c r="A16" s="30"/>
      <c r="B16" s="35"/>
      <c r="C16" s="30"/>
      <c r="D16" s="117" t="s">
        <v>24</v>
      </c>
      <c r="E16" s="30"/>
      <c r="F16" s="30"/>
      <c r="G16" s="30"/>
      <c r="H16" s="30"/>
      <c r="I16" s="119" t="s">
        <v>25</v>
      </c>
      <c r="J16" s="106" t="s">
        <v>1</v>
      </c>
      <c r="K16" s="30"/>
      <c r="L16" s="47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2" customFormat="1" ht="18" customHeight="1">
      <c r="A17" s="30"/>
      <c r="B17" s="35"/>
      <c r="C17" s="30"/>
      <c r="D17" s="30"/>
      <c r="E17" s="106" t="s">
        <v>26</v>
      </c>
      <c r="F17" s="30"/>
      <c r="G17" s="30"/>
      <c r="H17" s="30"/>
      <c r="I17" s="119" t="s">
        <v>27</v>
      </c>
      <c r="J17" s="106" t="s">
        <v>1</v>
      </c>
      <c r="K17" s="30"/>
      <c r="L17" s="47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2" customFormat="1" ht="6.95" customHeight="1">
      <c r="A18" s="30"/>
      <c r="B18" s="35"/>
      <c r="C18" s="30"/>
      <c r="D18" s="30"/>
      <c r="E18" s="30"/>
      <c r="F18" s="30"/>
      <c r="G18" s="30"/>
      <c r="H18" s="30"/>
      <c r="I18" s="118"/>
      <c r="J18" s="30"/>
      <c r="K18" s="30"/>
      <c r="L18" s="47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2" customFormat="1" ht="12" customHeight="1">
      <c r="A19" s="30"/>
      <c r="B19" s="35"/>
      <c r="C19" s="30"/>
      <c r="D19" s="117" t="s">
        <v>28</v>
      </c>
      <c r="E19" s="30"/>
      <c r="F19" s="30"/>
      <c r="G19" s="30"/>
      <c r="H19" s="30"/>
      <c r="I19" s="119" t="s">
        <v>25</v>
      </c>
      <c r="J19" s="26" t="str">
        <f>'Rekapitulace stavby'!AN13</f>
        <v>Vyplň údaj</v>
      </c>
      <c r="K19" s="30"/>
      <c r="L19" s="47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2" customFormat="1" ht="18" customHeight="1">
      <c r="A20" s="30"/>
      <c r="B20" s="35"/>
      <c r="C20" s="30"/>
      <c r="D20" s="30"/>
      <c r="E20" s="285" t="str">
        <f>'Rekapitulace stavby'!E14</f>
        <v>Vyplň údaj</v>
      </c>
      <c r="F20" s="286"/>
      <c r="G20" s="286"/>
      <c r="H20" s="286"/>
      <c r="I20" s="119" t="s">
        <v>27</v>
      </c>
      <c r="J20" s="26" t="str">
        <f>'Rekapitulace stavby'!AN14</f>
        <v>Vyplň údaj</v>
      </c>
      <c r="K20" s="30"/>
      <c r="L20" s="47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2" customFormat="1" ht="6.95" customHeight="1">
      <c r="A21" s="30"/>
      <c r="B21" s="35"/>
      <c r="C21" s="30"/>
      <c r="D21" s="30"/>
      <c r="E21" s="30"/>
      <c r="F21" s="30"/>
      <c r="G21" s="30"/>
      <c r="H21" s="30"/>
      <c r="I21" s="118"/>
      <c r="J21" s="30"/>
      <c r="K21" s="30"/>
      <c r="L21" s="47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2" customFormat="1" ht="12" customHeight="1">
      <c r="A22" s="30"/>
      <c r="B22" s="35"/>
      <c r="C22" s="30"/>
      <c r="D22" s="117" t="s">
        <v>30</v>
      </c>
      <c r="E22" s="30"/>
      <c r="F22" s="30"/>
      <c r="G22" s="30"/>
      <c r="H22" s="30"/>
      <c r="I22" s="119" t="s">
        <v>25</v>
      </c>
      <c r="J22" s="106" t="str">
        <f>IF('Rekapitulace stavby'!AN16="","",'Rekapitulace stavby'!AN16)</f>
        <v/>
      </c>
      <c r="K22" s="30"/>
      <c r="L22" s="47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2" customFormat="1" ht="18" customHeight="1">
      <c r="A23" s="30"/>
      <c r="B23" s="35"/>
      <c r="C23" s="30"/>
      <c r="D23" s="30"/>
      <c r="E23" s="106" t="str">
        <f>IF('Rekapitulace stavby'!E17="","",'Rekapitulace stavby'!E17)</f>
        <v xml:space="preserve"> </v>
      </c>
      <c r="F23" s="30"/>
      <c r="G23" s="30"/>
      <c r="H23" s="30"/>
      <c r="I23" s="119" t="s">
        <v>27</v>
      </c>
      <c r="J23" s="106" t="str">
        <f>IF('Rekapitulace stavby'!AN17="","",'Rekapitulace stavby'!AN17)</f>
        <v/>
      </c>
      <c r="K23" s="30"/>
      <c r="L23" s="47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2" customFormat="1" ht="6.95" customHeight="1">
      <c r="A24" s="30"/>
      <c r="B24" s="35"/>
      <c r="C24" s="30"/>
      <c r="D24" s="30"/>
      <c r="E24" s="30"/>
      <c r="F24" s="30"/>
      <c r="G24" s="30"/>
      <c r="H24" s="30"/>
      <c r="I24" s="118"/>
      <c r="J24" s="30"/>
      <c r="K24" s="30"/>
      <c r="L24" s="47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2" customFormat="1" ht="12" customHeight="1">
      <c r="A25" s="30"/>
      <c r="B25" s="35"/>
      <c r="C25" s="30"/>
      <c r="D25" s="117" t="s">
        <v>33</v>
      </c>
      <c r="E25" s="30"/>
      <c r="F25" s="30"/>
      <c r="G25" s="30"/>
      <c r="H25" s="30"/>
      <c r="I25" s="119" t="s">
        <v>25</v>
      </c>
      <c r="J25" s="106" t="s">
        <v>1</v>
      </c>
      <c r="K25" s="30"/>
      <c r="L25" s="47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s="2" customFormat="1" ht="18" customHeight="1">
      <c r="A26" s="30"/>
      <c r="B26" s="35"/>
      <c r="C26" s="30"/>
      <c r="D26" s="30"/>
      <c r="E26" s="106" t="s">
        <v>34</v>
      </c>
      <c r="F26" s="30"/>
      <c r="G26" s="30"/>
      <c r="H26" s="30"/>
      <c r="I26" s="119" t="s">
        <v>27</v>
      </c>
      <c r="J26" s="106" t="s">
        <v>1</v>
      </c>
      <c r="K26" s="30"/>
      <c r="L26" s="47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2" customFormat="1" ht="6.95" customHeight="1">
      <c r="A27" s="30"/>
      <c r="B27" s="35"/>
      <c r="C27" s="30"/>
      <c r="D27" s="30"/>
      <c r="E27" s="30"/>
      <c r="F27" s="30"/>
      <c r="G27" s="30"/>
      <c r="H27" s="30"/>
      <c r="I27" s="118"/>
      <c r="J27" s="30"/>
      <c r="K27" s="30"/>
      <c r="L27" s="47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s="2" customFormat="1" ht="12" customHeight="1">
      <c r="A28" s="30"/>
      <c r="B28" s="35"/>
      <c r="C28" s="30"/>
      <c r="D28" s="117" t="s">
        <v>35</v>
      </c>
      <c r="E28" s="30"/>
      <c r="F28" s="30"/>
      <c r="G28" s="30"/>
      <c r="H28" s="30"/>
      <c r="I28" s="118"/>
      <c r="J28" s="30"/>
      <c r="K28" s="30"/>
      <c r="L28" s="47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8" customFormat="1" ht="16.5" customHeight="1">
      <c r="A29" s="121"/>
      <c r="B29" s="122"/>
      <c r="C29" s="121"/>
      <c r="D29" s="121"/>
      <c r="E29" s="287" t="s">
        <v>1</v>
      </c>
      <c r="F29" s="287"/>
      <c r="G29" s="287"/>
      <c r="H29" s="287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0"/>
      <c r="B30" s="35"/>
      <c r="C30" s="30"/>
      <c r="D30" s="30"/>
      <c r="E30" s="30"/>
      <c r="F30" s="30"/>
      <c r="G30" s="30"/>
      <c r="H30" s="30"/>
      <c r="I30" s="118"/>
      <c r="J30" s="30"/>
      <c r="K30" s="30"/>
      <c r="L30" s="47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2" customFormat="1" ht="6.95" customHeight="1">
      <c r="A31" s="30"/>
      <c r="B31" s="35"/>
      <c r="C31" s="30"/>
      <c r="D31" s="125"/>
      <c r="E31" s="125"/>
      <c r="F31" s="125"/>
      <c r="G31" s="125"/>
      <c r="H31" s="125"/>
      <c r="I31" s="126"/>
      <c r="J31" s="125"/>
      <c r="K31" s="125"/>
      <c r="L31" s="47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2" customFormat="1" ht="25.35" customHeight="1">
      <c r="A32" s="30"/>
      <c r="B32" s="35"/>
      <c r="C32" s="30"/>
      <c r="D32" s="127" t="s">
        <v>36</v>
      </c>
      <c r="E32" s="30"/>
      <c r="F32" s="30"/>
      <c r="G32" s="30"/>
      <c r="H32" s="30"/>
      <c r="I32" s="118"/>
      <c r="J32" s="128">
        <f>ROUND(J120, 2)</f>
        <v>0</v>
      </c>
      <c r="K32" s="30"/>
      <c r="L32" s="47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2" customFormat="1" ht="6.95" customHeight="1">
      <c r="A33" s="30"/>
      <c r="B33" s="35"/>
      <c r="C33" s="30"/>
      <c r="D33" s="125"/>
      <c r="E33" s="125"/>
      <c r="F33" s="125"/>
      <c r="G33" s="125"/>
      <c r="H33" s="125"/>
      <c r="I33" s="126"/>
      <c r="J33" s="125"/>
      <c r="K33" s="125"/>
      <c r="L33" s="47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2" customFormat="1" ht="14.45" customHeight="1">
      <c r="A34" s="30"/>
      <c r="B34" s="35"/>
      <c r="C34" s="30"/>
      <c r="D34" s="30"/>
      <c r="E34" s="30"/>
      <c r="F34" s="129" t="s">
        <v>38</v>
      </c>
      <c r="G34" s="30"/>
      <c r="H34" s="30"/>
      <c r="I34" s="130" t="s">
        <v>37</v>
      </c>
      <c r="J34" s="129" t="s">
        <v>39</v>
      </c>
      <c r="K34" s="30"/>
      <c r="L34" s="47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2" customFormat="1" ht="14.45" customHeight="1">
      <c r="A35" s="30"/>
      <c r="B35" s="35"/>
      <c r="C35" s="30"/>
      <c r="D35" s="131" t="s">
        <v>40</v>
      </c>
      <c r="E35" s="117" t="s">
        <v>41</v>
      </c>
      <c r="F35" s="132">
        <f>ROUND((SUM(BE120:BE195)),  2)</f>
        <v>0</v>
      </c>
      <c r="G35" s="30"/>
      <c r="H35" s="30"/>
      <c r="I35" s="133">
        <v>0.21</v>
      </c>
      <c r="J35" s="132">
        <f>ROUND(((SUM(BE120:BE195))*I35),  2)</f>
        <v>0</v>
      </c>
      <c r="K35" s="30"/>
      <c r="L35" s="47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2" customFormat="1" ht="14.45" customHeight="1">
      <c r="A36" s="30"/>
      <c r="B36" s="35"/>
      <c r="C36" s="30"/>
      <c r="D36" s="30"/>
      <c r="E36" s="117" t="s">
        <v>42</v>
      </c>
      <c r="F36" s="132">
        <f>ROUND((SUM(BF120:BF195)),  2)</f>
        <v>0</v>
      </c>
      <c r="G36" s="30"/>
      <c r="H36" s="30"/>
      <c r="I36" s="133">
        <v>0.15</v>
      </c>
      <c r="J36" s="132">
        <f>ROUND(((SUM(BF120:BF195))*I36),  2)</f>
        <v>0</v>
      </c>
      <c r="K36" s="30"/>
      <c r="L36" s="47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2" customFormat="1" ht="14.45" hidden="1" customHeight="1">
      <c r="A37" s="30"/>
      <c r="B37" s="35"/>
      <c r="C37" s="30"/>
      <c r="D37" s="30"/>
      <c r="E37" s="117" t="s">
        <v>43</v>
      </c>
      <c r="F37" s="132">
        <f>ROUND((SUM(BG120:BG195)),  2)</f>
        <v>0</v>
      </c>
      <c r="G37" s="30"/>
      <c r="H37" s="30"/>
      <c r="I37" s="133">
        <v>0.21</v>
      </c>
      <c r="J37" s="132">
        <f>0</f>
        <v>0</v>
      </c>
      <c r="K37" s="30"/>
      <c r="L37" s="47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2" customFormat="1" ht="14.45" hidden="1" customHeight="1">
      <c r="A38" s="30"/>
      <c r="B38" s="35"/>
      <c r="C38" s="30"/>
      <c r="D38" s="30"/>
      <c r="E38" s="117" t="s">
        <v>44</v>
      </c>
      <c r="F38" s="132">
        <f>ROUND((SUM(BH120:BH195)),  2)</f>
        <v>0</v>
      </c>
      <c r="G38" s="30"/>
      <c r="H38" s="30"/>
      <c r="I38" s="133">
        <v>0.15</v>
      </c>
      <c r="J38" s="132">
        <f>0</f>
        <v>0</v>
      </c>
      <c r="K38" s="30"/>
      <c r="L38" s="47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s="2" customFormat="1" ht="14.45" hidden="1" customHeight="1">
      <c r="A39" s="30"/>
      <c r="B39" s="35"/>
      <c r="C39" s="30"/>
      <c r="D39" s="30"/>
      <c r="E39" s="117" t="s">
        <v>45</v>
      </c>
      <c r="F39" s="132">
        <f>ROUND((SUM(BI120:BI195)),  2)</f>
        <v>0</v>
      </c>
      <c r="G39" s="30"/>
      <c r="H39" s="30"/>
      <c r="I39" s="133">
        <v>0</v>
      </c>
      <c r="J39" s="132">
        <f>0</f>
        <v>0</v>
      </c>
      <c r="K39" s="30"/>
      <c r="L39" s="47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s="2" customFormat="1" ht="6.95" customHeight="1">
      <c r="A40" s="30"/>
      <c r="B40" s="35"/>
      <c r="C40" s="30"/>
      <c r="D40" s="30"/>
      <c r="E40" s="30"/>
      <c r="F40" s="30"/>
      <c r="G40" s="30"/>
      <c r="H40" s="30"/>
      <c r="I40" s="118"/>
      <c r="J40" s="30"/>
      <c r="K40" s="30"/>
      <c r="L40" s="47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s="2" customFormat="1" ht="25.35" customHeight="1">
      <c r="A41" s="30"/>
      <c r="B41" s="35"/>
      <c r="C41" s="134"/>
      <c r="D41" s="135" t="s">
        <v>46</v>
      </c>
      <c r="E41" s="136"/>
      <c r="F41" s="136"/>
      <c r="G41" s="137" t="s">
        <v>47</v>
      </c>
      <c r="H41" s="138" t="s">
        <v>48</v>
      </c>
      <c r="I41" s="139"/>
      <c r="J41" s="140">
        <f>SUM(J32:J39)</f>
        <v>0</v>
      </c>
      <c r="K41" s="141"/>
      <c r="L41" s="47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</row>
    <row r="42" spans="1:31" s="2" customFormat="1" ht="14.45" customHeight="1">
      <c r="A42" s="30"/>
      <c r="B42" s="35"/>
      <c r="C42" s="30"/>
      <c r="D42" s="30"/>
      <c r="E42" s="30"/>
      <c r="F42" s="30"/>
      <c r="G42" s="30"/>
      <c r="H42" s="30"/>
      <c r="I42" s="118"/>
      <c r="J42" s="30"/>
      <c r="K42" s="30"/>
      <c r="L42" s="47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</row>
    <row r="43" spans="1:31" s="1" customFormat="1" ht="14.45" customHeight="1">
      <c r="B43" s="16"/>
      <c r="I43" s="111"/>
      <c r="L43" s="16"/>
    </row>
    <row r="44" spans="1:31" s="1" customFormat="1" ht="14.45" customHeight="1">
      <c r="B44" s="16"/>
      <c r="I44" s="111"/>
      <c r="L44" s="16"/>
    </row>
    <row r="45" spans="1:31" s="1" customFormat="1" ht="14.45" customHeight="1">
      <c r="B45" s="16"/>
      <c r="I45" s="111"/>
      <c r="L45" s="16"/>
    </row>
    <row r="46" spans="1:31" s="1" customFormat="1" ht="14.45" customHeight="1">
      <c r="B46" s="16"/>
      <c r="I46" s="111"/>
      <c r="L46" s="16"/>
    </row>
    <row r="47" spans="1:31" s="1" customFormat="1" ht="14.45" customHeight="1">
      <c r="B47" s="16"/>
      <c r="I47" s="111"/>
      <c r="L47" s="16"/>
    </row>
    <row r="48" spans="1:31" s="1" customFormat="1" ht="14.45" customHeight="1">
      <c r="B48" s="16"/>
      <c r="I48" s="111"/>
      <c r="L48" s="16"/>
    </row>
    <row r="49" spans="1:31" s="1" customFormat="1" ht="14.45" customHeight="1">
      <c r="B49" s="16"/>
      <c r="I49" s="111"/>
      <c r="L49" s="16"/>
    </row>
    <row r="50" spans="1:31" s="2" customFormat="1" ht="14.45" customHeight="1">
      <c r="B50" s="47"/>
      <c r="D50" s="142" t="s">
        <v>49</v>
      </c>
      <c r="E50" s="143"/>
      <c r="F50" s="143"/>
      <c r="G50" s="142" t="s">
        <v>50</v>
      </c>
      <c r="H50" s="143"/>
      <c r="I50" s="144"/>
      <c r="J50" s="143"/>
      <c r="K50" s="143"/>
      <c r="L50" s="47"/>
    </row>
    <row r="51" spans="1:31" ht="11.25">
      <c r="B51" s="16"/>
      <c r="L51" s="16"/>
    </row>
    <row r="52" spans="1:31" ht="11.25">
      <c r="B52" s="16"/>
      <c r="L52" s="16"/>
    </row>
    <row r="53" spans="1:31" ht="11.25">
      <c r="B53" s="16"/>
      <c r="L53" s="16"/>
    </row>
    <row r="54" spans="1:31" ht="11.25">
      <c r="B54" s="16"/>
      <c r="L54" s="16"/>
    </row>
    <row r="55" spans="1:31" ht="11.25">
      <c r="B55" s="16"/>
      <c r="L55" s="16"/>
    </row>
    <row r="56" spans="1:31" ht="11.25">
      <c r="B56" s="16"/>
      <c r="L56" s="16"/>
    </row>
    <row r="57" spans="1:31" ht="11.25">
      <c r="B57" s="16"/>
      <c r="L57" s="16"/>
    </row>
    <row r="58" spans="1:31" ht="11.25">
      <c r="B58" s="16"/>
      <c r="L58" s="16"/>
    </row>
    <row r="59" spans="1:31" ht="11.25">
      <c r="B59" s="16"/>
      <c r="L59" s="16"/>
    </row>
    <row r="60" spans="1:31" ht="11.25">
      <c r="B60" s="16"/>
      <c r="L60" s="16"/>
    </row>
    <row r="61" spans="1:31" s="2" customFormat="1" ht="12.75">
      <c r="A61" s="30"/>
      <c r="B61" s="35"/>
      <c r="C61" s="30"/>
      <c r="D61" s="145" t="s">
        <v>51</v>
      </c>
      <c r="E61" s="146"/>
      <c r="F61" s="147" t="s">
        <v>52</v>
      </c>
      <c r="G61" s="145" t="s">
        <v>51</v>
      </c>
      <c r="H61" s="146"/>
      <c r="I61" s="148"/>
      <c r="J61" s="149" t="s">
        <v>52</v>
      </c>
      <c r="K61" s="146"/>
      <c r="L61" s="47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 ht="11.25">
      <c r="B62" s="16"/>
      <c r="L62" s="16"/>
    </row>
    <row r="63" spans="1:31" ht="11.25">
      <c r="B63" s="16"/>
      <c r="L63" s="16"/>
    </row>
    <row r="64" spans="1:31" ht="11.25">
      <c r="B64" s="16"/>
      <c r="L64" s="16"/>
    </row>
    <row r="65" spans="1:31" s="2" customFormat="1" ht="12.75">
      <c r="A65" s="30"/>
      <c r="B65" s="35"/>
      <c r="C65" s="30"/>
      <c r="D65" s="142" t="s">
        <v>53</v>
      </c>
      <c r="E65" s="150"/>
      <c r="F65" s="150"/>
      <c r="G65" s="142" t="s">
        <v>54</v>
      </c>
      <c r="H65" s="150"/>
      <c r="I65" s="151"/>
      <c r="J65" s="150"/>
      <c r="K65" s="150"/>
      <c r="L65" s="47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 ht="11.25">
      <c r="B66" s="16"/>
      <c r="L66" s="16"/>
    </row>
    <row r="67" spans="1:31" ht="11.25">
      <c r="B67" s="16"/>
      <c r="L67" s="16"/>
    </row>
    <row r="68" spans="1:31" ht="11.25">
      <c r="B68" s="16"/>
      <c r="L68" s="16"/>
    </row>
    <row r="69" spans="1:31" ht="11.25">
      <c r="B69" s="16"/>
      <c r="L69" s="16"/>
    </row>
    <row r="70" spans="1:31" ht="11.25">
      <c r="B70" s="16"/>
      <c r="L70" s="16"/>
    </row>
    <row r="71" spans="1:31" ht="11.25">
      <c r="B71" s="16"/>
      <c r="L71" s="16"/>
    </row>
    <row r="72" spans="1:31" ht="11.25">
      <c r="B72" s="16"/>
      <c r="L72" s="16"/>
    </row>
    <row r="73" spans="1:31" ht="11.25">
      <c r="B73" s="16"/>
      <c r="L73" s="16"/>
    </row>
    <row r="74" spans="1:31" ht="11.25">
      <c r="B74" s="16"/>
      <c r="L74" s="16"/>
    </row>
    <row r="75" spans="1:31" ht="11.25">
      <c r="B75" s="16"/>
      <c r="L75" s="16"/>
    </row>
    <row r="76" spans="1:31" s="2" customFormat="1" ht="12.75">
      <c r="A76" s="30"/>
      <c r="B76" s="35"/>
      <c r="C76" s="30"/>
      <c r="D76" s="145" t="s">
        <v>51</v>
      </c>
      <c r="E76" s="146"/>
      <c r="F76" s="147" t="s">
        <v>52</v>
      </c>
      <c r="G76" s="145" t="s">
        <v>51</v>
      </c>
      <c r="H76" s="146"/>
      <c r="I76" s="148"/>
      <c r="J76" s="149" t="s">
        <v>52</v>
      </c>
      <c r="K76" s="146"/>
      <c r="L76" s="47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2" customFormat="1" ht="14.45" customHeight="1">
      <c r="A77" s="30"/>
      <c r="B77" s="152"/>
      <c r="C77" s="153"/>
      <c r="D77" s="153"/>
      <c r="E77" s="153"/>
      <c r="F77" s="153"/>
      <c r="G77" s="153"/>
      <c r="H77" s="153"/>
      <c r="I77" s="154"/>
      <c r="J77" s="153"/>
      <c r="K77" s="153"/>
      <c r="L77" s="47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31" s="2" customFormat="1" ht="6.95" customHeight="1">
      <c r="A81" s="30"/>
      <c r="B81" s="155"/>
      <c r="C81" s="156"/>
      <c r="D81" s="156"/>
      <c r="E81" s="156"/>
      <c r="F81" s="156"/>
      <c r="G81" s="156"/>
      <c r="H81" s="156"/>
      <c r="I81" s="157"/>
      <c r="J81" s="156"/>
      <c r="K81" s="156"/>
      <c r="L81" s="47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31" s="2" customFormat="1" ht="24.95" customHeight="1">
      <c r="A82" s="30"/>
      <c r="B82" s="31"/>
      <c r="C82" s="19" t="s">
        <v>110</v>
      </c>
      <c r="D82" s="32"/>
      <c r="E82" s="32"/>
      <c r="F82" s="32"/>
      <c r="G82" s="32"/>
      <c r="H82" s="32"/>
      <c r="I82" s="118"/>
      <c r="J82" s="32"/>
      <c r="K82" s="32"/>
      <c r="L82" s="47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31" s="2" customFormat="1" ht="6.95" customHeight="1">
      <c r="A83" s="30"/>
      <c r="B83" s="31"/>
      <c r="C83" s="32"/>
      <c r="D83" s="32"/>
      <c r="E83" s="32"/>
      <c r="F83" s="32"/>
      <c r="G83" s="32"/>
      <c r="H83" s="32"/>
      <c r="I83" s="118"/>
      <c r="J83" s="32"/>
      <c r="K83" s="32"/>
      <c r="L83" s="47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31" s="2" customFormat="1" ht="12" customHeight="1">
      <c r="A84" s="30"/>
      <c r="B84" s="31"/>
      <c r="C84" s="25" t="s">
        <v>16</v>
      </c>
      <c r="D84" s="32"/>
      <c r="E84" s="32"/>
      <c r="F84" s="32"/>
      <c r="G84" s="32"/>
      <c r="H84" s="32"/>
      <c r="I84" s="118"/>
      <c r="J84" s="32"/>
      <c r="K84" s="32"/>
      <c r="L84" s="47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31" s="2" customFormat="1" ht="16.5" customHeight="1">
      <c r="A85" s="30"/>
      <c r="B85" s="31"/>
      <c r="C85" s="32"/>
      <c r="D85" s="32"/>
      <c r="E85" s="288" t="str">
        <f>E7</f>
        <v>Oprava traťového úseku Stod - Holýšov</v>
      </c>
      <c r="F85" s="289"/>
      <c r="G85" s="289"/>
      <c r="H85" s="289"/>
      <c r="I85" s="118"/>
      <c r="J85" s="32"/>
      <c r="K85" s="32"/>
      <c r="L85" s="47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31" s="1" customFormat="1" ht="12" customHeight="1">
      <c r="B86" s="17"/>
      <c r="C86" s="25" t="s">
        <v>106</v>
      </c>
      <c r="D86" s="18"/>
      <c r="E86" s="18"/>
      <c r="F86" s="18"/>
      <c r="G86" s="18"/>
      <c r="H86" s="18"/>
      <c r="I86" s="111"/>
      <c r="J86" s="18"/>
      <c r="K86" s="18"/>
      <c r="L86" s="16"/>
    </row>
    <row r="87" spans="1:31" s="2" customFormat="1" ht="16.5" customHeight="1">
      <c r="A87" s="30"/>
      <c r="B87" s="31"/>
      <c r="C87" s="32"/>
      <c r="D87" s="32"/>
      <c r="E87" s="288" t="s">
        <v>107</v>
      </c>
      <c r="F87" s="290"/>
      <c r="G87" s="290"/>
      <c r="H87" s="290"/>
      <c r="I87" s="118"/>
      <c r="J87" s="32"/>
      <c r="K87" s="32"/>
      <c r="L87" s="47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31" s="2" customFormat="1" ht="12" customHeight="1">
      <c r="A88" s="30"/>
      <c r="B88" s="31"/>
      <c r="C88" s="25" t="s">
        <v>108</v>
      </c>
      <c r="D88" s="32"/>
      <c r="E88" s="32"/>
      <c r="F88" s="32"/>
      <c r="G88" s="32"/>
      <c r="H88" s="32"/>
      <c r="I88" s="118"/>
      <c r="J88" s="32"/>
      <c r="K88" s="32"/>
      <c r="L88" s="47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31" s="2" customFormat="1" ht="16.5" customHeight="1">
      <c r="A89" s="30"/>
      <c r="B89" s="31"/>
      <c r="C89" s="32"/>
      <c r="D89" s="32"/>
      <c r="E89" s="256" t="str">
        <f>E11</f>
        <v>SO 1.1 - Čištění KL</v>
      </c>
      <c r="F89" s="290"/>
      <c r="G89" s="290"/>
      <c r="H89" s="290"/>
      <c r="I89" s="118"/>
      <c r="J89" s="32"/>
      <c r="K89" s="32"/>
      <c r="L89" s="47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31" s="2" customFormat="1" ht="6.95" customHeight="1">
      <c r="A90" s="30"/>
      <c r="B90" s="31"/>
      <c r="C90" s="32"/>
      <c r="D90" s="32"/>
      <c r="E90" s="32"/>
      <c r="F90" s="32"/>
      <c r="G90" s="32"/>
      <c r="H90" s="32"/>
      <c r="I90" s="118"/>
      <c r="J90" s="32"/>
      <c r="K90" s="32"/>
      <c r="L90" s="47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31" s="2" customFormat="1" ht="12" customHeight="1">
      <c r="A91" s="30"/>
      <c r="B91" s="31"/>
      <c r="C91" s="25" t="s">
        <v>20</v>
      </c>
      <c r="D91" s="32"/>
      <c r="E91" s="32"/>
      <c r="F91" s="23" t="str">
        <f>F14</f>
        <v>TO Stod</v>
      </c>
      <c r="G91" s="32"/>
      <c r="H91" s="32"/>
      <c r="I91" s="119" t="s">
        <v>22</v>
      </c>
      <c r="J91" s="62" t="str">
        <f>IF(J14="","",J14)</f>
        <v>21. 1. 2019</v>
      </c>
      <c r="K91" s="32"/>
      <c r="L91" s="47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31" s="2" customFormat="1" ht="6.95" customHeight="1">
      <c r="A92" s="30"/>
      <c r="B92" s="31"/>
      <c r="C92" s="32"/>
      <c r="D92" s="32"/>
      <c r="E92" s="32"/>
      <c r="F92" s="32"/>
      <c r="G92" s="32"/>
      <c r="H92" s="32"/>
      <c r="I92" s="118"/>
      <c r="J92" s="32"/>
      <c r="K92" s="32"/>
      <c r="L92" s="47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31" s="2" customFormat="1" ht="15.2" customHeight="1">
      <c r="A93" s="30"/>
      <c r="B93" s="31"/>
      <c r="C93" s="25" t="s">
        <v>24</v>
      </c>
      <c r="D93" s="32"/>
      <c r="E93" s="32"/>
      <c r="F93" s="23" t="str">
        <f>E17</f>
        <v>SŽDC s.o. - OŘ Plzeň</v>
      </c>
      <c r="G93" s="32"/>
      <c r="H93" s="32"/>
      <c r="I93" s="119" t="s">
        <v>30</v>
      </c>
      <c r="J93" s="28" t="str">
        <f>E23</f>
        <v xml:space="preserve"> </v>
      </c>
      <c r="K93" s="32"/>
      <c r="L93" s="47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31" s="2" customFormat="1" ht="15.2" customHeight="1">
      <c r="A94" s="30"/>
      <c r="B94" s="31"/>
      <c r="C94" s="25" t="s">
        <v>28</v>
      </c>
      <c r="D94" s="32"/>
      <c r="E94" s="32"/>
      <c r="F94" s="23" t="str">
        <f>IF(E20="","",E20)</f>
        <v>Vyplň údaj</v>
      </c>
      <c r="G94" s="32"/>
      <c r="H94" s="32"/>
      <c r="I94" s="119" t="s">
        <v>33</v>
      </c>
      <c r="J94" s="28" t="str">
        <f>E26</f>
        <v>Jung</v>
      </c>
      <c r="K94" s="32"/>
      <c r="L94" s="47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31" s="2" customFormat="1" ht="10.35" customHeight="1">
      <c r="A95" s="30"/>
      <c r="B95" s="31"/>
      <c r="C95" s="32"/>
      <c r="D95" s="32"/>
      <c r="E95" s="32"/>
      <c r="F95" s="32"/>
      <c r="G95" s="32"/>
      <c r="H95" s="32"/>
      <c r="I95" s="118"/>
      <c r="J95" s="32"/>
      <c r="K95" s="32"/>
      <c r="L95" s="47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31" s="2" customFormat="1" ht="29.25" customHeight="1">
      <c r="A96" s="30"/>
      <c r="B96" s="31"/>
      <c r="C96" s="158" t="s">
        <v>111</v>
      </c>
      <c r="D96" s="159"/>
      <c r="E96" s="159"/>
      <c r="F96" s="159"/>
      <c r="G96" s="159"/>
      <c r="H96" s="159"/>
      <c r="I96" s="160"/>
      <c r="J96" s="161" t="s">
        <v>112</v>
      </c>
      <c r="K96" s="159"/>
      <c r="L96" s="47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</row>
    <row r="97" spans="1:47" s="2" customFormat="1" ht="10.35" customHeight="1">
      <c r="A97" s="30"/>
      <c r="B97" s="31"/>
      <c r="C97" s="32"/>
      <c r="D97" s="32"/>
      <c r="E97" s="32"/>
      <c r="F97" s="32"/>
      <c r="G97" s="32"/>
      <c r="H97" s="32"/>
      <c r="I97" s="118"/>
      <c r="J97" s="32"/>
      <c r="K97" s="32"/>
      <c r="L97" s="47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</row>
    <row r="98" spans="1:47" s="2" customFormat="1" ht="22.9" customHeight="1">
      <c r="A98" s="30"/>
      <c r="B98" s="31"/>
      <c r="C98" s="162" t="s">
        <v>113</v>
      </c>
      <c r="D98" s="32"/>
      <c r="E98" s="32"/>
      <c r="F98" s="32"/>
      <c r="G98" s="32"/>
      <c r="H98" s="32"/>
      <c r="I98" s="118"/>
      <c r="J98" s="80">
        <f>J120</f>
        <v>0</v>
      </c>
      <c r="K98" s="32"/>
      <c r="L98" s="47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U98" s="13" t="s">
        <v>114</v>
      </c>
    </row>
    <row r="99" spans="1:47" s="2" customFormat="1" ht="21.75" customHeight="1">
      <c r="A99" s="30"/>
      <c r="B99" s="31"/>
      <c r="C99" s="32"/>
      <c r="D99" s="32"/>
      <c r="E99" s="32"/>
      <c r="F99" s="32"/>
      <c r="G99" s="32"/>
      <c r="H99" s="32"/>
      <c r="I99" s="118"/>
      <c r="J99" s="32"/>
      <c r="K99" s="32"/>
      <c r="L99" s="47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</row>
    <row r="100" spans="1:47" s="2" customFormat="1" ht="6.95" customHeight="1">
      <c r="A100" s="30"/>
      <c r="B100" s="50"/>
      <c r="C100" s="51"/>
      <c r="D100" s="51"/>
      <c r="E100" s="51"/>
      <c r="F100" s="51"/>
      <c r="G100" s="51"/>
      <c r="H100" s="51"/>
      <c r="I100" s="154"/>
      <c r="J100" s="51"/>
      <c r="K100" s="51"/>
      <c r="L100" s="47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</row>
    <row r="104" spans="1:47" s="2" customFormat="1" ht="6.95" customHeight="1">
      <c r="A104" s="30"/>
      <c r="B104" s="52"/>
      <c r="C104" s="53"/>
      <c r="D104" s="53"/>
      <c r="E104" s="53"/>
      <c r="F104" s="53"/>
      <c r="G104" s="53"/>
      <c r="H104" s="53"/>
      <c r="I104" s="157"/>
      <c r="J104" s="53"/>
      <c r="K104" s="53"/>
      <c r="L104" s="47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5" spans="1:47" s="2" customFormat="1" ht="24.95" customHeight="1">
      <c r="A105" s="30"/>
      <c r="B105" s="31"/>
      <c r="C105" s="19" t="s">
        <v>115</v>
      </c>
      <c r="D105" s="32"/>
      <c r="E105" s="32"/>
      <c r="F105" s="32"/>
      <c r="G105" s="32"/>
      <c r="H105" s="32"/>
      <c r="I105" s="118"/>
      <c r="J105" s="32"/>
      <c r="K105" s="32"/>
      <c r="L105" s="47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47" s="2" customFormat="1" ht="6.95" customHeight="1">
      <c r="A106" s="30"/>
      <c r="B106" s="31"/>
      <c r="C106" s="32"/>
      <c r="D106" s="32"/>
      <c r="E106" s="32"/>
      <c r="F106" s="32"/>
      <c r="G106" s="32"/>
      <c r="H106" s="32"/>
      <c r="I106" s="118"/>
      <c r="J106" s="32"/>
      <c r="K106" s="32"/>
      <c r="L106" s="47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47" s="2" customFormat="1" ht="12" customHeight="1">
      <c r="A107" s="30"/>
      <c r="B107" s="31"/>
      <c r="C107" s="25" t="s">
        <v>16</v>
      </c>
      <c r="D107" s="32"/>
      <c r="E107" s="32"/>
      <c r="F107" s="32"/>
      <c r="G107" s="32"/>
      <c r="H107" s="32"/>
      <c r="I107" s="118"/>
      <c r="J107" s="32"/>
      <c r="K107" s="32"/>
      <c r="L107" s="47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47" s="2" customFormat="1" ht="16.5" customHeight="1">
      <c r="A108" s="30"/>
      <c r="B108" s="31"/>
      <c r="C108" s="32"/>
      <c r="D108" s="32"/>
      <c r="E108" s="288" t="str">
        <f>E7</f>
        <v>Oprava traťového úseku Stod - Holýšov</v>
      </c>
      <c r="F108" s="289"/>
      <c r="G108" s="289"/>
      <c r="H108" s="289"/>
      <c r="I108" s="118"/>
      <c r="J108" s="32"/>
      <c r="K108" s="32"/>
      <c r="L108" s="47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47" s="1" customFormat="1" ht="12" customHeight="1">
      <c r="B109" s="17"/>
      <c r="C109" s="25" t="s">
        <v>106</v>
      </c>
      <c r="D109" s="18"/>
      <c r="E109" s="18"/>
      <c r="F109" s="18"/>
      <c r="G109" s="18"/>
      <c r="H109" s="18"/>
      <c r="I109" s="111"/>
      <c r="J109" s="18"/>
      <c r="K109" s="18"/>
      <c r="L109" s="16"/>
    </row>
    <row r="110" spans="1:47" s="2" customFormat="1" ht="16.5" customHeight="1">
      <c r="A110" s="30"/>
      <c r="B110" s="31"/>
      <c r="C110" s="32"/>
      <c r="D110" s="32"/>
      <c r="E110" s="288" t="s">
        <v>107</v>
      </c>
      <c r="F110" s="290"/>
      <c r="G110" s="290"/>
      <c r="H110" s="290"/>
      <c r="I110" s="118"/>
      <c r="J110" s="32"/>
      <c r="K110" s="32"/>
      <c r="L110" s="47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47" s="2" customFormat="1" ht="12" customHeight="1">
      <c r="A111" s="30"/>
      <c r="B111" s="31"/>
      <c r="C111" s="25" t="s">
        <v>108</v>
      </c>
      <c r="D111" s="32"/>
      <c r="E111" s="32"/>
      <c r="F111" s="32"/>
      <c r="G111" s="32"/>
      <c r="H111" s="32"/>
      <c r="I111" s="118"/>
      <c r="J111" s="32"/>
      <c r="K111" s="32"/>
      <c r="L111" s="47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47" s="2" customFormat="1" ht="16.5" customHeight="1">
      <c r="A112" s="30"/>
      <c r="B112" s="31"/>
      <c r="C112" s="32"/>
      <c r="D112" s="32"/>
      <c r="E112" s="256" t="str">
        <f>E11</f>
        <v>SO 1.1 - Čištění KL</v>
      </c>
      <c r="F112" s="290"/>
      <c r="G112" s="290"/>
      <c r="H112" s="290"/>
      <c r="I112" s="118"/>
      <c r="J112" s="32"/>
      <c r="K112" s="32"/>
      <c r="L112" s="47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65" s="2" customFormat="1" ht="6.95" customHeight="1">
      <c r="A113" s="30"/>
      <c r="B113" s="31"/>
      <c r="C113" s="32"/>
      <c r="D113" s="32"/>
      <c r="E113" s="32"/>
      <c r="F113" s="32"/>
      <c r="G113" s="32"/>
      <c r="H113" s="32"/>
      <c r="I113" s="118"/>
      <c r="J113" s="32"/>
      <c r="K113" s="32"/>
      <c r="L113" s="47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65" s="2" customFormat="1" ht="12" customHeight="1">
      <c r="A114" s="30"/>
      <c r="B114" s="31"/>
      <c r="C114" s="25" t="s">
        <v>20</v>
      </c>
      <c r="D114" s="32"/>
      <c r="E114" s="32"/>
      <c r="F114" s="23" t="str">
        <f>F14</f>
        <v>TO Stod</v>
      </c>
      <c r="G114" s="32"/>
      <c r="H114" s="32"/>
      <c r="I114" s="119" t="s">
        <v>22</v>
      </c>
      <c r="J114" s="62" t="str">
        <f>IF(J14="","",J14)</f>
        <v>21. 1. 2019</v>
      </c>
      <c r="K114" s="32"/>
      <c r="L114" s="47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65" s="2" customFormat="1" ht="6.95" customHeight="1">
      <c r="A115" s="30"/>
      <c r="B115" s="31"/>
      <c r="C115" s="32"/>
      <c r="D115" s="32"/>
      <c r="E115" s="32"/>
      <c r="F115" s="32"/>
      <c r="G115" s="32"/>
      <c r="H115" s="32"/>
      <c r="I115" s="118"/>
      <c r="J115" s="32"/>
      <c r="K115" s="32"/>
      <c r="L115" s="47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65" s="2" customFormat="1" ht="15.2" customHeight="1">
      <c r="A116" s="30"/>
      <c r="B116" s="31"/>
      <c r="C116" s="25" t="s">
        <v>24</v>
      </c>
      <c r="D116" s="32"/>
      <c r="E116" s="32"/>
      <c r="F116" s="23" t="str">
        <f>E17</f>
        <v>SŽDC s.o. - OŘ Plzeň</v>
      </c>
      <c r="G116" s="32"/>
      <c r="H116" s="32"/>
      <c r="I116" s="119" t="s">
        <v>30</v>
      </c>
      <c r="J116" s="28" t="str">
        <f>E23</f>
        <v xml:space="preserve"> </v>
      </c>
      <c r="K116" s="32"/>
      <c r="L116" s="47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65" s="2" customFormat="1" ht="15.2" customHeight="1">
      <c r="A117" s="30"/>
      <c r="B117" s="31"/>
      <c r="C117" s="25" t="s">
        <v>28</v>
      </c>
      <c r="D117" s="32"/>
      <c r="E117" s="32"/>
      <c r="F117" s="23" t="str">
        <f>IF(E20="","",E20)</f>
        <v>Vyplň údaj</v>
      </c>
      <c r="G117" s="32"/>
      <c r="H117" s="32"/>
      <c r="I117" s="119" t="s">
        <v>33</v>
      </c>
      <c r="J117" s="28" t="str">
        <f>E26</f>
        <v>Jung</v>
      </c>
      <c r="K117" s="32"/>
      <c r="L117" s="47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65" s="2" customFormat="1" ht="10.35" customHeight="1">
      <c r="A118" s="30"/>
      <c r="B118" s="31"/>
      <c r="C118" s="32"/>
      <c r="D118" s="32"/>
      <c r="E118" s="32"/>
      <c r="F118" s="32"/>
      <c r="G118" s="32"/>
      <c r="H118" s="32"/>
      <c r="I118" s="118"/>
      <c r="J118" s="32"/>
      <c r="K118" s="32"/>
      <c r="L118" s="47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65" s="9" customFormat="1" ht="29.25" customHeight="1">
      <c r="A119" s="163"/>
      <c r="B119" s="164"/>
      <c r="C119" s="165" t="s">
        <v>116</v>
      </c>
      <c r="D119" s="166" t="s">
        <v>61</v>
      </c>
      <c r="E119" s="166" t="s">
        <v>57</v>
      </c>
      <c r="F119" s="166" t="s">
        <v>58</v>
      </c>
      <c r="G119" s="166" t="s">
        <v>117</v>
      </c>
      <c r="H119" s="166" t="s">
        <v>118</v>
      </c>
      <c r="I119" s="167" t="s">
        <v>119</v>
      </c>
      <c r="J119" s="168" t="s">
        <v>112</v>
      </c>
      <c r="K119" s="169" t="s">
        <v>120</v>
      </c>
      <c r="L119" s="170"/>
      <c r="M119" s="71" t="s">
        <v>1</v>
      </c>
      <c r="N119" s="72" t="s">
        <v>40</v>
      </c>
      <c r="O119" s="72" t="s">
        <v>121</v>
      </c>
      <c r="P119" s="72" t="s">
        <v>122</v>
      </c>
      <c r="Q119" s="72" t="s">
        <v>123</v>
      </c>
      <c r="R119" s="72" t="s">
        <v>124</v>
      </c>
      <c r="S119" s="72" t="s">
        <v>125</v>
      </c>
      <c r="T119" s="73" t="s">
        <v>126</v>
      </c>
      <c r="U119" s="163"/>
      <c r="V119" s="163"/>
      <c r="W119" s="163"/>
      <c r="X119" s="163"/>
      <c r="Y119" s="163"/>
      <c r="Z119" s="163"/>
      <c r="AA119" s="163"/>
      <c r="AB119" s="163"/>
      <c r="AC119" s="163"/>
      <c r="AD119" s="163"/>
      <c r="AE119" s="163"/>
    </row>
    <row r="120" spans="1:65" s="2" customFormat="1" ht="22.9" customHeight="1">
      <c r="A120" s="30"/>
      <c r="B120" s="31"/>
      <c r="C120" s="78" t="s">
        <v>127</v>
      </c>
      <c r="D120" s="32"/>
      <c r="E120" s="32"/>
      <c r="F120" s="32"/>
      <c r="G120" s="32"/>
      <c r="H120" s="32"/>
      <c r="I120" s="118"/>
      <c r="J120" s="171">
        <f>BK120</f>
        <v>0</v>
      </c>
      <c r="K120" s="32"/>
      <c r="L120" s="35"/>
      <c r="M120" s="74"/>
      <c r="N120" s="172"/>
      <c r="O120" s="75"/>
      <c r="P120" s="173">
        <f>SUM(P121:P195)</f>
        <v>0</v>
      </c>
      <c r="Q120" s="75"/>
      <c r="R120" s="173">
        <f>SUM(R121:R195)</f>
        <v>927.25699999999995</v>
      </c>
      <c r="S120" s="75"/>
      <c r="T120" s="174">
        <f>SUM(T121:T195)</f>
        <v>0</v>
      </c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T120" s="13" t="s">
        <v>75</v>
      </c>
      <c r="AU120" s="13" t="s">
        <v>114</v>
      </c>
      <c r="BK120" s="175">
        <f>SUM(BK121:BK195)</f>
        <v>0</v>
      </c>
    </row>
    <row r="121" spans="1:65" s="2" customFormat="1" ht="16.5" customHeight="1">
      <c r="A121" s="30"/>
      <c r="B121" s="31"/>
      <c r="C121" s="176" t="s">
        <v>83</v>
      </c>
      <c r="D121" s="176" t="s">
        <v>128</v>
      </c>
      <c r="E121" s="177" t="s">
        <v>129</v>
      </c>
      <c r="F121" s="178" t="s">
        <v>130</v>
      </c>
      <c r="G121" s="179" t="s">
        <v>131</v>
      </c>
      <c r="H121" s="180">
        <v>570</v>
      </c>
      <c r="I121" s="181"/>
      <c r="J121" s="182">
        <f>ROUND(I121*H121,2)</f>
        <v>0</v>
      </c>
      <c r="K121" s="183"/>
      <c r="L121" s="35"/>
      <c r="M121" s="184" t="s">
        <v>1</v>
      </c>
      <c r="N121" s="185" t="s">
        <v>41</v>
      </c>
      <c r="O121" s="67"/>
      <c r="P121" s="186">
        <f>O121*H121</f>
        <v>0</v>
      </c>
      <c r="Q121" s="186">
        <v>0</v>
      </c>
      <c r="R121" s="186">
        <f>Q121*H121</f>
        <v>0</v>
      </c>
      <c r="S121" s="186">
        <v>0</v>
      </c>
      <c r="T121" s="187">
        <f>S121*H121</f>
        <v>0</v>
      </c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R121" s="188" t="s">
        <v>132</v>
      </c>
      <c r="AT121" s="188" t="s">
        <v>128</v>
      </c>
      <c r="AU121" s="188" t="s">
        <v>76</v>
      </c>
      <c r="AY121" s="13" t="s">
        <v>133</v>
      </c>
      <c r="BE121" s="189">
        <f>IF(N121="základní",J121,0)</f>
        <v>0</v>
      </c>
      <c r="BF121" s="189">
        <f>IF(N121="snížená",J121,0)</f>
        <v>0</v>
      </c>
      <c r="BG121" s="189">
        <f>IF(N121="zákl. přenesená",J121,0)</f>
        <v>0</v>
      </c>
      <c r="BH121" s="189">
        <f>IF(N121="sníž. přenesená",J121,0)</f>
        <v>0</v>
      </c>
      <c r="BI121" s="189">
        <f>IF(N121="nulová",J121,0)</f>
        <v>0</v>
      </c>
      <c r="BJ121" s="13" t="s">
        <v>83</v>
      </c>
      <c r="BK121" s="189">
        <f>ROUND(I121*H121,2)</f>
        <v>0</v>
      </c>
      <c r="BL121" s="13" t="s">
        <v>132</v>
      </c>
      <c r="BM121" s="188" t="s">
        <v>134</v>
      </c>
    </row>
    <row r="122" spans="1:65" s="2" customFormat="1" ht="19.5">
      <c r="A122" s="30"/>
      <c r="B122" s="31"/>
      <c r="C122" s="32"/>
      <c r="D122" s="190" t="s">
        <v>135</v>
      </c>
      <c r="E122" s="32"/>
      <c r="F122" s="191" t="s">
        <v>136</v>
      </c>
      <c r="G122" s="32"/>
      <c r="H122" s="32"/>
      <c r="I122" s="118"/>
      <c r="J122" s="32"/>
      <c r="K122" s="32"/>
      <c r="L122" s="35"/>
      <c r="M122" s="192"/>
      <c r="N122" s="193"/>
      <c r="O122" s="67"/>
      <c r="P122" s="67"/>
      <c r="Q122" s="67"/>
      <c r="R122" s="67"/>
      <c r="S122" s="67"/>
      <c r="T122" s="68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T122" s="13" t="s">
        <v>135</v>
      </c>
      <c r="AU122" s="13" t="s">
        <v>76</v>
      </c>
    </row>
    <row r="123" spans="1:65" s="2" customFormat="1" ht="29.25">
      <c r="A123" s="30"/>
      <c r="B123" s="31"/>
      <c r="C123" s="32"/>
      <c r="D123" s="190" t="s">
        <v>137</v>
      </c>
      <c r="E123" s="32"/>
      <c r="F123" s="194" t="s">
        <v>138</v>
      </c>
      <c r="G123" s="32"/>
      <c r="H123" s="32"/>
      <c r="I123" s="118"/>
      <c r="J123" s="32"/>
      <c r="K123" s="32"/>
      <c r="L123" s="35"/>
      <c r="M123" s="192"/>
      <c r="N123" s="193"/>
      <c r="O123" s="67"/>
      <c r="P123" s="67"/>
      <c r="Q123" s="67"/>
      <c r="R123" s="67"/>
      <c r="S123" s="67"/>
      <c r="T123" s="68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T123" s="13" t="s">
        <v>137</v>
      </c>
      <c r="AU123" s="13" t="s">
        <v>76</v>
      </c>
    </row>
    <row r="124" spans="1:65" s="10" customFormat="1" ht="11.25">
      <c r="B124" s="195"/>
      <c r="C124" s="196"/>
      <c r="D124" s="190" t="s">
        <v>139</v>
      </c>
      <c r="E124" s="197" t="s">
        <v>1</v>
      </c>
      <c r="F124" s="198" t="s">
        <v>140</v>
      </c>
      <c r="G124" s="196"/>
      <c r="H124" s="199">
        <v>410</v>
      </c>
      <c r="I124" s="200"/>
      <c r="J124" s="196"/>
      <c r="K124" s="196"/>
      <c r="L124" s="201"/>
      <c r="M124" s="202"/>
      <c r="N124" s="203"/>
      <c r="O124" s="203"/>
      <c r="P124" s="203"/>
      <c r="Q124" s="203"/>
      <c r="R124" s="203"/>
      <c r="S124" s="203"/>
      <c r="T124" s="204"/>
      <c r="AT124" s="205" t="s">
        <v>139</v>
      </c>
      <c r="AU124" s="205" t="s">
        <v>76</v>
      </c>
      <c r="AV124" s="10" t="s">
        <v>85</v>
      </c>
      <c r="AW124" s="10" t="s">
        <v>32</v>
      </c>
      <c r="AX124" s="10" t="s">
        <v>76</v>
      </c>
      <c r="AY124" s="205" t="s">
        <v>133</v>
      </c>
    </row>
    <row r="125" spans="1:65" s="10" customFormat="1" ht="11.25">
      <c r="B125" s="195"/>
      <c r="C125" s="196"/>
      <c r="D125" s="190" t="s">
        <v>139</v>
      </c>
      <c r="E125" s="197" t="s">
        <v>1</v>
      </c>
      <c r="F125" s="198" t="s">
        <v>141</v>
      </c>
      <c r="G125" s="196"/>
      <c r="H125" s="199">
        <v>160</v>
      </c>
      <c r="I125" s="200"/>
      <c r="J125" s="196"/>
      <c r="K125" s="196"/>
      <c r="L125" s="201"/>
      <c r="M125" s="202"/>
      <c r="N125" s="203"/>
      <c r="O125" s="203"/>
      <c r="P125" s="203"/>
      <c r="Q125" s="203"/>
      <c r="R125" s="203"/>
      <c r="S125" s="203"/>
      <c r="T125" s="204"/>
      <c r="AT125" s="205" t="s">
        <v>139</v>
      </c>
      <c r="AU125" s="205" t="s">
        <v>76</v>
      </c>
      <c r="AV125" s="10" t="s">
        <v>85</v>
      </c>
      <c r="AW125" s="10" t="s">
        <v>32</v>
      </c>
      <c r="AX125" s="10" t="s">
        <v>76</v>
      </c>
      <c r="AY125" s="205" t="s">
        <v>133</v>
      </c>
    </row>
    <row r="126" spans="1:65" s="11" customFormat="1" ht="11.25">
      <c r="B126" s="206"/>
      <c r="C126" s="207"/>
      <c r="D126" s="190" t="s">
        <v>139</v>
      </c>
      <c r="E126" s="208" t="s">
        <v>1</v>
      </c>
      <c r="F126" s="209" t="s">
        <v>142</v>
      </c>
      <c r="G126" s="207"/>
      <c r="H126" s="210">
        <v>570</v>
      </c>
      <c r="I126" s="211"/>
      <c r="J126" s="207"/>
      <c r="K126" s="207"/>
      <c r="L126" s="212"/>
      <c r="M126" s="213"/>
      <c r="N126" s="214"/>
      <c r="O126" s="214"/>
      <c r="P126" s="214"/>
      <c r="Q126" s="214"/>
      <c r="R126" s="214"/>
      <c r="S126" s="214"/>
      <c r="T126" s="215"/>
      <c r="AT126" s="216" t="s">
        <v>139</v>
      </c>
      <c r="AU126" s="216" t="s">
        <v>76</v>
      </c>
      <c r="AV126" s="11" t="s">
        <v>132</v>
      </c>
      <c r="AW126" s="11" t="s">
        <v>32</v>
      </c>
      <c r="AX126" s="11" t="s">
        <v>83</v>
      </c>
      <c r="AY126" s="216" t="s">
        <v>133</v>
      </c>
    </row>
    <row r="127" spans="1:65" s="2" customFormat="1" ht="16.5" customHeight="1">
      <c r="A127" s="30"/>
      <c r="B127" s="31"/>
      <c r="C127" s="176" t="s">
        <v>85</v>
      </c>
      <c r="D127" s="176" t="s">
        <v>128</v>
      </c>
      <c r="E127" s="177" t="s">
        <v>143</v>
      </c>
      <c r="F127" s="178" t="s">
        <v>144</v>
      </c>
      <c r="G127" s="179" t="s">
        <v>145</v>
      </c>
      <c r="H127" s="180">
        <v>3.5</v>
      </c>
      <c r="I127" s="181"/>
      <c r="J127" s="182">
        <f>ROUND(I127*H127,2)</f>
        <v>0</v>
      </c>
      <c r="K127" s="183"/>
      <c r="L127" s="35"/>
      <c r="M127" s="184" t="s">
        <v>1</v>
      </c>
      <c r="N127" s="185" t="s">
        <v>41</v>
      </c>
      <c r="O127" s="67"/>
      <c r="P127" s="186">
        <f>O127*H127</f>
        <v>0</v>
      </c>
      <c r="Q127" s="186">
        <v>0</v>
      </c>
      <c r="R127" s="186">
        <f>Q127*H127</f>
        <v>0</v>
      </c>
      <c r="S127" s="186">
        <v>0</v>
      </c>
      <c r="T127" s="187">
        <f>S127*H127</f>
        <v>0</v>
      </c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R127" s="188" t="s">
        <v>132</v>
      </c>
      <c r="AT127" s="188" t="s">
        <v>128</v>
      </c>
      <c r="AU127" s="188" t="s">
        <v>76</v>
      </c>
      <c r="AY127" s="13" t="s">
        <v>133</v>
      </c>
      <c r="BE127" s="189">
        <f>IF(N127="základní",J127,0)</f>
        <v>0</v>
      </c>
      <c r="BF127" s="189">
        <f>IF(N127="snížená",J127,0)</f>
        <v>0</v>
      </c>
      <c r="BG127" s="189">
        <f>IF(N127="zákl. přenesená",J127,0)</f>
        <v>0</v>
      </c>
      <c r="BH127" s="189">
        <f>IF(N127="sníž. přenesená",J127,0)</f>
        <v>0</v>
      </c>
      <c r="BI127" s="189">
        <f>IF(N127="nulová",J127,0)</f>
        <v>0</v>
      </c>
      <c r="BJ127" s="13" t="s">
        <v>83</v>
      </c>
      <c r="BK127" s="189">
        <f>ROUND(I127*H127,2)</f>
        <v>0</v>
      </c>
      <c r="BL127" s="13" t="s">
        <v>132</v>
      </c>
      <c r="BM127" s="188" t="s">
        <v>146</v>
      </c>
    </row>
    <row r="128" spans="1:65" s="2" customFormat="1" ht="19.5">
      <c r="A128" s="30"/>
      <c r="B128" s="31"/>
      <c r="C128" s="32"/>
      <c r="D128" s="190" t="s">
        <v>135</v>
      </c>
      <c r="E128" s="32"/>
      <c r="F128" s="191" t="s">
        <v>147</v>
      </c>
      <c r="G128" s="32"/>
      <c r="H128" s="32"/>
      <c r="I128" s="118"/>
      <c r="J128" s="32"/>
      <c r="K128" s="32"/>
      <c r="L128" s="35"/>
      <c r="M128" s="192"/>
      <c r="N128" s="193"/>
      <c r="O128" s="67"/>
      <c r="P128" s="67"/>
      <c r="Q128" s="67"/>
      <c r="R128" s="67"/>
      <c r="S128" s="67"/>
      <c r="T128" s="68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T128" s="13" t="s">
        <v>135</v>
      </c>
      <c r="AU128" s="13" t="s">
        <v>76</v>
      </c>
    </row>
    <row r="129" spans="1:65" s="2" customFormat="1" ht="19.5">
      <c r="A129" s="30"/>
      <c r="B129" s="31"/>
      <c r="C129" s="32"/>
      <c r="D129" s="190" t="s">
        <v>137</v>
      </c>
      <c r="E129" s="32"/>
      <c r="F129" s="194" t="s">
        <v>148</v>
      </c>
      <c r="G129" s="32"/>
      <c r="H129" s="32"/>
      <c r="I129" s="118"/>
      <c r="J129" s="32"/>
      <c r="K129" s="32"/>
      <c r="L129" s="35"/>
      <c r="M129" s="192"/>
      <c r="N129" s="193"/>
      <c r="O129" s="67"/>
      <c r="P129" s="67"/>
      <c r="Q129" s="67"/>
      <c r="R129" s="67"/>
      <c r="S129" s="67"/>
      <c r="T129" s="68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T129" s="13" t="s">
        <v>137</v>
      </c>
      <c r="AU129" s="13" t="s">
        <v>76</v>
      </c>
    </row>
    <row r="130" spans="1:65" s="10" customFormat="1" ht="11.25">
      <c r="B130" s="195"/>
      <c r="C130" s="196"/>
      <c r="D130" s="190" t="s">
        <v>139</v>
      </c>
      <c r="E130" s="197" t="s">
        <v>1</v>
      </c>
      <c r="F130" s="198" t="s">
        <v>149</v>
      </c>
      <c r="G130" s="196"/>
      <c r="H130" s="199">
        <v>3.5</v>
      </c>
      <c r="I130" s="200"/>
      <c r="J130" s="196"/>
      <c r="K130" s="196"/>
      <c r="L130" s="201"/>
      <c r="M130" s="202"/>
      <c r="N130" s="203"/>
      <c r="O130" s="203"/>
      <c r="P130" s="203"/>
      <c r="Q130" s="203"/>
      <c r="R130" s="203"/>
      <c r="S130" s="203"/>
      <c r="T130" s="204"/>
      <c r="AT130" s="205" t="s">
        <v>139</v>
      </c>
      <c r="AU130" s="205" t="s">
        <v>76</v>
      </c>
      <c r="AV130" s="10" t="s">
        <v>85</v>
      </c>
      <c r="AW130" s="10" t="s">
        <v>32</v>
      </c>
      <c r="AX130" s="10" t="s">
        <v>83</v>
      </c>
      <c r="AY130" s="205" t="s">
        <v>133</v>
      </c>
    </row>
    <row r="131" spans="1:65" s="2" customFormat="1" ht="16.5" customHeight="1">
      <c r="A131" s="30"/>
      <c r="B131" s="31"/>
      <c r="C131" s="176" t="s">
        <v>150</v>
      </c>
      <c r="D131" s="176" t="s">
        <v>128</v>
      </c>
      <c r="E131" s="177" t="s">
        <v>151</v>
      </c>
      <c r="F131" s="178" t="s">
        <v>152</v>
      </c>
      <c r="G131" s="179" t="s">
        <v>153</v>
      </c>
      <c r="H131" s="180">
        <v>0.45</v>
      </c>
      <c r="I131" s="181"/>
      <c r="J131" s="182">
        <f>ROUND(I131*H131,2)</f>
        <v>0</v>
      </c>
      <c r="K131" s="183"/>
      <c r="L131" s="35"/>
      <c r="M131" s="184" t="s">
        <v>1</v>
      </c>
      <c r="N131" s="185" t="s">
        <v>41</v>
      </c>
      <c r="O131" s="67"/>
      <c r="P131" s="186">
        <f>O131*H131</f>
        <v>0</v>
      </c>
      <c r="Q131" s="186">
        <v>0</v>
      </c>
      <c r="R131" s="186">
        <f>Q131*H131</f>
        <v>0</v>
      </c>
      <c r="S131" s="186">
        <v>0</v>
      </c>
      <c r="T131" s="187">
        <f>S131*H131</f>
        <v>0</v>
      </c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R131" s="188" t="s">
        <v>132</v>
      </c>
      <c r="AT131" s="188" t="s">
        <v>128</v>
      </c>
      <c r="AU131" s="188" t="s">
        <v>76</v>
      </c>
      <c r="AY131" s="13" t="s">
        <v>133</v>
      </c>
      <c r="BE131" s="189">
        <f>IF(N131="základní",J131,0)</f>
        <v>0</v>
      </c>
      <c r="BF131" s="189">
        <f>IF(N131="snížená",J131,0)</f>
        <v>0</v>
      </c>
      <c r="BG131" s="189">
        <f>IF(N131="zákl. přenesená",J131,0)</f>
        <v>0</v>
      </c>
      <c r="BH131" s="189">
        <f>IF(N131="sníž. přenesená",J131,0)</f>
        <v>0</v>
      </c>
      <c r="BI131" s="189">
        <f>IF(N131="nulová",J131,0)</f>
        <v>0</v>
      </c>
      <c r="BJ131" s="13" t="s">
        <v>83</v>
      </c>
      <c r="BK131" s="189">
        <f>ROUND(I131*H131,2)</f>
        <v>0</v>
      </c>
      <c r="BL131" s="13" t="s">
        <v>132</v>
      </c>
      <c r="BM131" s="188" t="s">
        <v>154</v>
      </c>
    </row>
    <row r="132" spans="1:65" s="2" customFormat="1" ht="48.75">
      <c r="A132" s="30"/>
      <c r="B132" s="31"/>
      <c r="C132" s="32"/>
      <c r="D132" s="190" t="s">
        <v>135</v>
      </c>
      <c r="E132" s="32"/>
      <c r="F132" s="191" t="s">
        <v>155</v>
      </c>
      <c r="G132" s="32"/>
      <c r="H132" s="32"/>
      <c r="I132" s="118"/>
      <c r="J132" s="32"/>
      <c r="K132" s="32"/>
      <c r="L132" s="35"/>
      <c r="M132" s="192"/>
      <c r="N132" s="193"/>
      <c r="O132" s="67"/>
      <c r="P132" s="67"/>
      <c r="Q132" s="67"/>
      <c r="R132" s="67"/>
      <c r="S132" s="67"/>
      <c r="T132" s="68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T132" s="13" t="s">
        <v>135</v>
      </c>
      <c r="AU132" s="13" t="s">
        <v>76</v>
      </c>
    </row>
    <row r="133" spans="1:65" s="2" customFormat="1" ht="58.5">
      <c r="A133" s="30"/>
      <c r="B133" s="31"/>
      <c r="C133" s="32"/>
      <c r="D133" s="190" t="s">
        <v>137</v>
      </c>
      <c r="E133" s="32"/>
      <c r="F133" s="194" t="s">
        <v>156</v>
      </c>
      <c r="G133" s="32"/>
      <c r="H133" s="32"/>
      <c r="I133" s="118"/>
      <c r="J133" s="32"/>
      <c r="K133" s="32"/>
      <c r="L133" s="35"/>
      <c r="M133" s="192"/>
      <c r="N133" s="193"/>
      <c r="O133" s="67"/>
      <c r="P133" s="67"/>
      <c r="Q133" s="67"/>
      <c r="R133" s="67"/>
      <c r="S133" s="67"/>
      <c r="T133" s="68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T133" s="13" t="s">
        <v>137</v>
      </c>
      <c r="AU133" s="13" t="s">
        <v>76</v>
      </c>
    </row>
    <row r="134" spans="1:65" s="2" customFormat="1" ht="16.5" customHeight="1">
      <c r="A134" s="30"/>
      <c r="B134" s="31"/>
      <c r="C134" s="176" t="s">
        <v>132</v>
      </c>
      <c r="D134" s="176" t="s">
        <v>128</v>
      </c>
      <c r="E134" s="177" t="s">
        <v>157</v>
      </c>
      <c r="F134" s="178" t="s">
        <v>158</v>
      </c>
      <c r="G134" s="179" t="s">
        <v>159</v>
      </c>
      <c r="H134" s="180">
        <v>1100</v>
      </c>
      <c r="I134" s="181"/>
      <c r="J134" s="182">
        <f>ROUND(I134*H134,2)</f>
        <v>0</v>
      </c>
      <c r="K134" s="183"/>
      <c r="L134" s="35"/>
      <c r="M134" s="184" t="s">
        <v>1</v>
      </c>
      <c r="N134" s="185" t="s">
        <v>41</v>
      </c>
      <c r="O134" s="67"/>
      <c r="P134" s="186">
        <f>O134*H134</f>
        <v>0</v>
      </c>
      <c r="Q134" s="186">
        <v>0</v>
      </c>
      <c r="R134" s="186">
        <f>Q134*H134</f>
        <v>0</v>
      </c>
      <c r="S134" s="186">
        <v>0</v>
      </c>
      <c r="T134" s="187">
        <f>S134*H134</f>
        <v>0</v>
      </c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R134" s="188" t="s">
        <v>132</v>
      </c>
      <c r="AT134" s="188" t="s">
        <v>128</v>
      </c>
      <c r="AU134" s="188" t="s">
        <v>76</v>
      </c>
      <c r="AY134" s="13" t="s">
        <v>133</v>
      </c>
      <c r="BE134" s="189">
        <f>IF(N134="základní",J134,0)</f>
        <v>0</v>
      </c>
      <c r="BF134" s="189">
        <f>IF(N134="snížená",J134,0)</f>
        <v>0</v>
      </c>
      <c r="BG134" s="189">
        <f>IF(N134="zákl. přenesená",J134,0)</f>
        <v>0</v>
      </c>
      <c r="BH134" s="189">
        <f>IF(N134="sníž. přenesená",J134,0)</f>
        <v>0</v>
      </c>
      <c r="BI134" s="189">
        <f>IF(N134="nulová",J134,0)</f>
        <v>0</v>
      </c>
      <c r="BJ134" s="13" t="s">
        <v>83</v>
      </c>
      <c r="BK134" s="189">
        <f>ROUND(I134*H134,2)</f>
        <v>0</v>
      </c>
      <c r="BL134" s="13" t="s">
        <v>132</v>
      </c>
      <c r="BM134" s="188" t="s">
        <v>160</v>
      </c>
    </row>
    <row r="135" spans="1:65" s="2" customFormat="1" ht="29.25">
      <c r="A135" s="30"/>
      <c r="B135" s="31"/>
      <c r="C135" s="32"/>
      <c r="D135" s="190" t="s">
        <v>135</v>
      </c>
      <c r="E135" s="32"/>
      <c r="F135" s="191" t="s">
        <v>161</v>
      </c>
      <c r="G135" s="32"/>
      <c r="H135" s="32"/>
      <c r="I135" s="118"/>
      <c r="J135" s="32"/>
      <c r="K135" s="32"/>
      <c r="L135" s="35"/>
      <c r="M135" s="192"/>
      <c r="N135" s="193"/>
      <c r="O135" s="67"/>
      <c r="P135" s="67"/>
      <c r="Q135" s="67"/>
      <c r="R135" s="67"/>
      <c r="S135" s="67"/>
      <c r="T135" s="68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T135" s="13" t="s">
        <v>135</v>
      </c>
      <c r="AU135" s="13" t="s">
        <v>76</v>
      </c>
    </row>
    <row r="136" spans="1:65" s="2" customFormat="1" ht="29.25">
      <c r="A136" s="30"/>
      <c r="B136" s="31"/>
      <c r="C136" s="32"/>
      <c r="D136" s="190" t="s">
        <v>137</v>
      </c>
      <c r="E136" s="32"/>
      <c r="F136" s="194" t="s">
        <v>162</v>
      </c>
      <c r="G136" s="32"/>
      <c r="H136" s="32"/>
      <c r="I136" s="118"/>
      <c r="J136" s="32"/>
      <c r="K136" s="32"/>
      <c r="L136" s="35"/>
      <c r="M136" s="192"/>
      <c r="N136" s="193"/>
      <c r="O136" s="67"/>
      <c r="P136" s="67"/>
      <c r="Q136" s="67"/>
      <c r="R136" s="67"/>
      <c r="S136" s="67"/>
      <c r="T136" s="68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T136" s="13" t="s">
        <v>137</v>
      </c>
      <c r="AU136" s="13" t="s">
        <v>76</v>
      </c>
    </row>
    <row r="137" spans="1:65" s="2" customFormat="1" ht="16.5" customHeight="1">
      <c r="A137" s="30"/>
      <c r="B137" s="31"/>
      <c r="C137" s="176" t="s">
        <v>163</v>
      </c>
      <c r="D137" s="176" t="s">
        <v>128</v>
      </c>
      <c r="E137" s="177" t="s">
        <v>164</v>
      </c>
      <c r="F137" s="178" t="s">
        <v>165</v>
      </c>
      <c r="G137" s="179" t="s">
        <v>159</v>
      </c>
      <c r="H137" s="180">
        <v>1100</v>
      </c>
      <c r="I137" s="181"/>
      <c r="J137" s="182">
        <f>ROUND(I137*H137,2)</f>
        <v>0</v>
      </c>
      <c r="K137" s="183"/>
      <c r="L137" s="35"/>
      <c r="M137" s="184" t="s">
        <v>1</v>
      </c>
      <c r="N137" s="185" t="s">
        <v>41</v>
      </c>
      <c r="O137" s="67"/>
      <c r="P137" s="186">
        <f>O137*H137</f>
        <v>0</v>
      </c>
      <c r="Q137" s="186">
        <v>0</v>
      </c>
      <c r="R137" s="186">
        <f>Q137*H137</f>
        <v>0</v>
      </c>
      <c r="S137" s="186">
        <v>0</v>
      </c>
      <c r="T137" s="187">
        <f>S137*H137</f>
        <v>0</v>
      </c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R137" s="188" t="s">
        <v>132</v>
      </c>
      <c r="AT137" s="188" t="s">
        <v>128</v>
      </c>
      <c r="AU137" s="188" t="s">
        <v>76</v>
      </c>
      <c r="AY137" s="13" t="s">
        <v>133</v>
      </c>
      <c r="BE137" s="189">
        <f>IF(N137="základní",J137,0)</f>
        <v>0</v>
      </c>
      <c r="BF137" s="189">
        <f>IF(N137="snížená",J137,0)</f>
        <v>0</v>
      </c>
      <c r="BG137" s="189">
        <f>IF(N137="zákl. přenesená",J137,0)</f>
        <v>0</v>
      </c>
      <c r="BH137" s="189">
        <f>IF(N137="sníž. přenesená",J137,0)</f>
        <v>0</v>
      </c>
      <c r="BI137" s="189">
        <f>IF(N137="nulová",J137,0)</f>
        <v>0</v>
      </c>
      <c r="BJ137" s="13" t="s">
        <v>83</v>
      </c>
      <c r="BK137" s="189">
        <f>ROUND(I137*H137,2)</f>
        <v>0</v>
      </c>
      <c r="BL137" s="13" t="s">
        <v>132</v>
      </c>
      <c r="BM137" s="188" t="s">
        <v>166</v>
      </c>
    </row>
    <row r="138" spans="1:65" s="2" customFormat="1" ht="29.25">
      <c r="A138" s="30"/>
      <c r="B138" s="31"/>
      <c r="C138" s="32"/>
      <c r="D138" s="190" t="s">
        <v>135</v>
      </c>
      <c r="E138" s="32"/>
      <c r="F138" s="191" t="s">
        <v>167</v>
      </c>
      <c r="G138" s="32"/>
      <c r="H138" s="32"/>
      <c r="I138" s="118"/>
      <c r="J138" s="32"/>
      <c r="K138" s="32"/>
      <c r="L138" s="35"/>
      <c r="M138" s="192"/>
      <c r="N138" s="193"/>
      <c r="O138" s="67"/>
      <c r="P138" s="67"/>
      <c r="Q138" s="67"/>
      <c r="R138" s="67"/>
      <c r="S138" s="67"/>
      <c r="T138" s="68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T138" s="13" t="s">
        <v>135</v>
      </c>
      <c r="AU138" s="13" t="s">
        <v>76</v>
      </c>
    </row>
    <row r="139" spans="1:65" s="2" customFormat="1" ht="29.25">
      <c r="A139" s="30"/>
      <c r="B139" s="31"/>
      <c r="C139" s="32"/>
      <c r="D139" s="190" t="s">
        <v>137</v>
      </c>
      <c r="E139" s="32"/>
      <c r="F139" s="194" t="s">
        <v>162</v>
      </c>
      <c r="G139" s="32"/>
      <c r="H139" s="32"/>
      <c r="I139" s="118"/>
      <c r="J139" s="32"/>
      <c r="K139" s="32"/>
      <c r="L139" s="35"/>
      <c r="M139" s="192"/>
      <c r="N139" s="193"/>
      <c r="O139" s="67"/>
      <c r="P139" s="67"/>
      <c r="Q139" s="67"/>
      <c r="R139" s="67"/>
      <c r="S139" s="67"/>
      <c r="T139" s="68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T139" s="13" t="s">
        <v>137</v>
      </c>
      <c r="AU139" s="13" t="s">
        <v>76</v>
      </c>
    </row>
    <row r="140" spans="1:65" s="2" customFormat="1" ht="16.5" customHeight="1">
      <c r="A140" s="30"/>
      <c r="B140" s="31"/>
      <c r="C140" s="176" t="s">
        <v>168</v>
      </c>
      <c r="D140" s="176" t="s">
        <v>128</v>
      </c>
      <c r="E140" s="177" t="s">
        <v>169</v>
      </c>
      <c r="F140" s="178" t="s">
        <v>170</v>
      </c>
      <c r="G140" s="179" t="s">
        <v>171</v>
      </c>
      <c r="H140" s="180">
        <v>4</v>
      </c>
      <c r="I140" s="181"/>
      <c r="J140" s="182">
        <f>ROUND(I140*H140,2)</f>
        <v>0</v>
      </c>
      <c r="K140" s="183"/>
      <c r="L140" s="35"/>
      <c r="M140" s="184" t="s">
        <v>1</v>
      </c>
      <c r="N140" s="185" t="s">
        <v>41</v>
      </c>
      <c r="O140" s="67"/>
      <c r="P140" s="186">
        <f>O140*H140</f>
        <v>0</v>
      </c>
      <c r="Q140" s="186">
        <v>0</v>
      </c>
      <c r="R140" s="186">
        <f>Q140*H140</f>
        <v>0</v>
      </c>
      <c r="S140" s="186">
        <v>0</v>
      </c>
      <c r="T140" s="187">
        <f>S140*H140</f>
        <v>0</v>
      </c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R140" s="188" t="s">
        <v>132</v>
      </c>
      <c r="AT140" s="188" t="s">
        <v>128</v>
      </c>
      <c r="AU140" s="188" t="s">
        <v>76</v>
      </c>
      <c r="AY140" s="13" t="s">
        <v>133</v>
      </c>
      <c r="BE140" s="189">
        <f>IF(N140="základní",J140,0)</f>
        <v>0</v>
      </c>
      <c r="BF140" s="189">
        <f>IF(N140="snížená",J140,0)</f>
        <v>0</v>
      </c>
      <c r="BG140" s="189">
        <f>IF(N140="zákl. přenesená",J140,0)</f>
        <v>0</v>
      </c>
      <c r="BH140" s="189">
        <f>IF(N140="sníž. přenesená",J140,0)</f>
        <v>0</v>
      </c>
      <c r="BI140" s="189">
        <f>IF(N140="nulová",J140,0)</f>
        <v>0</v>
      </c>
      <c r="BJ140" s="13" t="s">
        <v>83</v>
      </c>
      <c r="BK140" s="189">
        <f>ROUND(I140*H140,2)</f>
        <v>0</v>
      </c>
      <c r="BL140" s="13" t="s">
        <v>132</v>
      </c>
      <c r="BM140" s="188" t="s">
        <v>172</v>
      </c>
    </row>
    <row r="141" spans="1:65" s="2" customFormat="1" ht="29.25">
      <c r="A141" s="30"/>
      <c r="B141" s="31"/>
      <c r="C141" s="32"/>
      <c r="D141" s="190" t="s">
        <v>135</v>
      </c>
      <c r="E141" s="32"/>
      <c r="F141" s="191" t="s">
        <v>173</v>
      </c>
      <c r="G141" s="32"/>
      <c r="H141" s="32"/>
      <c r="I141" s="118"/>
      <c r="J141" s="32"/>
      <c r="K141" s="32"/>
      <c r="L141" s="35"/>
      <c r="M141" s="192"/>
      <c r="N141" s="193"/>
      <c r="O141" s="67"/>
      <c r="P141" s="67"/>
      <c r="Q141" s="67"/>
      <c r="R141" s="67"/>
      <c r="S141" s="67"/>
      <c r="T141" s="68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T141" s="13" t="s">
        <v>135</v>
      </c>
      <c r="AU141" s="13" t="s">
        <v>76</v>
      </c>
    </row>
    <row r="142" spans="1:65" s="2" customFormat="1" ht="29.25">
      <c r="A142" s="30"/>
      <c r="B142" s="31"/>
      <c r="C142" s="32"/>
      <c r="D142" s="190" t="s">
        <v>137</v>
      </c>
      <c r="E142" s="32"/>
      <c r="F142" s="194" t="s">
        <v>174</v>
      </c>
      <c r="G142" s="32"/>
      <c r="H142" s="32"/>
      <c r="I142" s="118"/>
      <c r="J142" s="32"/>
      <c r="K142" s="32"/>
      <c r="L142" s="35"/>
      <c r="M142" s="192"/>
      <c r="N142" s="193"/>
      <c r="O142" s="67"/>
      <c r="P142" s="67"/>
      <c r="Q142" s="67"/>
      <c r="R142" s="67"/>
      <c r="S142" s="67"/>
      <c r="T142" s="68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T142" s="13" t="s">
        <v>137</v>
      </c>
      <c r="AU142" s="13" t="s">
        <v>76</v>
      </c>
    </row>
    <row r="143" spans="1:65" s="2" customFormat="1" ht="16.5" customHeight="1">
      <c r="A143" s="30"/>
      <c r="B143" s="31"/>
      <c r="C143" s="176" t="s">
        <v>175</v>
      </c>
      <c r="D143" s="176" t="s">
        <v>128</v>
      </c>
      <c r="E143" s="177" t="s">
        <v>176</v>
      </c>
      <c r="F143" s="178" t="s">
        <v>177</v>
      </c>
      <c r="G143" s="179" t="s">
        <v>171</v>
      </c>
      <c r="H143" s="180">
        <v>4</v>
      </c>
      <c r="I143" s="181"/>
      <c r="J143" s="182">
        <f>ROUND(I143*H143,2)</f>
        <v>0</v>
      </c>
      <c r="K143" s="183"/>
      <c r="L143" s="35"/>
      <c r="M143" s="184" t="s">
        <v>1</v>
      </c>
      <c r="N143" s="185" t="s">
        <v>41</v>
      </c>
      <c r="O143" s="67"/>
      <c r="P143" s="186">
        <f>O143*H143</f>
        <v>0</v>
      </c>
      <c r="Q143" s="186">
        <v>0</v>
      </c>
      <c r="R143" s="186">
        <f>Q143*H143</f>
        <v>0</v>
      </c>
      <c r="S143" s="186">
        <v>0</v>
      </c>
      <c r="T143" s="187">
        <f>S143*H143</f>
        <v>0</v>
      </c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R143" s="188" t="s">
        <v>132</v>
      </c>
      <c r="AT143" s="188" t="s">
        <v>128</v>
      </c>
      <c r="AU143" s="188" t="s">
        <v>76</v>
      </c>
      <c r="AY143" s="13" t="s">
        <v>133</v>
      </c>
      <c r="BE143" s="189">
        <f>IF(N143="základní",J143,0)</f>
        <v>0</v>
      </c>
      <c r="BF143" s="189">
        <f>IF(N143="snížená",J143,0)</f>
        <v>0</v>
      </c>
      <c r="BG143" s="189">
        <f>IF(N143="zákl. přenesená",J143,0)</f>
        <v>0</v>
      </c>
      <c r="BH143" s="189">
        <f>IF(N143="sníž. přenesená",J143,0)</f>
        <v>0</v>
      </c>
      <c r="BI143" s="189">
        <f>IF(N143="nulová",J143,0)</f>
        <v>0</v>
      </c>
      <c r="BJ143" s="13" t="s">
        <v>83</v>
      </c>
      <c r="BK143" s="189">
        <f>ROUND(I143*H143,2)</f>
        <v>0</v>
      </c>
      <c r="BL143" s="13" t="s">
        <v>132</v>
      </c>
      <c r="BM143" s="188" t="s">
        <v>178</v>
      </c>
    </row>
    <row r="144" spans="1:65" s="2" customFormat="1" ht="39">
      <c r="A144" s="30"/>
      <c r="B144" s="31"/>
      <c r="C144" s="32"/>
      <c r="D144" s="190" t="s">
        <v>135</v>
      </c>
      <c r="E144" s="32"/>
      <c r="F144" s="191" t="s">
        <v>179</v>
      </c>
      <c r="G144" s="32"/>
      <c r="H144" s="32"/>
      <c r="I144" s="118"/>
      <c r="J144" s="32"/>
      <c r="K144" s="32"/>
      <c r="L144" s="35"/>
      <c r="M144" s="192"/>
      <c r="N144" s="193"/>
      <c r="O144" s="67"/>
      <c r="P144" s="67"/>
      <c r="Q144" s="67"/>
      <c r="R144" s="67"/>
      <c r="S144" s="67"/>
      <c r="T144" s="68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T144" s="13" t="s">
        <v>135</v>
      </c>
      <c r="AU144" s="13" t="s">
        <v>76</v>
      </c>
    </row>
    <row r="145" spans="1:65" s="2" customFormat="1" ht="39">
      <c r="A145" s="30"/>
      <c r="B145" s="31"/>
      <c r="C145" s="32"/>
      <c r="D145" s="190" t="s">
        <v>137</v>
      </c>
      <c r="E145" s="32"/>
      <c r="F145" s="194" t="s">
        <v>180</v>
      </c>
      <c r="G145" s="32"/>
      <c r="H145" s="32"/>
      <c r="I145" s="118"/>
      <c r="J145" s="32"/>
      <c r="K145" s="32"/>
      <c r="L145" s="35"/>
      <c r="M145" s="192"/>
      <c r="N145" s="193"/>
      <c r="O145" s="67"/>
      <c r="P145" s="67"/>
      <c r="Q145" s="67"/>
      <c r="R145" s="67"/>
      <c r="S145" s="67"/>
      <c r="T145" s="68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T145" s="13" t="s">
        <v>137</v>
      </c>
      <c r="AU145" s="13" t="s">
        <v>76</v>
      </c>
    </row>
    <row r="146" spans="1:65" s="2" customFormat="1" ht="16.5" customHeight="1">
      <c r="A146" s="30"/>
      <c r="B146" s="31"/>
      <c r="C146" s="176" t="s">
        <v>181</v>
      </c>
      <c r="D146" s="176" t="s">
        <v>128</v>
      </c>
      <c r="E146" s="177" t="s">
        <v>182</v>
      </c>
      <c r="F146" s="178" t="s">
        <v>183</v>
      </c>
      <c r="G146" s="179" t="s">
        <v>145</v>
      </c>
      <c r="H146" s="180">
        <v>110.25</v>
      </c>
      <c r="I146" s="181"/>
      <c r="J146" s="182">
        <f>ROUND(I146*H146,2)</f>
        <v>0</v>
      </c>
      <c r="K146" s="183"/>
      <c r="L146" s="35"/>
      <c r="M146" s="184" t="s">
        <v>1</v>
      </c>
      <c r="N146" s="185" t="s">
        <v>41</v>
      </c>
      <c r="O146" s="67"/>
      <c r="P146" s="186">
        <f>O146*H146</f>
        <v>0</v>
      </c>
      <c r="Q146" s="186">
        <v>0</v>
      </c>
      <c r="R146" s="186">
        <f>Q146*H146</f>
        <v>0</v>
      </c>
      <c r="S146" s="186">
        <v>0</v>
      </c>
      <c r="T146" s="187">
        <f>S146*H146</f>
        <v>0</v>
      </c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R146" s="188" t="s">
        <v>132</v>
      </c>
      <c r="AT146" s="188" t="s">
        <v>128</v>
      </c>
      <c r="AU146" s="188" t="s">
        <v>76</v>
      </c>
      <c r="AY146" s="13" t="s">
        <v>133</v>
      </c>
      <c r="BE146" s="189">
        <f>IF(N146="základní",J146,0)</f>
        <v>0</v>
      </c>
      <c r="BF146" s="189">
        <f>IF(N146="snížená",J146,0)</f>
        <v>0</v>
      </c>
      <c r="BG146" s="189">
        <f>IF(N146="zákl. přenesená",J146,0)</f>
        <v>0</v>
      </c>
      <c r="BH146" s="189">
        <f>IF(N146="sníž. přenesená",J146,0)</f>
        <v>0</v>
      </c>
      <c r="BI146" s="189">
        <f>IF(N146="nulová",J146,0)</f>
        <v>0</v>
      </c>
      <c r="BJ146" s="13" t="s">
        <v>83</v>
      </c>
      <c r="BK146" s="189">
        <f>ROUND(I146*H146,2)</f>
        <v>0</v>
      </c>
      <c r="BL146" s="13" t="s">
        <v>132</v>
      </c>
      <c r="BM146" s="188" t="s">
        <v>184</v>
      </c>
    </row>
    <row r="147" spans="1:65" s="2" customFormat="1" ht="39">
      <c r="A147" s="30"/>
      <c r="B147" s="31"/>
      <c r="C147" s="32"/>
      <c r="D147" s="190" t="s">
        <v>135</v>
      </c>
      <c r="E147" s="32"/>
      <c r="F147" s="191" t="s">
        <v>185</v>
      </c>
      <c r="G147" s="32"/>
      <c r="H147" s="32"/>
      <c r="I147" s="118"/>
      <c r="J147" s="32"/>
      <c r="K147" s="32"/>
      <c r="L147" s="35"/>
      <c r="M147" s="192"/>
      <c r="N147" s="193"/>
      <c r="O147" s="67"/>
      <c r="P147" s="67"/>
      <c r="Q147" s="67"/>
      <c r="R147" s="67"/>
      <c r="S147" s="67"/>
      <c r="T147" s="68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T147" s="13" t="s">
        <v>135</v>
      </c>
      <c r="AU147" s="13" t="s">
        <v>76</v>
      </c>
    </row>
    <row r="148" spans="1:65" s="2" customFormat="1" ht="48.75">
      <c r="A148" s="30"/>
      <c r="B148" s="31"/>
      <c r="C148" s="32"/>
      <c r="D148" s="190" t="s">
        <v>137</v>
      </c>
      <c r="E148" s="32"/>
      <c r="F148" s="194" t="s">
        <v>186</v>
      </c>
      <c r="G148" s="32"/>
      <c r="H148" s="32"/>
      <c r="I148" s="118"/>
      <c r="J148" s="32"/>
      <c r="K148" s="32"/>
      <c r="L148" s="35"/>
      <c r="M148" s="192"/>
      <c r="N148" s="193"/>
      <c r="O148" s="67"/>
      <c r="P148" s="67"/>
      <c r="Q148" s="67"/>
      <c r="R148" s="67"/>
      <c r="S148" s="67"/>
      <c r="T148" s="68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T148" s="13" t="s">
        <v>137</v>
      </c>
      <c r="AU148" s="13" t="s">
        <v>76</v>
      </c>
    </row>
    <row r="149" spans="1:65" s="10" customFormat="1" ht="11.25">
      <c r="B149" s="195"/>
      <c r="C149" s="196"/>
      <c r="D149" s="190" t="s">
        <v>139</v>
      </c>
      <c r="E149" s="197" t="s">
        <v>1</v>
      </c>
      <c r="F149" s="198" t="s">
        <v>187</v>
      </c>
      <c r="G149" s="196"/>
      <c r="H149" s="199">
        <v>35</v>
      </c>
      <c r="I149" s="200"/>
      <c r="J149" s="196"/>
      <c r="K149" s="196"/>
      <c r="L149" s="201"/>
      <c r="M149" s="202"/>
      <c r="N149" s="203"/>
      <c r="O149" s="203"/>
      <c r="P149" s="203"/>
      <c r="Q149" s="203"/>
      <c r="R149" s="203"/>
      <c r="S149" s="203"/>
      <c r="T149" s="204"/>
      <c r="AT149" s="205" t="s">
        <v>139</v>
      </c>
      <c r="AU149" s="205" t="s">
        <v>76</v>
      </c>
      <c r="AV149" s="10" t="s">
        <v>85</v>
      </c>
      <c r="AW149" s="10" t="s">
        <v>32</v>
      </c>
      <c r="AX149" s="10" t="s">
        <v>76</v>
      </c>
      <c r="AY149" s="205" t="s">
        <v>133</v>
      </c>
    </row>
    <row r="150" spans="1:65" s="10" customFormat="1" ht="11.25">
      <c r="B150" s="195"/>
      <c r="C150" s="196"/>
      <c r="D150" s="190" t="s">
        <v>139</v>
      </c>
      <c r="E150" s="197" t="s">
        <v>1</v>
      </c>
      <c r="F150" s="198" t="s">
        <v>188</v>
      </c>
      <c r="G150" s="196"/>
      <c r="H150" s="199">
        <v>35</v>
      </c>
      <c r="I150" s="200"/>
      <c r="J150" s="196"/>
      <c r="K150" s="196"/>
      <c r="L150" s="201"/>
      <c r="M150" s="202"/>
      <c r="N150" s="203"/>
      <c r="O150" s="203"/>
      <c r="P150" s="203"/>
      <c r="Q150" s="203"/>
      <c r="R150" s="203"/>
      <c r="S150" s="203"/>
      <c r="T150" s="204"/>
      <c r="AT150" s="205" t="s">
        <v>139</v>
      </c>
      <c r="AU150" s="205" t="s">
        <v>76</v>
      </c>
      <c r="AV150" s="10" t="s">
        <v>85</v>
      </c>
      <c r="AW150" s="10" t="s">
        <v>32</v>
      </c>
      <c r="AX150" s="10" t="s">
        <v>76</v>
      </c>
      <c r="AY150" s="205" t="s">
        <v>133</v>
      </c>
    </row>
    <row r="151" spans="1:65" s="10" customFormat="1" ht="11.25">
      <c r="B151" s="195"/>
      <c r="C151" s="196"/>
      <c r="D151" s="190" t="s">
        <v>139</v>
      </c>
      <c r="E151" s="197" t="s">
        <v>1</v>
      </c>
      <c r="F151" s="198" t="s">
        <v>189</v>
      </c>
      <c r="G151" s="196"/>
      <c r="H151" s="199">
        <v>40.25</v>
      </c>
      <c r="I151" s="200"/>
      <c r="J151" s="196"/>
      <c r="K151" s="196"/>
      <c r="L151" s="201"/>
      <c r="M151" s="202"/>
      <c r="N151" s="203"/>
      <c r="O151" s="203"/>
      <c r="P151" s="203"/>
      <c r="Q151" s="203"/>
      <c r="R151" s="203"/>
      <c r="S151" s="203"/>
      <c r="T151" s="204"/>
      <c r="AT151" s="205" t="s">
        <v>139</v>
      </c>
      <c r="AU151" s="205" t="s">
        <v>76</v>
      </c>
      <c r="AV151" s="10" t="s">
        <v>85</v>
      </c>
      <c r="AW151" s="10" t="s">
        <v>32</v>
      </c>
      <c r="AX151" s="10" t="s">
        <v>76</v>
      </c>
      <c r="AY151" s="205" t="s">
        <v>133</v>
      </c>
    </row>
    <row r="152" spans="1:65" s="11" customFormat="1" ht="11.25">
      <c r="B152" s="206"/>
      <c r="C152" s="207"/>
      <c r="D152" s="190" t="s">
        <v>139</v>
      </c>
      <c r="E152" s="208" t="s">
        <v>1</v>
      </c>
      <c r="F152" s="209" t="s">
        <v>142</v>
      </c>
      <c r="G152" s="207"/>
      <c r="H152" s="210">
        <v>110.25</v>
      </c>
      <c r="I152" s="211"/>
      <c r="J152" s="207"/>
      <c r="K152" s="207"/>
      <c r="L152" s="212"/>
      <c r="M152" s="213"/>
      <c r="N152" s="214"/>
      <c r="O152" s="214"/>
      <c r="P152" s="214"/>
      <c r="Q152" s="214"/>
      <c r="R152" s="214"/>
      <c r="S152" s="214"/>
      <c r="T152" s="215"/>
      <c r="AT152" s="216" t="s">
        <v>139</v>
      </c>
      <c r="AU152" s="216" t="s">
        <v>76</v>
      </c>
      <c r="AV152" s="11" t="s">
        <v>132</v>
      </c>
      <c r="AW152" s="11" t="s">
        <v>32</v>
      </c>
      <c r="AX152" s="11" t="s">
        <v>83</v>
      </c>
      <c r="AY152" s="216" t="s">
        <v>133</v>
      </c>
    </row>
    <row r="153" spans="1:65" s="2" customFormat="1" ht="16.5" customHeight="1">
      <c r="A153" s="30"/>
      <c r="B153" s="31"/>
      <c r="C153" s="176" t="s">
        <v>190</v>
      </c>
      <c r="D153" s="176" t="s">
        <v>128</v>
      </c>
      <c r="E153" s="177" t="s">
        <v>191</v>
      </c>
      <c r="F153" s="178" t="s">
        <v>192</v>
      </c>
      <c r="G153" s="179" t="s">
        <v>145</v>
      </c>
      <c r="H153" s="180">
        <v>650.25</v>
      </c>
      <c r="I153" s="181"/>
      <c r="J153" s="182">
        <f>ROUND(I153*H153,2)</f>
        <v>0</v>
      </c>
      <c r="K153" s="183"/>
      <c r="L153" s="35"/>
      <c r="M153" s="184" t="s">
        <v>1</v>
      </c>
      <c r="N153" s="185" t="s">
        <v>41</v>
      </c>
      <c r="O153" s="67"/>
      <c r="P153" s="186">
        <f>O153*H153</f>
        <v>0</v>
      </c>
      <c r="Q153" s="186">
        <v>0</v>
      </c>
      <c r="R153" s="186">
        <f>Q153*H153</f>
        <v>0</v>
      </c>
      <c r="S153" s="186">
        <v>0</v>
      </c>
      <c r="T153" s="187">
        <f>S153*H153</f>
        <v>0</v>
      </c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R153" s="188" t="s">
        <v>132</v>
      </c>
      <c r="AT153" s="188" t="s">
        <v>128</v>
      </c>
      <c r="AU153" s="188" t="s">
        <v>76</v>
      </c>
      <c r="AY153" s="13" t="s">
        <v>133</v>
      </c>
      <c r="BE153" s="189">
        <f>IF(N153="základní",J153,0)</f>
        <v>0</v>
      </c>
      <c r="BF153" s="189">
        <f>IF(N153="snížená",J153,0)</f>
        <v>0</v>
      </c>
      <c r="BG153" s="189">
        <f>IF(N153="zákl. přenesená",J153,0)</f>
        <v>0</v>
      </c>
      <c r="BH153" s="189">
        <f>IF(N153="sníž. přenesená",J153,0)</f>
        <v>0</v>
      </c>
      <c r="BI153" s="189">
        <f>IF(N153="nulová",J153,0)</f>
        <v>0</v>
      </c>
      <c r="BJ153" s="13" t="s">
        <v>83</v>
      </c>
      <c r="BK153" s="189">
        <f>ROUND(I153*H153,2)</f>
        <v>0</v>
      </c>
      <c r="BL153" s="13" t="s">
        <v>132</v>
      </c>
      <c r="BM153" s="188" t="s">
        <v>193</v>
      </c>
    </row>
    <row r="154" spans="1:65" s="2" customFormat="1" ht="19.5">
      <c r="A154" s="30"/>
      <c r="B154" s="31"/>
      <c r="C154" s="32"/>
      <c r="D154" s="190" t="s">
        <v>135</v>
      </c>
      <c r="E154" s="32"/>
      <c r="F154" s="191" t="s">
        <v>194</v>
      </c>
      <c r="G154" s="32"/>
      <c r="H154" s="32"/>
      <c r="I154" s="118"/>
      <c r="J154" s="32"/>
      <c r="K154" s="32"/>
      <c r="L154" s="35"/>
      <c r="M154" s="192"/>
      <c r="N154" s="193"/>
      <c r="O154" s="67"/>
      <c r="P154" s="67"/>
      <c r="Q154" s="67"/>
      <c r="R154" s="67"/>
      <c r="S154" s="67"/>
      <c r="T154" s="68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T154" s="13" t="s">
        <v>135</v>
      </c>
      <c r="AU154" s="13" t="s">
        <v>76</v>
      </c>
    </row>
    <row r="155" spans="1:65" s="2" customFormat="1" ht="29.25">
      <c r="A155" s="30"/>
      <c r="B155" s="31"/>
      <c r="C155" s="32"/>
      <c r="D155" s="190" t="s">
        <v>137</v>
      </c>
      <c r="E155" s="32"/>
      <c r="F155" s="194" t="s">
        <v>195</v>
      </c>
      <c r="G155" s="32"/>
      <c r="H155" s="32"/>
      <c r="I155" s="118"/>
      <c r="J155" s="32"/>
      <c r="K155" s="32"/>
      <c r="L155" s="35"/>
      <c r="M155" s="192"/>
      <c r="N155" s="193"/>
      <c r="O155" s="67"/>
      <c r="P155" s="67"/>
      <c r="Q155" s="67"/>
      <c r="R155" s="67"/>
      <c r="S155" s="67"/>
      <c r="T155" s="68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T155" s="13" t="s">
        <v>137</v>
      </c>
      <c r="AU155" s="13" t="s">
        <v>76</v>
      </c>
    </row>
    <row r="156" spans="1:65" s="10" customFormat="1" ht="11.25">
      <c r="B156" s="195"/>
      <c r="C156" s="196"/>
      <c r="D156" s="190" t="s">
        <v>139</v>
      </c>
      <c r="E156" s="197" t="s">
        <v>1</v>
      </c>
      <c r="F156" s="198" t="s">
        <v>196</v>
      </c>
      <c r="G156" s="196"/>
      <c r="H156" s="199">
        <v>650.25</v>
      </c>
      <c r="I156" s="200"/>
      <c r="J156" s="196"/>
      <c r="K156" s="196"/>
      <c r="L156" s="201"/>
      <c r="M156" s="202"/>
      <c r="N156" s="203"/>
      <c r="O156" s="203"/>
      <c r="P156" s="203"/>
      <c r="Q156" s="203"/>
      <c r="R156" s="203"/>
      <c r="S156" s="203"/>
      <c r="T156" s="204"/>
      <c r="AT156" s="205" t="s">
        <v>139</v>
      </c>
      <c r="AU156" s="205" t="s">
        <v>76</v>
      </c>
      <c r="AV156" s="10" t="s">
        <v>85</v>
      </c>
      <c r="AW156" s="10" t="s">
        <v>32</v>
      </c>
      <c r="AX156" s="10" t="s">
        <v>83</v>
      </c>
      <c r="AY156" s="205" t="s">
        <v>133</v>
      </c>
    </row>
    <row r="157" spans="1:65" s="2" customFormat="1" ht="16.5" customHeight="1">
      <c r="A157" s="30"/>
      <c r="B157" s="31"/>
      <c r="C157" s="217" t="s">
        <v>197</v>
      </c>
      <c r="D157" s="217" t="s">
        <v>198</v>
      </c>
      <c r="E157" s="218" t="s">
        <v>199</v>
      </c>
      <c r="F157" s="219" t="s">
        <v>200</v>
      </c>
      <c r="G157" s="220" t="s">
        <v>201</v>
      </c>
      <c r="H157" s="221">
        <v>927.25699999999995</v>
      </c>
      <c r="I157" s="222"/>
      <c r="J157" s="223">
        <f>ROUND(I157*H157,2)</f>
        <v>0</v>
      </c>
      <c r="K157" s="224"/>
      <c r="L157" s="225"/>
      <c r="M157" s="226" t="s">
        <v>1</v>
      </c>
      <c r="N157" s="227" t="s">
        <v>41</v>
      </c>
      <c r="O157" s="67"/>
      <c r="P157" s="186">
        <f>O157*H157</f>
        <v>0</v>
      </c>
      <c r="Q157" s="186">
        <v>1</v>
      </c>
      <c r="R157" s="186">
        <f>Q157*H157</f>
        <v>927.25699999999995</v>
      </c>
      <c r="S157" s="186">
        <v>0</v>
      </c>
      <c r="T157" s="187">
        <f>S157*H157</f>
        <v>0</v>
      </c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R157" s="188" t="s">
        <v>202</v>
      </c>
      <c r="AT157" s="188" t="s">
        <v>198</v>
      </c>
      <c r="AU157" s="188" t="s">
        <v>76</v>
      </c>
      <c r="AY157" s="13" t="s">
        <v>133</v>
      </c>
      <c r="BE157" s="189">
        <f>IF(N157="základní",J157,0)</f>
        <v>0</v>
      </c>
      <c r="BF157" s="189">
        <f>IF(N157="snížená",J157,0)</f>
        <v>0</v>
      </c>
      <c r="BG157" s="189">
        <f>IF(N157="zákl. přenesená",J157,0)</f>
        <v>0</v>
      </c>
      <c r="BH157" s="189">
        <f>IF(N157="sníž. přenesená",J157,0)</f>
        <v>0</v>
      </c>
      <c r="BI157" s="189">
        <f>IF(N157="nulová",J157,0)</f>
        <v>0</v>
      </c>
      <c r="BJ157" s="13" t="s">
        <v>83</v>
      </c>
      <c r="BK157" s="189">
        <f>ROUND(I157*H157,2)</f>
        <v>0</v>
      </c>
      <c r="BL157" s="13" t="s">
        <v>202</v>
      </c>
      <c r="BM157" s="188" t="s">
        <v>203</v>
      </c>
    </row>
    <row r="158" spans="1:65" s="2" customFormat="1" ht="11.25">
      <c r="A158" s="30"/>
      <c r="B158" s="31"/>
      <c r="C158" s="32"/>
      <c r="D158" s="190" t="s">
        <v>135</v>
      </c>
      <c r="E158" s="32"/>
      <c r="F158" s="191" t="s">
        <v>200</v>
      </c>
      <c r="G158" s="32"/>
      <c r="H158" s="32"/>
      <c r="I158" s="118"/>
      <c r="J158" s="32"/>
      <c r="K158" s="32"/>
      <c r="L158" s="35"/>
      <c r="M158" s="192"/>
      <c r="N158" s="193"/>
      <c r="O158" s="67"/>
      <c r="P158" s="67"/>
      <c r="Q158" s="67"/>
      <c r="R158" s="67"/>
      <c r="S158" s="67"/>
      <c r="T158" s="68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T158" s="13" t="s">
        <v>135</v>
      </c>
      <c r="AU158" s="13" t="s">
        <v>76</v>
      </c>
    </row>
    <row r="159" spans="1:65" s="10" customFormat="1" ht="11.25">
      <c r="B159" s="195"/>
      <c r="C159" s="196"/>
      <c r="D159" s="190" t="s">
        <v>139</v>
      </c>
      <c r="E159" s="197" t="s">
        <v>1</v>
      </c>
      <c r="F159" s="198" t="s">
        <v>204</v>
      </c>
      <c r="G159" s="196"/>
      <c r="H159" s="199">
        <v>927.25699999999995</v>
      </c>
      <c r="I159" s="200"/>
      <c r="J159" s="196"/>
      <c r="K159" s="196"/>
      <c r="L159" s="201"/>
      <c r="M159" s="202"/>
      <c r="N159" s="203"/>
      <c r="O159" s="203"/>
      <c r="P159" s="203"/>
      <c r="Q159" s="203"/>
      <c r="R159" s="203"/>
      <c r="S159" s="203"/>
      <c r="T159" s="204"/>
      <c r="AT159" s="205" t="s">
        <v>139</v>
      </c>
      <c r="AU159" s="205" t="s">
        <v>76</v>
      </c>
      <c r="AV159" s="10" t="s">
        <v>85</v>
      </c>
      <c r="AW159" s="10" t="s">
        <v>32</v>
      </c>
      <c r="AX159" s="10" t="s">
        <v>83</v>
      </c>
      <c r="AY159" s="205" t="s">
        <v>133</v>
      </c>
    </row>
    <row r="160" spans="1:65" s="2" customFormat="1" ht="16.5" customHeight="1">
      <c r="A160" s="30"/>
      <c r="B160" s="31"/>
      <c r="C160" s="176" t="s">
        <v>205</v>
      </c>
      <c r="D160" s="176" t="s">
        <v>128</v>
      </c>
      <c r="E160" s="177" t="s">
        <v>206</v>
      </c>
      <c r="F160" s="178" t="s">
        <v>207</v>
      </c>
      <c r="G160" s="179" t="s">
        <v>145</v>
      </c>
      <c r="H160" s="180">
        <v>24.5</v>
      </c>
      <c r="I160" s="181"/>
      <c r="J160" s="182">
        <f>ROUND(I160*H160,2)</f>
        <v>0</v>
      </c>
      <c r="K160" s="183"/>
      <c r="L160" s="35"/>
      <c r="M160" s="184" t="s">
        <v>1</v>
      </c>
      <c r="N160" s="185" t="s">
        <v>41</v>
      </c>
      <c r="O160" s="67"/>
      <c r="P160" s="186">
        <f>O160*H160</f>
        <v>0</v>
      </c>
      <c r="Q160" s="186">
        <v>0</v>
      </c>
      <c r="R160" s="186">
        <f>Q160*H160</f>
        <v>0</v>
      </c>
      <c r="S160" s="186">
        <v>0</v>
      </c>
      <c r="T160" s="187">
        <f>S160*H160</f>
        <v>0</v>
      </c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R160" s="188" t="s">
        <v>132</v>
      </c>
      <c r="AT160" s="188" t="s">
        <v>128</v>
      </c>
      <c r="AU160" s="188" t="s">
        <v>76</v>
      </c>
      <c r="AY160" s="13" t="s">
        <v>133</v>
      </c>
      <c r="BE160" s="189">
        <f>IF(N160="základní",J160,0)</f>
        <v>0</v>
      </c>
      <c r="BF160" s="189">
        <f>IF(N160="snížená",J160,0)</f>
        <v>0</v>
      </c>
      <c r="BG160" s="189">
        <f>IF(N160="zákl. přenesená",J160,0)</f>
        <v>0</v>
      </c>
      <c r="BH160" s="189">
        <f>IF(N160="sníž. přenesená",J160,0)</f>
        <v>0</v>
      </c>
      <c r="BI160" s="189">
        <f>IF(N160="nulová",J160,0)</f>
        <v>0</v>
      </c>
      <c r="BJ160" s="13" t="s">
        <v>83</v>
      </c>
      <c r="BK160" s="189">
        <f>ROUND(I160*H160,2)</f>
        <v>0</v>
      </c>
      <c r="BL160" s="13" t="s">
        <v>132</v>
      </c>
      <c r="BM160" s="188" t="s">
        <v>208</v>
      </c>
    </row>
    <row r="161" spans="1:65" s="2" customFormat="1" ht="29.25">
      <c r="A161" s="30"/>
      <c r="B161" s="31"/>
      <c r="C161" s="32"/>
      <c r="D161" s="190" t="s">
        <v>135</v>
      </c>
      <c r="E161" s="32"/>
      <c r="F161" s="191" t="s">
        <v>209</v>
      </c>
      <c r="G161" s="32"/>
      <c r="H161" s="32"/>
      <c r="I161" s="118"/>
      <c r="J161" s="32"/>
      <c r="K161" s="32"/>
      <c r="L161" s="35"/>
      <c r="M161" s="192"/>
      <c r="N161" s="193"/>
      <c r="O161" s="67"/>
      <c r="P161" s="67"/>
      <c r="Q161" s="67"/>
      <c r="R161" s="67"/>
      <c r="S161" s="67"/>
      <c r="T161" s="68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T161" s="13" t="s">
        <v>135</v>
      </c>
      <c r="AU161" s="13" t="s">
        <v>76</v>
      </c>
    </row>
    <row r="162" spans="1:65" s="2" customFormat="1" ht="29.25">
      <c r="A162" s="30"/>
      <c r="B162" s="31"/>
      <c r="C162" s="32"/>
      <c r="D162" s="190" t="s">
        <v>137</v>
      </c>
      <c r="E162" s="32"/>
      <c r="F162" s="194" t="s">
        <v>210</v>
      </c>
      <c r="G162" s="32"/>
      <c r="H162" s="32"/>
      <c r="I162" s="118"/>
      <c r="J162" s="32"/>
      <c r="K162" s="32"/>
      <c r="L162" s="35"/>
      <c r="M162" s="192"/>
      <c r="N162" s="193"/>
      <c r="O162" s="67"/>
      <c r="P162" s="67"/>
      <c r="Q162" s="67"/>
      <c r="R162" s="67"/>
      <c r="S162" s="67"/>
      <c r="T162" s="68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T162" s="13" t="s">
        <v>137</v>
      </c>
      <c r="AU162" s="13" t="s">
        <v>76</v>
      </c>
    </row>
    <row r="163" spans="1:65" s="10" customFormat="1" ht="11.25">
      <c r="B163" s="195"/>
      <c r="C163" s="196"/>
      <c r="D163" s="190" t="s">
        <v>139</v>
      </c>
      <c r="E163" s="197" t="s">
        <v>1</v>
      </c>
      <c r="F163" s="198" t="s">
        <v>211</v>
      </c>
      <c r="G163" s="196"/>
      <c r="H163" s="199">
        <v>24.5</v>
      </c>
      <c r="I163" s="200"/>
      <c r="J163" s="196"/>
      <c r="K163" s="196"/>
      <c r="L163" s="201"/>
      <c r="M163" s="202"/>
      <c r="N163" s="203"/>
      <c r="O163" s="203"/>
      <c r="P163" s="203"/>
      <c r="Q163" s="203"/>
      <c r="R163" s="203"/>
      <c r="S163" s="203"/>
      <c r="T163" s="204"/>
      <c r="AT163" s="205" t="s">
        <v>139</v>
      </c>
      <c r="AU163" s="205" t="s">
        <v>76</v>
      </c>
      <c r="AV163" s="10" t="s">
        <v>85</v>
      </c>
      <c r="AW163" s="10" t="s">
        <v>32</v>
      </c>
      <c r="AX163" s="10" t="s">
        <v>76</v>
      </c>
      <c r="AY163" s="205" t="s">
        <v>133</v>
      </c>
    </row>
    <row r="164" spans="1:65" s="11" customFormat="1" ht="11.25">
      <c r="B164" s="206"/>
      <c r="C164" s="207"/>
      <c r="D164" s="190" t="s">
        <v>139</v>
      </c>
      <c r="E164" s="208" t="s">
        <v>1</v>
      </c>
      <c r="F164" s="209" t="s">
        <v>142</v>
      </c>
      <c r="G164" s="207"/>
      <c r="H164" s="210">
        <v>24.5</v>
      </c>
      <c r="I164" s="211"/>
      <c r="J164" s="207"/>
      <c r="K164" s="207"/>
      <c r="L164" s="212"/>
      <c r="M164" s="213"/>
      <c r="N164" s="214"/>
      <c r="O164" s="214"/>
      <c r="P164" s="214"/>
      <c r="Q164" s="214"/>
      <c r="R164" s="214"/>
      <c r="S164" s="214"/>
      <c r="T164" s="215"/>
      <c r="AT164" s="216" t="s">
        <v>139</v>
      </c>
      <c r="AU164" s="216" t="s">
        <v>76</v>
      </c>
      <c r="AV164" s="11" t="s">
        <v>132</v>
      </c>
      <c r="AW164" s="11" t="s">
        <v>32</v>
      </c>
      <c r="AX164" s="11" t="s">
        <v>83</v>
      </c>
      <c r="AY164" s="216" t="s">
        <v>133</v>
      </c>
    </row>
    <row r="165" spans="1:65" s="2" customFormat="1" ht="16.5" customHeight="1">
      <c r="A165" s="30"/>
      <c r="B165" s="31"/>
      <c r="C165" s="176" t="s">
        <v>212</v>
      </c>
      <c r="D165" s="176" t="s">
        <v>128</v>
      </c>
      <c r="E165" s="177" t="s">
        <v>213</v>
      </c>
      <c r="F165" s="178" t="s">
        <v>214</v>
      </c>
      <c r="G165" s="179" t="s">
        <v>145</v>
      </c>
      <c r="H165" s="180">
        <v>35.1</v>
      </c>
      <c r="I165" s="181"/>
      <c r="J165" s="182">
        <f>ROUND(I165*H165,2)</f>
        <v>0</v>
      </c>
      <c r="K165" s="183"/>
      <c r="L165" s="35"/>
      <c r="M165" s="184" t="s">
        <v>1</v>
      </c>
      <c r="N165" s="185" t="s">
        <v>41</v>
      </c>
      <c r="O165" s="67"/>
      <c r="P165" s="186">
        <f>O165*H165</f>
        <v>0</v>
      </c>
      <c r="Q165" s="186">
        <v>0</v>
      </c>
      <c r="R165" s="186">
        <f>Q165*H165</f>
        <v>0</v>
      </c>
      <c r="S165" s="186">
        <v>0</v>
      </c>
      <c r="T165" s="187">
        <f>S165*H165</f>
        <v>0</v>
      </c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R165" s="188" t="s">
        <v>132</v>
      </c>
      <c r="AT165" s="188" t="s">
        <v>128</v>
      </c>
      <c r="AU165" s="188" t="s">
        <v>76</v>
      </c>
      <c r="AY165" s="13" t="s">
        <v>133</v>
      </c>
      <c r="BE165" s="189">
        <f>IF(N165="základní",J165,0)</f>
        <v>0</v>
      </c>
      <c r="BF165" s="189">
        <f>IF(N165="snížená",J165,0)</f>
        <v>0</v>
      </c>
      <c r="BG165" s="189">
        <f>IF(N165="zákl. přenesená",J165,0)</f>
        <v>0</v>
      </c>
      <c r="BH165" s="189">
        <f>IF(N165="sníž. přenesená",J165,0)</f>
        <v>0</v>
      </c>
      <c r="BI165" s="189">
        <f>IF(N165="nulová",J165,0)</f>
        <v>0</v>
      </c>
      <c r="BJ165" s="13" t="s">
        <v>83</v>
      </c>
      <c r="BK165" s="189">
        <f>ROUND(I165*H165,2)</f>
        <v>0</v>
      </c>
      <c r="BL165" s="13" t="s">
        <v>132</v>
      </c>
      <c r="BM165" s="188" t="s">
        <v>215</v>
      </c>
    </row>
    <row r="166" spans="1:65" s="2" customFormat="1" ht="29.25">
      <c r="A166" s="30"/>
      <c r="B166" s="31"/>
      <c r="C166" s="32"/>
      <c r="D166" s="190" t="s">
        <v>135</v>
      </c>
      <c r="E166" s="32"/>
      <c r="F166" s="191" t="s">
        <v>216</v>
      </c>
      <c r="G166" s="32"/>
      <c r="H166" s="32"/>
      <c r="I166" s="118"/>
      <c r="J166" s="32"/>
      <c r="K166" s="32"/>
      <c r="L166" s="35"/>
      <c r="M166" s="192"/>
      <c r="N166" s="193"/>
      <c r="O166" s="67"/>
      <c r="P166" s="67"/>
      <c r="Q166" s="67"/>
      <c r="R166" s="67"/>
      <c r="S166" s="67"/>
      <c r="T166" s="68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T166" s="13" t="s">
        <v>135</v>
      </c>
      <c r="AU166" s="13" t="s">
        <v>76</v>
      </c>
    </row>
    <row r="167" spans="1:65" s="2" customFormat="1" ht="29.25">
      <c r="A167" s="30"/>
      <c r="B167" s="31"/>
      <c r="C167" s="32"/>
      <c r="D167" s="190" t="s">
        <v>137</v>
      </c>
      <c r="E167" s="32"/>
      <c r="F167" s="194" t="s">
        <v>217</v>
      </c>
      <c r="G167" s="32"/>
      <c r="H167" s="32"/>
      <c r="I167" s="118"/>
      <c r="J167" s="32"/>
      <c r="K167" s="32"/>
      <c r="L167" s="35"/>
      <c r="M167" s="192"/>
      <c r="N167" s="193"/>
      <c r="O167" s="67"/>
      <c r="P167" s="67"/>
      <c r="Q167" s="67"/>
      <c r="R167" s="67"/>
      <c r="S167" s="67"/>
      <c r="T167" s="68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T167" s="13" t="s">
        <v>137</v>
      </c>
      <c r="AU167" s="13" t="s">
        <v>76</v>
      </c>
    </row>
    <row r="168" spans="1:65" s="10" customFormat="1" ht="11.25">
      <c r="B168" s="195"/>
      <c r="C168" s="196"/>
      <c r="D168" s="190" t="s">
        <v>139</v>
      </c>
      <c r="E168" s="197" t="s">
        <v>1</v>
      </c>
      <c r="F168" s="198" t="s">
        <v>218</v>
      </c>
      <c r="G168" s="196"/>
      <c r="H168" s="199">
        <v>33.5</v>
      </c>
      <c r="I168" s="200"/>
      <c r="J168" s="196"/>
      <c r="K168" s="196"/>
      <c r="L168" s="201"/>
      <c r="M168" s="202"/>
      <c r="N168" s="203"/>
      <c r="O168" s="203"/>
      <c r="P168" s="203"/>
      <c r="Q168" s="203"/>
      <c r="R168" s="203"/>
      <c r="S168" s="203"/>
      <c r="T168" s="204"/>
      <c r="AT168" s="205" t="s">
        <v>139</v>
      </c>
      <c r="AU168" s="205" t="s">
        <v>76</v>
      </c>
      <c r="AV168" s="10" t="s">
        <v>85</v>
      </c>
      <c r="AW168" s="10" t="s">
        <v>32</v>
      </c>
      <c r="AX168" s="10" t="s">
        <v>76</v>
      </c>
      <c r="AY168" s="205" t="s">
        <v>133</v>
      </c>
    </row>
    <row r="169" spans="1:65" s="10" customFormat="1" ht="11.25">
      <c r="B169" s="195"/>
      <c r="C169" s="196"/>
      <c r="D169" s="190" t="s">
        <v>139</v>
      </c>
      <c r="E169" s="197" t="s">
        <v>1</v>
      </c>
      <c r="F169" s="198" t="s">
        <v>219</v>
      </c>
      <c r="G169" s="196"/>
      <c r="H169" s="199">
        <v>1.6</v>
      </c>
      <c r="I169" s="200"/>
      <c r="J169" s="196"/>
      <c r="K169" s="196"/>
      <c r="L169" s="201"/>
      <c r="M169" s="202"/>
      <c r="N169" s="203"/>
      <c r="O169" s="203"/>
      <c r="P169" s="203"/>
      <c r="Q169" s="203"/>
      <c r="R169" s="203"/>
      <c r="S169" s="203"/>
      <c r="T169" s="204"/>
      <c r="AT169" s="205" t="s">
        <v>139</v>
      </c>
      <c r="AU169" s="205" t="s">
        <v>76</v>
      </c>
      <c r="AV169" s="10" t="s">
        <v>85</v>
      </c>
      <c r="AW169" s="10" t="s">
        <v>32</v>
      </c>
      <c r="AX169" s="10" t="s">
        <v>76</v>
      </c>
      <c r="AY169" s="205" t="s">
        <v>133</v>
      </c>
    </row>
    <row r="170" spans="1:65" s="11" customFormat="1" ht="11.25">
      <c r="B170" s="206"/>
      <c r="C170" s="207"/>
      <c r="D170" s="190" t="s">
        <v>139</v>
      </c>
      <c r="E170" s="208" t="s">
        <v>1</v>
      </c>
      <c r="F170" s="209" t="s">
        <v>142</v>
      </c>
      <c r="G170" s="207"/>
      <c r="H170" s="210">
        <v>35.1</v>
      </c>
      <c r="I170" s="211"/>
      <c r="J170" s="207"/>
      <c r="K170" s="207"/>
      <c r="L170" s="212"/>
      <c r="M170" s="213"/>
      <c r="N170" s="214"/>
      <c r="O170" s="214"/>
      <c r="P170" s="214"/>
      <c r="Q170" s="214"/>
      <c r="R170" s="214"/>
      <c r="S170" s="214"/>
      <c r="T170" s="215"/>
      <c r="AT170" s="216" t="s">
        <v>139</v>
      </c>
      <c r="AU170" s="216" t="s">
        <v>76</v>
      </c>
      <c r="AV170" s="11" t="s">
        <v>132</v>
      </c>
      <c r="AW170" s="11" t="s">
        <v>32</v>
      </c>
      <c r="AX170" s="11" t="s">
        <v>83</v>
      </c>
      <c r="AY170" s="216" t="s">
        <v>133</v>
      </c>
    </row>
    <row r="171" spans="1:65" s="2" customFormat="1" ht="16.5" customHeight="1">
      <c r="A171" s="30"/>
      <c r="B171" s="31"/>
      <c r="C171" s="176" t="s">
        <v>220</v>
      </c>
      <c r="D171" s="176" t="s">
        <v>128</v>
      </c>
      <c r="E171" s="177" t="s">
        <v>221</v>
      </c>
      <c r="F171" s="178" t="s">
        <v>222</v>
      </c>
      <c r="G171" s="179" t="s">
        <v>153</v>
      </c>
      <c r="H171" s="180">
        <v>0.5</v>
      </c>
      <c r="I171" s="181"/>
      <c r="J171" s="182">
        <f>ROUND(I171*H171,2)</f>
        <v>0</v>
      </c>
      <c r="K171" s="183"/>
      <c r="L171" s="35"/>
      <c r="M171" s="184" t="s">
        <v>1</v>
      </c>
      <c r="N171" s="185" t="s">
        <v>41</v>
      </c>
      <c r="O171" s="67"/>
      <c r="P171" s="186">
        <f>O171*H171</f>
        <v>0</v>
      </c>
      <c r="Q171" s="186">
        <v>0</v>
      </c>
      <c r="R171" s="186">
        <f>Q171*H171</f>
        <v>0</v>
      </c>
      <c r="S171" s="186">
        <v>0</v>
      </c>
      <c r="T171" s="187">
        <f>S171*H171</f>
        <v>0</v>
      </c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R171" s="188" t="s">
        <v>132</v>
      </c>
      <c r="AT171" s="188" t="s">
        <v>128</v>
      </c>
      <c r="AU171" s="188" t="s">
        <v>76</v>
      </c>
      <c r="AY171" s="13" t="s">
        <v>133</v>
      </c>
      <c r="BE171" s="189">
        <f>IF(N171="základní",J171,0)</f>
        <v>0</v>
      </c>
      <c r="BF171" s="189">
        <f>IF(N171="snížená",J171,0)</f>
        <v>0</v>
      </c>
      <c r="BG171" s="189">
        <f>IF(N171="zákl. přenesená",J171,0)</f>
        <v>0</v>
      </c>
      <c r="BH171" s="189">
        <f>IF(N171="sníž. přenesená",J171,0)</f>
        <v>0</v>
      </c>
      <c r="BI171" s="189">
        <f>IF(N171="nulová",J171,0)</f>
        <v>0</v>
      </c>
      <c r="BJ171" s="13" t="s">
        <v>83</v>
      </c>
      <c r="BK171" s="189">
        <f>ROUND(I171*H171,2)</f>
        <v>0</v>
      </c>
      <c r="BL171" s="13" t="s">
        <v>132</v>
      </c>
      <c r="BM171" s="188" t="s">
        <v>223</v>
      </c>
    </row>
    <row r="172" spans="1:65" s="2" customFormat="1" ht="39">
      <c r="A172" s="30"/>
      <c r="B172" s="31"/>
      <c r="C172" s="32"/>
      <c r="D172" s="190" t="s">
        <v>135</v>
      </c>
      <c r="E172" s="32"/>
      <c r="F172" s="191" t="s">
        <v>224</v>
      </c>
      <c r="G172" s="32"/>
      <c r="H172" s="32"/>
      <c r="I172" s="118"/>
      <c r="J172" s="32"/>
      <c r="K172" s="32"/>
      <c r="L172" s="35"/>
      <c r="M172" s="192"/>
      <c r="N172" s="193"/>
      <c r="O172" s="67"/>
      <c r="P172" s="67"/>
      <c r="Q172" s="67"/>
      <c r="R172" s="67"/>
      <c r="S172" s="67"/>
      <c r="T172" s="68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T172" s="13" t="s">
        <v>135</v>
      </c>
      <c r="AU172" s="13" t="s">
        <v>76</v>
      </c>
    </row>
    <row r="173" spans="1:65" s="2" customFormat="1" ht="39">
      <c r="A173" s="30"/>
      <c r="B173" s="31"/>
      <c r="C173" s="32"/>
      <c r="D173" s="190" t="s">
        <v>137</v>
      </c>
      <c r="E173" s="32"/>
      <c r="F173" s="194" t="s">
        <v>225</v>
      </c>
      <c r="G173" s="32"/>
      <c r="H173" s="32"/>
      <c r="I173" s="118"/>
      <c r="J173" s="32"/>
      <c r="K173" s="32"/>
      <c r="L173" s="35"/>
      <c r="M173" s="192"/>
      <c r="N173" s="193"/>
      <c r="O173" s="67"/>
      <c r="P173" s="67"/>
      <c r="Q173" s="67"/>
      <c r="R173" s="67"/>
      <c r="S173" s="67"/>
      <c r="T173" s="68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T173" s="13" t="s">
        <v>137</v>
      </c>
      <c r="AU173" s="13" t="s">
        <v>76</v>
      </c>
    </row>
    <row r="174" spans="1:65" s="2" customFormat="1" ht="16.5" customHeight="1">
      <c r="A174" s="30"/>
      <c r="B174" s="31"/>
      <c r="C174" s="176" t="s">
        <v>226</v>
      </c>
      <c r="D174" s="176" t="s">
        <v>128</v>
      </c>
      <c r="E174" s="177" t="s">
        <v>227</v>
      </c>
      <c r="F174" s="178" t="s">
        <v>228</v>
      </c>
      <c r="G174" s="179" t="s">
        <v>153</v>
      </c>
      <c r="H174" s="180">
        <v>1</v>
      </c>
      <c r="I174" s="181"/>
      <c r="J174" s="182">
        <f>ROUND(I174*H174,2)</f>
        <v>0</v>
      </c>
      <c r="K174" s="183"/>
      <c r="L174" s="35"/>
      <c r="M174" s="184" t="s">
        <v>1</v>
      </c>
      <c r="N174" s="185" t="s">
        <v>41</v>
      </c>
      <c r="O174" s="67"/>
      <c r="P174" s="186">
        <f>O174*H174</f>
        <v>0</v>
      </c>
      <c r="Q174" s="186">
        <v>0</v>
      </c>
      <c r="R174" s="186">
        <f>Q174*H174</f>
        <v>0</v>
      </c>
      <c r="S174" s="186">
        <v>0</v>
      </c>
      <c r="T174" s="187">
        <f>S174*H174</f>
        <v>0</v>
      </c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R174" s="188" t="s">
        <v>132</v>
      </c>
      <c r="AT174" s="188" t="s">
        <v>128</v>
      </c>
      <c r="AU174" s="188" t="s">
        <v>76</v>
      </c>
      <c r="AY174" s="13" t="s">
        <v>133</v>
      </c>
      <c r="BE174" s="189">
        <f>IF(N174="základní",J174,0)</f>
        <v>0</v>
      </c>
      <c r="BF174" s="189">
        <f>IF(N174="snížená",J174,0)</f>
        <v>0</v>
      </c>
      <c r="BG174" s="189">
        <f>IF(N174="zákl. přenesená",J174,0)</f>
        <v>0</v>
      </c>
      <c r="BH174" s="189">
        <f>IF(N174="sníž. přenesená",J174,0)</f>
        <v>0</v>
      </c>
      <c r="BI174" s="189">
        <f>IF(N174="nulová",J174,0)</f>
        <v>0</v>
      </c>
      <c r="BJ174" s="13" t="s">
        <v>83</v>
      </c>
      <c r="BK174" s="189">
        <f>ROUND(I174*H174,2)</f>
        <v>0</v>
      </c>
      <c r="BL174" s="13" t="s">
        <v>132</v>
      </c>
      <c r="BM174" s="188" t="s">
        <v>229</v>
      </c>
    </row>
    <row r="175" spans="1:65" s="2" customFormat="1" ht="39">
      <c r="A175" s="30"/>
      <c r="B175" s="31"/>
      <c r="C175" s="32"/>
      <c r="D175" s="190" t="s">
        <v>135</v>
      </c>
      <c r="E175" s="32"/>
      <c r="F175" s="191" t="s">
        <v>230</v>
      </c>
      <c r="G175" s="32"/>
      <c r="H175" s="32"/>
      <c r="I175" s="118"/>
      <c r="J175" s="32"/>
      <c r="K175" s="32"/>
      <c r="L175" s="35"/>
      <c r="M175" s="192"/>
      <c r="N175" s="193"/>
      <c r="O175" s="67"/>
      <c r="P175" s="67"/>
      <c r="Q175" s="67"/>
      <c r="R175" s="67"/>
      <c r="S175" s="67"/>
      <c r="T175" s="68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T175" s="13" t="s">
        <v>135</v>
      </c>
      <c r="AU175" s="13" t="s">
        <v>76</v>
      </c>
    </row>
    <row r="176" spans="1:65" s="2" customFormat="1" ht="48.75">
      <c r="A176" s="30"/>
      <c r="B176" s="31"/>
      <c r="C176" s="32"/>
      <c r="D176" s="190" t="s">
        <v>137</v>
      </c>
      <c r="E176" s="32"/>
      <c r="F176" s="194" t="s">
        <v>231</v>
      </c>
      <c r="G176" s="32"/>
      <c r="H176" s="32"/>
      <c r="I176" s="118"/>
      <c r="J176" s="32"/>
      <c r="K176" s="32"/>
      <c r="L176" s="35"/>
      <c r="M176" s="192"/>
      <c r="N176" s="193"/>
      <c r="O176" s="67"/>
      <c r="P176" s="67"/>
      <c r="Q176" s="67"/>
      <c r="R176" s="67"/>
      <c r="S176" s="67"/>
      <c r="T176" s="68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T176" s="13" t="s">
        <v>137</v>
      </c>
      <c r="AU176" s="13" t="s">
        <v>76</v>
      </c>
    </row>
    <row r="177" spans="1:65" s="2" customFormat="1" ht="16.5" customHeight="1">
      <c r="A177" s="30"/>
      <c r="B177" s="31"/>
      <c r="C177" s="176" t="s">
        <v>8</v>
      </c>
      <c r="D177" s="176" t="s">
        <v>128</v>
      </c>
      <c r="E177" s="177" t="s">
        <v>232</v>
      </c>
      <c r="F177" s="178" t="s">
        <v>233</v>
      </c>
      <c r="G177" s="179" t="s">
        <v>234</v>
      </c>
      <c r="H177" s="180">
        <v>63</v>
      </c>
      <c r="I177" s="181"/>
      <c r="J177" s="182">
        <f>ROUND(I177*H177,2)</f>
        <v>0</v>
      </c>
      <c r="K177" s="183"/>
      <c r="L177" s="35"/>
      <c r="M177" s="184" t="s">
        <v>1</v>
      </c>
      <c r="N177" s="185" t="s">
        <v>41</v>
      </c>
      <c r="O177" s="67"/>
      <c r="P177" s="186">
        <f>O177*H177</f>
        <v>0</v>
      </c>
      <c r="Q177" s="186">
        <v>0</v>
      </c>
      <c r="R177" s="186">
        <f>Q177*H177</f>
        <v>0</v>
      </c>
      <c r="S177" s="186">
        <v>0</v>
      </c>
      <c r="T177" s="187">
        <f>S177*H177</f>
        <v>0</v>
      </c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R177" s="188" t="s">
        <v>132</v>
      </c>
      <c r="AT177" s="188" t="s">
        <v>128</v>
      </c>
      <c r="AU177" s="188" t="s">
        <v>76</v>
      </c>
      <c r="AY177" s="13" t="s">
        <v>133</v>
      </c>
      <c r="BE177" s="189">
        <f>IF(N177="základní",J177,0)</f>
        <v>0</v>
      </c>
      <c r="BF177" s="189">
        <f>IF(N177="snížená",J177,0)</f>
        <v>0</v>
      </c>
      <c r="BG177" s="189">
        <f>IF(N177="zákl. přenesená",J177,0)</f>
        <v>0</v>
      </c>
      <c r="BH177" s="189">
        <f>IF(N177="sníž. přenesená",J177,0)</f>
        <v>0</v>
      </c>
      <c r="BI177" s="189">
        <f>IF(N177="nulová",J177,0)</f>
        <v>0</v>
      </c>
      <c r="BJ177" s="13" t="s">
        <v>83</v>
      </c>
      <c r="BK177" s="189">
        <f>ROUND(I177*H177,2)</f>
        <v>0</v>
      </c>
      <c r="BL177" s="13" t="s">
        <v>132</v>
      </c>
      <c r="BM177" s="188" t="s">
        <v>235</v>
      </c>
    </row>
    <row r="178" spans="1:65" s="2" customFormat="1" ht="19.5">
      <c r="A178" s="30"/>
      <c r="B178" s="31"/>
      <c r="C178" s="32"/>
      <c r="D178" s="190" t="s">
        <v>135</v>
      </c>
      <c r="E178" s="32"/>
      <c r="F178" s="191" t="s">
        <v>236</v>
      </c>
      <c r="G178" s="32"/>
      <c r="H178" s="32"/>
      <c r="I178" s="118"/>
      <c r="J178" s="32"/>
      <c r="K178" s="32"/>
      <c r="L178" s="35"/>
      <c r="M178" s="192"/>
      <c r="N178" s="193"/>
      <c r="O178" s="67"/>
      <c r="P178" s="67"/>
      <c r="Q178" s="67"/>
      <c r="R178" s="67"/>
      <c r="S178" s="67"/>
      <c r="T178" s="68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T178" s="13" t="s">
        <v>135</v>
      </c>
      <c r="AU178" s="13" t="s">
        <v>76</v>
      </c>
    </row>
    <row r="179" spans="1:65" s="2" customFormat="1" ht="29.25">
      <c r="A179" s="30"/>
      <c r="B179" s="31"/>
      <c r="C179" s="32"/>
      <c r="D179" s="190" t="s">
        <v>137</v>
      </c>
      <c r="E179" s="32"/>
      <c r="F179" s="194" t="s">
        <v>237</v>
      </c>
      <c r="G179" s="32"/>
      <c r="H179" s="32"/>
      <c r="I179" s="118"/>
      <c r="J179" s="32"/>
      <c r="K179" s="32"/>
      <c r="L179" s="35"/>
      <c r="M179" s="192"/>
      <c r="N179" s="193"/>
      <c r="O179" s="67"/>
      <c r="P179" s="67"/>
      <c r="Q179" s="67"/>
      <c r="R179" s="67"/>
      <c r="S179" s="67"/>
      <c r="T179" s="68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T179" s="13" t="s">
        <v>137</v>
      </c>
      <c r="AU179" s="13" t="s">
        <v>76</v>
      </c>
    </row>
    <row r="180" spans="1:65" s="2" customFormat="1" ht="16.5" customHeight="1">
      <c r="A180" s="30"/>
      <c r="B180" s="31"/>
      <c r="C180" s="176" t="s">
        <v>238</v>
      </c>
      <c r="D180" s="176" t="s">
        <v>128</v>
      </c>
      <c r="E180" s="177" t="s">
        <v>239</v>
      </c>
      <c r="F180" s="178" t="s">
        <v>240</v>
      </c>
      <c r="G180" s="179" t="s">
        <v>234</v>
      </c>
      <c r="H180" s="180">
        <v>6</v>
      </c>
      <c r="I180" s="181"/>
      <c r="J180" s="182">
        <f>ROUND(I180*H180,2)</f>
        <v>0</v>
      </c>
      <c r="K180" s="183"/>
      <c r="L180" s="35"/>
      <c r="M180" s="184" t="s">
        <v>1</v>
      </c>
      <c r="N180" s="185" t="s">
        <v>41</v>
      </c>
      <c r="O180" s="67"/>
      <c r="P180" s="186">
        <f>O180*H180</f>
        <v>0</v>
      </c>
      <c r="Q180" s="186">
        <v>0</v>
      </c>
      <c r="R180" s="186">
        <f>Q180*H180</f>
        <v>0</v>
      </c>
      <c r="S180" s="186">
        <v>0</v>
      </c>
      <c r="T180" s="187">
        <f>S180*H180</f>
        <v>0</v>
      </c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R180" s="188" t="s">
        <v>132</v>
      </c>
      <c r="AT180" s="188" t="s">
        <v>128</v>
      </c>
      <c r="AU180" s="188" t="s">
        <v>76</v>
      </c>
      <c r="AY180" s="13" t="s">
        <v>133</v>
      </c>
      <c r="BE180" s="189">
        <f>IF(N180="základní",J180,0)</f>
        <v>0</v>
      </c>
      <c r="BF180" s="189">
        <f>IF(N180="snížená",J180,0)</f>
        <v>0</v>
      </c>
      <c r="BG180" s="189">
        <f>IF(N180="zákl. přenesená",J180,0)</f>
        <v>0</v>
      </c>
      <c r="BH180" s="189">
        <f>IF(N180="sníž. přenesená",J180,0)</f>
        <v>0</v>
      </c>
      <c r="BI180" s="189">
        <f>IF(N180="nulová",J180,0)</f>
        <v>0</v>
      </c>
      <c r="BJ180" s="13" t="s">
        <v>83</v>
      </c>
      <c r="BK180" s="189">
        <f>ROUND(I180*H180,2)</f>
        <v>0</v>
      </c>
      <c r="BL180" s="13" t="s">
        <v>132</v>
      </c>
      <c r="BM180" s="188" t="s">
        <v>241</v>
      </c>
    </row>
    <row r="181" spans="1:65" s="2" customFormat="1" ht="29.25">
      <c r="A181" s="30"/>
      <c r="B181" s="31"/>
      <c r="C181" s="32"/>
      <c r="D181" s="190" t="s">
        <v>135</v>
      </c>
      <c r="E181" s="32"/>
      <c r="F181" s="191" t="s">
        <v>242</v>
      </c>
      <c r="G181" s="32"/>
      <c r="H181" s="32"/>
      <c r="I181" s="118"/>
      <c r="J181" s="32"/>
      <c r="K181" s="32"/>
      <c r="L181" s="35"/>
      <c r="M181" s="192"/>
      <c r="N181" s="193"/>
      <c r="O181" s="67"/>
      <c r="P181" s="67"/>
      <c r="Q181" s="67"/>
      <c r="R181" s="67"/>
      <c r="S181" s="67"/>
      <c r="T181" s="68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T181" s="13" t="s">
        <v>135</v>
      </c>
      <c r="AU181" s="13" t="s">
        <v>76</v>
      </c>
    </row>
    <row r="182" spans="1:65" s="2" customFormat="1" ht="29.25">
      <c r="A182" s="30"/>
      <c r="B182" s="31"/>
      <c r="C182" s="32"/>
      <c r="D182" s="190" t="s">
        <v>137</v>
      </c>
      <c r="E182" s="32"/>
      <c r="F182" s="194" t="s">
        <v>243</v>
      </c>
      <c r="G182" s="32"/>
      <c r="H182" s="32"/>
      <c r="I182" s="118"/>
      <c r="J182" s="32"/>
      <c r="K182" s="32"/>
      <c r="L182" s="35"/>
      <c r="M182" s="192"/>
      <c r="N182" s="193"/>
      <c r="O182" s="67"/>
      <c r="P182" s="67"/>
      <c r="Q182" s="67"/>
      <c r="R182" s="67"/>
      <c r="S182" s="67"/>
      <c r="T182" s="68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T182" s="13" t="s">
        <v>137</v>
      </c>
      <c r="AU182" s="13" t="s">
        <v>76</v>
      </c>
    </row>
    <row r="183" spans="1:65" s="10" customFormat="1" ht="11.25">
      <c r="B183" s="195"/>
      <c r="C183" s="196"/>
      <c r="D183" s="190" t="s">
        <v>139</v>
      </c>
      <c r="E183" s="197" t="s">
        <v>1</v>
      </c>
      <c r="F183" s="198" t="s">
        <v>244</v>
      </c>
      <c r="G183" s="196"/>
      <c r="H183" s="199">
        <v>6</v>
      </c>
      <c r="I183" s="200"/>
      <c r="J183" s="196"/>
      <c r="K183" s="196"/>
      <c r="L183" s="201"/>
      <c r="M183" s="202"/>
      <c r="N183" s="203"/>
      <c r="O183" s="203"/>
      <c r="P183" s="203"/>
      <c r="Q183" s="203"/>
      <c r="R183" s="203"/>
      <c r="S183" s="203"/>
      <c r="T183" s="204"/>
      <c r="AT183" s="205" t="s">
        <v>139</v>
      </c>
      <c r="AU183" s="205" t="s">
        <v>76</v>
      </c>
      <c r="AV183" s="10" t="s">
        <v>85</v>
      </c>
      <c r="AW183" s="10" t="s">
        <v>32</v>
      </c>
      <c r="AX183" s="10" t="s">
        <v>83</v>
      </c>
      <c r="AY183" s="205" t="s">
        <v>133</v>
      </c>
    </row>
    <row r="184" spans="1:65" s="2" customFormat="1" ht="16.5" customHeight="1">
      <c r="A184" s="30"/>
      <c r="B184" s="31"/>
      <c r="C184" s="176" t="s">
        <v>245</v>
      </c>
      <c r="D184" s="176" t="s">
        <v>128</v>
      </c>
      <c r="E184" s="177" t="s">
        <v>246</v>
      </c>
      <c r="F184" s="178" t="s">
        <v>247</v>
      </c>
      <c r="G184" s="179" t="s">
        <v>201</v>
      </c>
      <c r="H184" s="180">
        <v>1209.0899999999999</v>
      </c>
      <c r="I184" s="181"/>
      <c r="J184" s="182">
        <f>ROUND(I184*H184,2)</f>
        <v>0</v>
      </c>
      <c r="K184" s="183"/>
      <c r="L184" s="35"/>
      <c r="M184" s="184" t="s">
        <v>1</v>
      </c>
      <c r="N184" s="185" t="s">
        <v>41</v>
      </c>
      <c r="O184" s="67"/>
      <c r="P184" s="186">
        <f>O184*H184</f>
        <v>0</v>
      </c>
      <c r="Q184" s="186">
        <v>0</v>
      </c>
      <c r="R184" s="186">
        <f>Q184*H184</f>
        <v>0</v>
      </c>
      <c r="S184" s="186">
        <v>0</v>
      </c>
      <c r="T184" s="187">
        <f>S184*H184</f>
        <v>0</v>
      </c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R184" s="188" t="s">
        <v>132</v>
      </c>
      <c r="AT184" s="188" t="s">
        <v>128</v>
      </c>
      <c r="AU184" s="188" t="s">
        <v>76</v>
      </c>
      <c r="AY184" s="13" t="s">
        <v>133</v>
      </c>
      <c r="BE184" s="189">
        <f>IF(N184="základní",J184,0)</f>
        <v>0</v>
      </c>
      <c r="BF184" s="189">
        <f>IF(N184="snížená",J184,0)</f>
        <v>0</v>
      </c>
      <c r="BG184" s="189">
        <f>IF(N184="zákl. přenesená",J184,0)</f>
        <v>0</v>
      </c>
      <c r="BH184" s="189">
        <f>IF(N184="sníž. přenesená",J184,0)</f>
        <v>0</v>
      </c>
      <c r="BI184" s="189">
        <f>IF(N184="nulová",J184,0)</f>
        <v>0</v>
      </c>
      <c r="BJ184" s="13" t="s">
        <v>83</v>
      </c>
      <c r="BK184" s="189">
        <f>ROUND(I184*H184,2)</f>
        <v>0</v>
      </c>
      <c r="BL184" s="13" t="s">
        <v>132</v>
      </c>
      <c r="BM184" s="188" t="s">
        <v>248</v>
      </c>
    </row>
    <row r="185" spans="1:65" s="2" customFormat="1" ht="29.25">
      <c r="A185" s="30"/>
      <c r="B185" s="31"/>
      <c r="C185" s="32"/>
      <c r="D185" s="190" t="s">
        <v>135</v>
      </c>
      <c r="E185" s="32"/>
      <c r="F185" s="191" t="s">
        <v>249</v>
      </c>
      <c r="G185" s="32"/>
      <c r="H185" s="32"/>
      <c r="I185" s="118"/>
      <c r="J185" s="32"/>
      <c r="K185" s="32"/>
      <c r="L185" s="35"/>
      <c r="M185" s="192"/>
      <c r="N185" s="193"/>
      <c r="O185" s="67"/>
      <c r="P185" s="67"/>
      <c r="Q185" s="67"/>
      <c r="R185" s="67"/>
      <c r="S185" s="67"/>
      <c r="T185" s="68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T185" s="13" t="s">
        <v>135</v>
      </c>
      <c r="AU185" s="13" t="s">
        <v>76</v>
      </c>
    </row>
    <row r="186" spans="1:65" s="2" customFormat="1" ht="29.25">
      <c r="A186" s="30"/>
      <c r="B186" s="31"/>
      <c r="C186" s="32"/>
      <c r="D186" s="190" t="s">
        <v>137</v>
      </c>
      <c r="E186" s="32"/>
      <c r="F186" s="194" t="s">
        <v>250</v>
      </c>
      <c r="G186" s="32"/>
      <c r="H186" s="32"/>
      <c r="I186" s="118"/>
      <c r="J186" s="32"/>
      <c r="K186" s="32"/>
      <c r="L186" s="35"/>
      <c r="M186" s="192"/>
      <c r="N186" s="193"/>
      <c r="O186" s="67"/>
      <c r="P186" s="67"/>
      <c r="Q186" s="67"/>
      <c r="R186" s="67"/>
      <c r="S186" s="67"/>
      <c r="T186" s="68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T186" s="13" t="s">
        <v>137</v>
      </c>
      <c r="AU186" s="13" t="s">
        <v>76</v>
      </c>
    </row>
    <row r="187" spans="1:65" s="10" customFormat="1" ht="11.25">
      <c r="B187" s="195"/>
      <c r="C187" s="196"/>
      <c r="D187" s="190" t="s">
        <v>139</v>
      </c>
      <c r="E187" s="197" t="s">
        <v>1</v>
      </c>
      <c r="F187" s="198" t="s">
        <v>251</v>
      </c>
      <c r="G187" s="196"/>
      <c r="H187" s="199">
        <v>1209.0899999999999</v>
      </c>
      <c r="I187" s="200"/>
      <c r="J187" s="196"/>
      <c r="K187" s="196"/>
      <c r="L187" s="201"/>
      <c r="M187" s="202"/>
      <c r="N187" s="203"/>
      <c r="O187" s="203"/>
      <c r="P187" s="203"/>
      <c r="Q187" s="203"/>
      <c r="R187" s="203"/>
      <c r="S187" s="203"/>
      <c r="T187" s="204"/>
      <c r="AT187" s="205" t="s">
        <v>139</v>
      </c>
      <c r="AU187" s="205" t="s">
        <v>76</v>
      </c>
      <c r="AV187" s="10" t="s">
        <v>85</v>
      </c>
      <c r="AW187" s="10" t="s">
        <v>32</v>
      </c>
      <c r="AX187" s="10" t="s">
        <v>83</v>
      </c>
      <c r="AY187" s="205" t="s">
        <v>133</v>
      </c>
    </row>
    <row r="188" spans="1:65" s="2" customFormat="1" ht="16.5" customHeight="1">
      <c r="A188" s="30"/>
      <c r="B188" s="31"/>
      <c r="C188" s="176" t="s">
        <v>252</v>
      </c>
      <c r="D188" s="176" t="s">
        <v>128</v>
      </c>
      <c r="E188" s="177" t="s">
        <v>253</v>
      </c>
      <c r="F188" s="178" t="s">
        <v>254</v>
      </c>
      <c r="G188" s="179" t="s">
        <v>201</v>
      </c>
      <c r="H188" s="180">
        <v>1209.0899999999999</v>
      </c>
      <c r="I188" s="181"/>
      <c r="J188" s="182">
        <f>ROUND(I188*H188,2)</f>
        <v>0</v>
      </c>
      <c r="K188" s="183"/>
      <c r="L188" s="35"/>
      <c r="M188" s="184" t="s">
        <v>1</v>
      </c>
      <c r="N188" s="185" t="s">
        <v>41</v>
      </c>
      <c r="O188" s="67"/>
      <c r="P188" s="186">
        <f>O188*H188</f>
        <v>0</v>
      </c>
      <c r="Q188" s="186">
        <v>0</v>
      </c>
      <c r="R188" s="186">
        <f>Q188*H188</f>
        <v>0</v>
      </c>
      <c r="S188" s="186">
        <v>0</v>
      </c>
      <c r="T188" s="187">
        <f>S188*H188</f>
        <v>0</v>
      </c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R188" s="188" t="s">
        <v>255</v>
      </c>
      <c r="AT188" s="188" t="s">
        <v>128</v>
      </c>
      <c r="AU188" s="188" t="s">
        <v>76</v>
      </c>
      <c r="AY188" s="13" t="s">
        <v>133</v>
      </c>
      <c r="BE188" s="189">
        <f>IF(N188="základní",J188,0)</f>
        <v>0</v>
      </c>
      <c r="BF188" s="189">
        <f>IF(N188="snížená",J188,0)</f>
        <v>0</v>
      </c>
      <c r="BG188" s="189">
        <f>IF(N188="zákl. přenesená",J188,0)</f>
        <v>0</v>
      </c>
      <c r="BH188" s="189">
        <f>IF(N188="sníž. přenesená",J188,0)</f>
        <v>0</v>
      </c>
      <c r="BI188" s="189">
        <f>IF(N188="nulová",J188,0)</f>
        <v>0</v>
      </c>
      <c r="BJ188" s="13" t="s">
        <v>83</v>
      </c>
      <c r="BK188" s="189">
        <f>ROUND(I188*H188,2)</f>
        <v>0</v>
      </c>
      <c r="BL188" s="13" t="s">
        <v>255</v>
      </c>
      <c r="BM188" s="188" t="s">
        <v>256</v>
      </c>
    </row>
    <row r="189" spans="1:65" s="2" customFormat="1" ht="58.5">
      <c r="A189" s="30"/>
      <c r="B189" s="31"/>
      <c r="C189" s="32"/>
      <c r="D189" s="190" t="s">
        <v>135</v>
      </c>
      <c r="E189" s="32"/>
      <c r="F189" s="191" t="s">
        <v>257</v>
      </c>
      <c r="G189" s="32"/>
      <c r="H189" s="32"/>
      <c r="I189" s="118"/>
      <c r="J189" s="32"/>
      <c r="K189" s="32"/>
      <c r="L189" s="35"/>
      <c r="M189" s="192"/>
      <c r="N189" s="193"/>
      <c r="O189" s="67"/>
      <c r="P189" s="67"/>
      <c r="Q189" s="67"/>
      <c r="R189" s="67"/>
      <c r="S189" s="67"/>
      <c r="T189" s="68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T189" s="13" t="s">
        <v>135</v>
      </c>
      <c r="AU189" s="13" t="s">
        <v>76</v>
      </c>
    </row>
    <row r="190" spans="1:65" s="2" customFormat="1" ht="58.5">
      <c r="A190" s="30"/>
      <c r="B190" s="31"/>
      <c r="C190" s="32"/>
      <c r="D190" s="190" t="s">
        <v>137</v>
      </c>
      <c r="E190" s="32"/>
      <c r="F190" s="194" t="s">
        <v>258</v>
      </c>
      <c r="G190" s="32"/>
      <c r="H190" s="32"/>
      <c r="I190" s="118"/>
      <c r="J190" s="32"/>
      <c r="K190" s="32"/>
      <c r="L190" s="35"/>
      <c r="M190" s="192"/>
      <c r="N190" s="193"/>
      <c r="O190" s="67"/>
      <c r="P190" s="67"/>
      <c r="Q190" s="67"/>
      <c r="R190" s="67"/>
      <c r="S190" s="67"/>
      <c r="T190" s="68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T190" s="13" t="s">
        <v>137</v>
      </c>
      <c r="AU190" s="13" t="s">
        <v>76</v>
      </c>
    </row>
    <row r="191" spans="1:65" s="10" customFormat="1" ht="11.25">
      <c r="B191" s="195"/>
      <c r="C191" s="196"/>
      <c r="D191" s="190" t="s">
        <v>139</v>
      </c>
      <c r="E191" s="197" t="s">
        <v>1</v>
      </c>
      <c r="F191" s="198" t="s">
        <v>259</v>
      </c>
      <c r="G191" s="196"/>
      <c r="H191" s="199">
        <v>1209.0899999999999</v>
      </c>
      <c r="I191" s="200"/>
      <c r="J191" s="196"/>
      <c r="K191" s="196"/>
      <c r="L191" s="201"/>
      <c r="M191" s="202"/>
      <c r="N191" s="203"/>
      <c r="O191" s="203"/>
      <c r="P191" s="203"/>
      <c r="Q191" s="203"/>
      <c r="R191" s="203"/>
      <c r="S191" s="203"/>
      <c r="T191" s="204"/>
      <c r="AT191" s="205" t="s">
        <v>139</v>
      </c>
      <c r="AU191" s="205" t="s">
        <v>76</v>
      </c>
      <c r="AV191" s="10" t="s">
        <v>85</v>
      </c>
      <c r="AW191" s="10" t="s">
        <v>32</v>
      </c>
      <c r="AX191" s="10" t="s">
        <v>83</v>
      </c>
      <c r="AY191" s="205" t="s">
        <v>133</v>
      </c>
    </row>
    <row r="192" spans="1:65" s="2" customFormat="1" ht="16.5" customHeight="1">
      <c r="A192" s="30"/>
      <c r="B192" s="31"/>
      <c r="C192" s="176" t="s">
        <v>260</v>
      </c>
      <c r="D192" s="176" t="s">
        <v>128</v>
      </c>
      <c r="E192" s="177" t="s">
        <v>261</v>
      </c>
      <c r="F192" s="178" t="s">
        <v>262</v>
      </c>
      <c r="G192" s="179" t="s">
        <v>201</v>
      </c>
      <c r="H192" s="180">
        <v>927.25699999999995</v>
      </c>
      <c r="I192" s="181"/>
      <c r="J192" s="182">
        <f>ROUND(I192*H192,2)</f>
        <v>0</v>
      </c>
      <c r="K192" s="183"/>
      <c r="L192" s="35"/>
      <c r="M192" s="184" t="s">
        <v>1</v>
      </c>
      <c r="N192" s="185" t="s">
        <v>41</v>
      </c>
      <c r="O192" s="67"/>
      <c r="P192" s="186">
        <f>O192*H192</f>
        <v>0</v>
      </c>
      <c r="Q192" s="186">
        <v>0</v>
      </c>
      <c r="R192" s="186">
        <f>Q192*H192</f>
        <v>0</v>
      </c>
      <c r="S192" s="186">
        <v>0</v>
      </c>
      <c r="T192" s="187">
        <f>S192*H192</f>
        <v>0</v>
      </c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R192" s="188" t="s">
        <v>263</v>
      </c>
      <c r="AT192" s="188" t="s">
        <v>128</v>
      </c>
      <c r="AU192" s="188" t="s">
        <v>76</v>
      </c>
      <c r="AY192" s="13" t="s">
        <v>133</v>
      </c>
      <c r="BE192" s="189">
        <f>IF(N192="základní",J192,0)</f>
        <v>0</v>
      </c>
      <c r="BF192" s="189">
        <f>IF(N192="snížená",J192,0)</f>
        <v>0</v>
      </c>
      <c r="BG192" s="189">
        <f>IF(N192="zákl. přenesená",J192,0)</f>
        <v>0</v>
      </c>
      <c r="BH192" s="189">
        <f>IF(N192="sníž. přenesená",J192,0)</f>
        <v>0</v>
      </c>
      <c r="BI192" s="189">
        <f>IF(N192="nulová",J192,0)</f>
        <v>0</v>
      </c>
      <c r="BJ192" s="13" t="s">
        <v>83</v>
      </c>
      <c r="BK192" s="189">
        <f>ROUND(I192*H192,2)</f>
        <v>0</v>
      </c>
      <c r="BL192" s="13" t="s">
        <v>263</v>
      </c>
      <c r="BM192" s="188" t="s">
        <v>264</v>
      </c>
    </row>
    <row r="193" spans="1:51" s="2" customFormat="1" ht="58.5">
      <c r="A193" s="30"/>
      <c r="B193" s="31"/>
      <c r="C193" s="32"/>
      <c r="D193" s="190" t="s">
        <v>135</v>
      </c>
      <c r="E193" s="32"/>
      <c r="F193" s="191" t="s">
        <v>265</v>
      </c>
      <c r="G193" s="32"/>
      <c r="H193" s="32"/>
      <c r="I193" s="118"/>
      <c r="J193" s="32"/>
      <c r="K193" s="32"/>
      <c r="L193" s="35"/>
      <c r="M193" s="192"/>
      <c r="N193" s="193"/>
      <c r="O193" s="67"/>
      <c r="P193" s="67"/>
      <c r="Q193" s="67"/>
      <c r="R193" s="67"/>
      <c r="S193" s="67"/>
      <c r="T193" s="68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T193" s="13" t="s">
        <v>135</v>
      </c>
      <c r="AU193" s="13" t="s">
        <v>76</v>
      </c>
    </row>
    <row r="194" spans="1:51" s="2" customFormat="1" ht="58.5">
      <c r="A194" s="30"/>
      <c r="B194" s="31"/>
      <c r="C194" s="32"/>
      <c r="D194" s="190" t="s">
        <v>137</v>
      </c>
      <c r="E194" s="32"/>
      <c r="F194" s="194" t="s">
        <v>258</v>
      </c>
      <c r="G194" s="32"/>
      <c r="H194" s="32"/>
      <c r="I194" s="118"/>
      <c r="J194" s="32"/>
      <c r="K194" s="32"/>
      <c r="L194" s="35"/>
      <c r="M194" s="192"/>
      <c r="N194" s="193"/>
      <c r="O194" s="67"/>
      <c r="P194" s="67"/>
      <c r="Q194" s="67"/>
      <c r="R194" s="67"/>
      <c r="S194" s="67"/>
      <c r="T194" s="68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T194" s="13" t="s">
        <v>137</v>
      </c>
      <c r="AU194" s="13" t="s">
        <v>76</v>
      </c>
    </row>
    <row r="195" spans="1:51" s="10" customFormat="1" ht="11.25">
      <c r="B195" s="195"/>
      <c r="C195" s="196"/>
      <c r="D195" s="190" t="s">
        <v>139</v>
      </c>
      <c r="E195" s="197" t="s">
        <v>1</v>
      </c>
      <c r="F195" s="198" t="s">
        <v>266</v>
      </c>
      <c r="G195" s="196"/>
      <c r="H195" s="199">
        <v>927.25699999999995</v>
      </c>
      <c r="I195" s="200"/>
      <c r="J195" s="196"/>
      <c r="K195" s="196"/>
      <c r="L195" s="201"/>
      <c r="M195" s="228"/>
      <c r="N195" s="229"/>
      <c r="O195" s="229"/>
      <c r="P195" s="229"/>
      <c r="Q195" s="229"/>
      <c r="R195" s="229"/>
      <c r="S195" s="229"/>
      <c r="T195" s="230"/>
      <c r="AT195" s="205" t="s">
        <v>139</v>
      </c>
      <c r="AU195" s="205" t="s">
        <v>76</v>
      </c>
      <c r="AV195" s="10" t="s">
        <v>85</v>
      </c>
      <c r="AW195" s="10" t="s">
        <v>32</v>
      </c>
      <c r="AX195" s="10" t="s">
        <v>83</v>
      </c>
      <c r="AY195" s="205" t="s">
        <v>133</v>
      </c>
    </row>
    <row r="196" spans="1:51" s="2" customFormat="1" ht="6.95" customHeight="1">
      <c r="A196" s="30"/>
      <c r="B196" s="50"/>
      <c r="C196" s="51"/>
      <c r="D196" s="51"/>
      <c r="E196" s="51"/>
      <c r="F196" s="51"/>
      <c r="G196" s="51"/>
      <c r="H196" s="51"/>
      <c r="I196" s="154"/>
      <c r="J196" s="51"/>
      <c r="K196" s="51"/>
      <c r="L196" s="35"/>
      <c r="M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</row>
  </sheetData>
  <sheetProtection algorithmName="SHA-512" hashValue="c3wmpDUn8DXP46DguIqCeT9pGYgpglF5yHsDrIXGbwhneWHKa7l3ZlirSnuicGkGpGw1pJ1B3I4spdKtdWkpIA==" saltValue="Cai6M8rkHbblqocOpbVhBC6N+7eNcl0QFZhpKqSR3seRb68D71rL5xYHfygccYutbAs3XR64QGr/IqyZf/mDOQ==" spinCount="100000" sheet="1" objects="1" scenarios="1" formatColumns="0" formatRows="0" autoFilter="0"/>
  <autoFilter ref="C119:K195"/>
  <mergeCells count="12">
    <mergeCell ref="E112:H112"/>
    <mergeCell ref="L2:V2"/>
    <mergeCell ref="E85:H85"/>
    <mergeCell ref="E87:H87"/>
    <mergeCell ref="E89:H89"/>
    <mergeCell ref="E108:H108"/>
    <mergeCell ref="E110:H11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16"/>
  <sheetViews>
    <sheetView showGridLines="0" tabSelected="1" topLeftCell="A166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11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1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AT2" s="13" t="s">
        <v>96</v>
      </c>
    </row>
    <row r="3" spans="1:46" s="1" customFormat="1" ht="6.95" customHeight="1">
      <c r="B3" s="112"/>
      <c r="C3" s="113"/>
      <c r="D3" s="113"/>
      <c r="E3" s="113"/>
      <c r="F3" s="113"/>
      <c r="G3" s="113"/>
      <c r="H3" s="113"/>
      <c r="I3" s="114"/>
      <c r="J3" s="113"/>
      <c r="K3" s="113"/>
      <c r="L3" s="16"/>
      <c r="AT3" s="13" t="s">
        <v>85</v>
      </c>
    </row>
    <row r="4" spans="1:46" s="1" customFormat="1" ht="24.95" customHeight="1">
      <c r="B4" s="16"/>
      <c r="D4" s="115" t="s">
        <v>105</v>
      </c>
      <c r="I4" s="111"/>
      <c r="L4" s="16"/>
      <c r="M4" s="116" t="s">
        <v>10</v>
      </c>
      <c r="AT4" s="13" t="s">
        <v>4</v>
      </c>
    </row>
    <row r="5" spans="1:46" s="1" customFormat="1" ht="6.95" customHeight="1">
      <c r="B5" s="16"/>
      <c r="I5" s="111"/>
      <c r="L5" s="16"/>
    </row>
    <row r="6" spans="1:46" s="1" customFormat="1" ht="12" customHeight="1">
      <c r="B6" s="16"/>
      <c r="D6" s="117" t="s">
        <v>16</v>
      </c>
      <c r="I6" s="111"/>
      <c r="L6" s="16"/>
    </row>
    <row r="7" spans="1:46" s="1" customFormat="1" ht="16.5" customHeight="1">
      <c r="B7" s="16"/>
      <c r="E7" s="281" t="str">
        <f>'Rekapitulace stavby'!K6</f>
        <v>Oprava traťového úseku Stod - Holýšov</v>
      </c>
      <c r="F7" s="282"/>
      <c r="G7" s="282"/>
      <c r="H7" s="282"/>
      <c r="I7" s="111"/>
      <c r="L7" s="16"/>
    </row>
    <row r="8" spans="1:46" s="1" customFormat="1" ht="12" customHeight="1">
      <c r="B8" s="16"/>
      <c r="D8" s="117" t="s">
        <v>106</v>
      </c>
      <c r="I8" s="111"/>
      <c r="L8" s="16"/>
    </row>
    <row r="9" spans="1:46" s="2" customFormat="1" ht="16.5" customHeight="1">
      <c r="A9" s="30"/>
      <c r="B9" s="35"/>
      <c r="C9" s="30"/>
      <c r="D9" s="30"/>
      <c r="E9" s="281" t="s">
        <v>267</v>
      </c>
      <c r="F9" s="283"/>
      <c r="G9" s="283"/>
      <c r="H9" s="283"/>
      <c r="I9" s="118"/>
      <c r="J9" s="30"/>
      <c r="K9" s="30"/>
      <c r="L9" s="47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2" customFormat="1" ht="12" customHeight="1">
      <c r="A10" s="30"/>
      <c r="B10" s="35"/>
      <c r="C10" s="30"/>
      <c r="D10" s="117" t="s">
        <v>108</v>
      </c>
      <c r="E10" s="30"/>
      <c r="F10" s="30"/>
      <c r="G10" s="30"/>
      <c r="H10" s="30"/>
      <c r="I10" s="118"/>
      <c r="J10" s="30"/>
      <c r="K10" s="30"/>
      <c r="L10" s="47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2" customFormat="1" ht="16.5" customHeight="1">
      <c r="A11" s="30"/>
      <c r="B11" s="35"/>
      <c r="C11" s="30"/>
      <c r="D11" s="30"/>
      <c r="E11" s="284" t="s">
        <v>268</v>
      </c>
      <c r="F11" s="283"/>
      <c r="G11" s="283"/>
      <c r="H11" s="283"/>
      <c r="I11" s="118"/>
      <c r="J11" s="30"/>
      <c r="K11" s="30"/>
      <c r="L11" s="47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2" customFormat="1" ht="11.25">
      <c r="A12" s="30"/>
      <c r="B12" s="35"/>
      <c r="C12" s="30"/>
      <c r="D12" s="30"/>
      <c r="E12" s="30"/>
      <c r="F12" s="30"/>
      <c r="G12" s="30"/>
      <c r="H12" s="30"/>
      <c r="I12" s="118"/>
      <c r="J12" s="30"/>
      <c r="K12" s="30"/>
      <c r="L12" s="47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2" customFormat="1" ht="12" customHeight="1">
      <c r="A13" s="30"/>
      <c r="B13" s="35"/>
      <c r="C13" s="30"/>
      <c r="D13" s="117" t="s">
        <v>18</v>
      </c>
      <c r="E13" s="30"/>
      <c r="F13" s="106" t="s">
        <v>1</v>
      </c>
      <c r="G13" s="30"/>
      <c r="H13" s="30"/>
      <c r="I13" s="119" t="s">
        <v>19</v>
      </c>
      <c r="J13" s="106" t="s">
        <v>1</v>
      </c>
      <c r="K13" s="30"/>
      <c r="L13" s="47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2" customFormat="1" ht="12" customHeight="1">
      <c r="A14" s="30"/>
      <c r="B14" s="35"/>
      <c r="C14" s="30"/>
      <c r="D14" s="117" t="s">
        <v>20</v>
      </c>
      <c r="E14" s="30"/>
      <c r="F14" s="106" t="s">
        <v>21</v>
      </c>
      <c r="G14" s="30"/>
      <c r="H14" s="30"/>
      <c r="I14" s="119" t="s">
        <v>22</v>
      </c>
      <c r="J14" s="120" t="str">
        <f>'Rekapitulace stavby'!AN8</f>
        <v>21. 1. 2019</v>
      </c>
      <c r="K14" s="30"/>
      <c r="L14" s="47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2" customFormat="1" ht="10.9" customHeight="1">
      <c r="A15" s="30"/>
      <c r="B15" s="35"/>
      <c r="C15" s="30"/>
      <c r="D15" s="30"/>
      <c r="E15" s="30"/>
      <c r="F15" s="30"/>
      <c r="G15" s="30"/>
      <c r="H15" s="30"/>
      <c r="I15" s="118"/>
      <c r="J15" s="30"/>
      <c r="K15" s="30"/>
      <c r="L15" s="47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2" customFormat="1" ht="12" customHeight="1">
      <c r="A16" s="30"/>
      <c r="B16" s="35"/>
      <c r="C16" s="30"/>
      <c r="D16" s="117" t="s">
        <v>24</v>
      </c>
      <c r="E16" s="30"/>
      <c r="F16" s="30"/>
      <c r="G16" s="30"/>
      <c r="H16" s="30"/>
      <c r="I16" s="119" t="s">
        <v>25</v>
      </c>
      <c r="J16" s="106" t="s">
        <v>1</v>
      </c>
      <c r="K16" s="30"/>
      <c r="L16" s="47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2" customFormat="1" ht="18" customHeight="1">
      <c r="A17" s="30"/>
      <c r="B17" s="35"/>
      <c r="C17" s="30"/>
      <c r="D17" s="30"/>
      <c r="E17" s="106" t="s">
        <v>26</v>
      </c>
      <c r="F17" s="30"/>
      <c r="G17" s="30"/>
      <c r="H17" s="30"/>
      <c r="I17" s="119" t="s">
        <v>27</v>
      </c>
      <c r="J17" s="106" t="s">
        <v>1</v>
      </c>
      <c r="K17" s="30"/>
      <c r="L17" s="47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2" customFormat="1" ht="6.95" customHeight="1">
      <c r="A18" s="30"/>
      <c r="B18" s="35"/>
      <c r="C18" s="30"/>
      <c r="D18" s="30"/>
      <c r="E18" s="30"/>
      <c r="F18" s="30"/>
      <c r="G18" s="30"/>
      <c r="H18" s="30"/>
      <c r="I18" s="118"/>
      <c r="J18" s="30"/>
      <c r="K18" s="30"/>
      <c r="L18" s="47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2" customFormat="1" ht="12" customHeight="1">
      <c r="A19" s="30"/>
      <c r="B19" s="35"/>
      <c r="C19" s="30"/>
      <c r="D19" s="117" t="s">
        <v>28</v>
      </c>
      <c r="E19" s="30"/>
      <c r="F19" s="30"/>
      <c r="G19" s="30"/>
      <c r="H19" s="30"/>
      <c r="I19" s="119" t="s">
        <v>25</v>
      </c>
      <c r="J19" s="26" t="str">
        <f>'Rekapitulace stavby'!AN13</f>
        <v>Vyplň údaj</v>
      </c>
      <c r="K19" s="30"/>
      <c r="L19" s="47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2" customFormat="1" ht="18" customHeight="1">
      <c r="A20" s="30"/>
      <c r="B20" s="35"/>
      <c r="C20" s="30"/>
      <c r="D20" s="30"/>
      <c r="E20" s="285" t="str">
        <f>'Rekapitulace stavby'!E14</f>
        <v>Vyplň údaj</v>
      </c>
      <c r="F20" s="286"/>
      <c r="G20" s="286"/>
      <c r="H20" s="286"/>
      <c r="I20" s="119" t="s">
        <v>27</v>
      </c>
      <c r="J20" s="26" t="str">
        <f>'Rekapitulace stavby'!AN14</f>
        <v>Vyplň údaj</v>
      </c>
      <c r="K20" s="30"/>
      <c r="L20" s="47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2" customFormat="1" ht="6.95" customHeight="1">
      <c r="A21" s="30"/>
      <c r="B21" s="35"/>
      <c r="C21" s="30"/>
      <c r="D21" s="30"/>
      <c r="E21" s="30"/>
      <c r="F21" s="30"/>
      <c r="G21" s="30"/>
      <c r="H21" s="30"/>
      <c r="I21" s="118"/>
      <c r="J21" s="30"/>
      <c r="K21" s="30"/>
      <c r="L21" s="47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2" customFormat="1" ht="12" customHeight="1">
      <c r="A22" s="30"/>
      <c r="B22" s="35"/>
      <c r="C22" s="30"/>
      <c r="D22" s="117" t="s">
        <v>30</v>
      </c>
      <c r="E22" s="30"/>
      <c r="F22" s="30"/>
      <c r="G22" s="30"/>
      <c r="H22" s="30"/>
      <c r="I22" s="119" t="s">
        <v>25</v>
      </c>
      <c r="J22" s="106" t="str">
        <f>IF('Rekapitulace stavby'!AN16="","",'Rekapitulace stavby'!AN16)</f>
        <v/>
      </c>
      <c r="K22" s="30"/>
      <c r="L22" s="47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2" customFormat="1" ht="18" customHeight="1">
      <c r="A23" s="30"/>
      <c r="B23" s="35"/>
      <c r="C23" s="30"/>
      <c r="D23" s="30"/>
      <c r="E23" s="106" t="str">
        <f>IF('Rekapitulace stavby'!E17="","",'Rekapitulace stavby'!E17)</f>
        <v xml:space="preserve"> </v>
      </c>
      <c r="F23" s="30"/>
      <c r="G23" s="30"/>
      <c r="H23" s="30"/>
      <c r="I23" s="119" t="s">
        <v>27</v>
      </c>
      <c r="J23" s="106" t="str">
        <f>IF('Rekapitulace stavby'!AN17="","",'Rekapitulace stavby'!AN17)</f>
        <v/>
      </c>
      <c r="K23" s="30"/>
      <c r="L23" s="47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2" customFormat="1" ht="6.95" customHeight="1">
      <c r="A24" s="30"/>
      <c r="B24" s="35"/>
      <c r="C24" s="30"/>
      <c r="D24" s="30"/>
      <c r="E24" s="30"/>
      <c r="F24" s="30"/>
      <c r="G24" s="30"/>
      <c r="H24" s="30"/>
      <c r="I24" s="118"/>
      <c r="J24" s="30"/>
      <c r="K24" s="30"/>
      <c r="L24" s="47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2" customFormat="1" ht="12" customHeight="1">
      <c r="A25" s="30"/>
      <c r="B25" s="35"/>
      <c r="C25" s="30"/>
      <c r="D25" s="117" t="s">
        <v>33</v>
      </c>
      <c r="E25" s="30"/>
      <c r="F25" s="30"/>
      <c r="G25" s="30"/>
      <c r="H25" s="30"/>
      <c r="I25" s="119" t="s">
        <v>25</v>
      </c>
      <c r="J25" s="106" t="s">
        <v>1</v>
      </c>
      <c r="K25" s="30"/>
      <c r="L25" s="47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s="2" customFormat="1" ht="18" customHeight="1">
      <c r="A26" s="30"/>
      <c r="B26" s="35"/>
      <c r="C26" s="30"/>
      <c r="D26" s="30"/>
      <c r="E26" s="106" t="s">
        <v>34</v>
      </c>
      <c r="F26" s="30"/>
      <c r="G26" s="30"/>
      <c r="H26" s="30"/>
      <c r="I26" s="119" t="s">
        <v>27</v>
      </c>
      <c r="J26" s="106" t="s">
        <v>1</v>
      </c>
      <c r="K26" s="30"/>
      <c r="L26" s="47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2" customFormat="1" ht="6.95" customHeight="1">
      <c r="A27" s="30"/>
      <c r="B27" s="35"/>
      <c r="C27" s="30"/>
      <c r="D27" s="30"/>
      <c r="E27" s="30"/>
      <c r="F27" s="30"/>
      <c r="G27" s="30"/>
      <c r="H27" s="30"/>
      <c r="I27" s="118"/>
      <c r="J27" s="30"/>
      <c r="K27" s="30"/>
      <c r="L27" s="47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s="2" customFormat="1" ht="12" customHeight="1">
      <c r="A28" s="30"/>
      <c r="B28" s="35"/>
      <c r="C28" s="30"/>
      <c r="D28" s="117" t="s">
        <v>35</v>
      </c>
      <c r="E28" s="30"/>
      <c r="F28" s="30"/>
      <c r="G28" s="30"/>
      <c r="H28" s="30"/>
      <c r="I28" s="118"/>
      <c r="J28" s="30"/>
      <c r="K28" s="30"/>
      <c r="L28" s="47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8" customFormat="1" ht="16.5" customHeight="1">
      <c r="A29" s="121"/>
      <c r="B29" s="122"/>
      <c r="C29" s="121"/>
      <c r="D29" s="121"/>
      <c r="E29" s="287" t="s">
        <v>1</v>
      </c>
      <c r="F29" s="287"/>
      <c r="G29" s="287"/>
      <c r="H29" s="287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0"/>
      <c r="B30" s="35"/>
      <c r="C30" s="30"/>
      <c r="D30" s="30"/>
      <c r="E30" s="30"/>
      <c r="F30" s="30"/>
      <c r="G30" s="30"/>
      <c r="H30" s="30"/>
      <c r="I30" s="118"/>
      <c r="J30" s="30"/>
      <c r="K30" s="30"/>
      <c r="L30" s="47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2" customFormat="1" ht="6.95" customHeight="1">
      <c r="A31" s="30"/>
      <c r="B31" s="35"/>
      <c r="C31" s="30"/>
      <c r="D31" s="125"/>
      <c r="E31" s="125"/>
      <c r="F31" s="125"/>
      <c r="G31" s="125"/>
      <c r="H31" s="125"/>
      <c r="I31" s="126"/>
      <c r="J31" s="125"/>
      <c r="K31" s="125"/>
      <c r="L31" s="47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2" customFormat="1" ht="25.35" customHeight="1">
      <c r="A32" s="30"/>
      <c r="B32" s="35"/>
      <c r="C32" s="30"/>
      <c r="D32" s="127" t="s">
        <v>36</v>
      </c>
      <c r="E32" s="30"/>
      <c r="F32" s="30"/>
      <c r="G32" s="30"/>
      <c r="H32" s="30"/>
      <c r="I32" s="118"/>
      <c r="J32" s="128">
        <f>ROUND(J120, 2)</f>
        <v>0</v>
      </c>
      <c r="K32" s="30"/>
      <c r="L32" s="47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2" customFormat="1" ht="6.95" customHeight="1">
      <c r="A33" s="30"/>
      <c r="B33" s="35"/>
      <c r="C33" s="30"/>
      <c r="D33" s="125"/>
      <c r="E33" s="125"/>
      <c r="F33" s="125"/>
      <c r="G33" s="125"/>
      <c r="H33" s="125"/>
      <c r="I33" s="126"/>
      <c r="J33" s="125"/>
      <c r="K33" s="125"/>
      <c r="L33" s="47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2" customFormat="1" ht="14.45" customHeight="1">
      <c r="A34" s="30"/>
      <c r="B34" s="35"/>
      <c r="C34" s="30"/>
      <c r="D34" s="30"/>
      <c r="E34" s="30"/>
      <c r="F34" s="129" t="s">
        <v>38</v>
      </c>
      <c r="G34" s="30"/>
      <c r="H34" s="30"/>
      <c r="I34" s="130" t="s">
        <v>37</v>
      </c>
      <c r="J34" s="129" t="s">
        <v>39</v>
      </c>
      <c r="K34" s="30"/>
      <c r="L34" s="47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2" customFormat="1" ht="14.45" customHeight="1">
      <c r="A35" s="30"/>
      <c r="B35" s="35"/>
      <c r="C35" s="30"/>
      <c r="D35" s="131" t="s">
        <v>40</v>
      </c>
      <c r="E35" s="117" t="s">
        <v>41</v>
      </c>
      <c r="F35" s="132">
        <f>ROUND((SUM(BE120:BE215)),  2)</f>
        <v>0</v>
      </c>
      <c r="G35" s="30"/>
      <c r="H35" s="30"/>
      <c r="I35" s="133">
        <v>0.21</v>
      </c>
      <c r="J35" s="132">
        <f>ROUND(((SUM(BE120:BE215))*I35),  2)</f>
        <v>0</v>
      </c>
      <c r="K35" s="30"/>
      <c r="L35" s="47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2" customFormat="1" ht="14.45" customHeight="1">
      <c r="A36" s="30"/>
      <c r="B36" s="35"/>
      <c r="C36" s="30"/>
      <c r="D36" s="30"/>
      <c r="E36" s="117" t="s">
        <v>42</v>
      </c>
      <c r="F36" s="132">
        <f>ROUND((SUM(BF120:BF215)),  2)</f>
        <v>0</v>
      </c>
      <c r="G36" s="30"/>
      <c r="H36" s="30"/>
      <c r="I36" s="133">
        <v>0.15</v>
      </c>
      <c r="J36" s="132">
        <f>ROUND(((SUM(BF120:BF215))*I36),  2)</f>
        <v>0</v>
      </c>
      <c r="K36" s="30"/>
      <c r="L36" s="47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2" customFormat="1" ht="14.45" hidden="1" customHeight="1">
      <c r="A37" s="30"/>
      <c r="B37" s="35"/>
      <c r="C37" s="30"/>
      <c r="D37" s="30"/>
      <c r="E37" s="117" t="s">
        <v>43</v>
      </c>
      <c r="F37" s="132">
        <f>ROUND((SUM(BG120:BG215)),  2)</f>
        <v>0</v>
      </c>
      <c r="G37" s="30"/>
      <c r="H37" s="30"/>
      <c r="I37" s="133">
        <v>0.21</v>
      </c>
      <c r="J37" s="132">
        <f>0</f>
        <v>0</v>
      </c>
      <c r="K37" s="30"/>
      <c r="L37" s="47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2" customFormat="1" ht="14.45" hidden="1" customHeight="1">
      <c r="A38" s="30"/>
      <c r="B38" s="35"/>
      <c r="C38" s="30"/>
      <c r="D38" s="30"/>
      <c r="E38" s="117" t="s">
        <v>44</v>
      </c>
      <c r="F38" s="132">
        <f>ROUND((SUM(BH120:BH215)),  2)</f>
        <v>0</v>
      </c>
      <c r="G38" s="30"/>
      <c r="H38" s="30"/>
      <c r="I38" s="133">
        <v>0.15</v>
      </c>
      <c r="J38" s="132">
        <f>0</f>
        <v>0</v>
      </c>
      <c r="K38" s="30"/>
      <c r="L38" s="47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s="2" customFormat="1" ht="14.45" hidden="1" customHeight="1">
      <c r="A39" s="30"/>
      <c r="B39" s="35"/>
      <c r="C39" s="30"/>
      <c r="D39" s="30"/>
      <c r="E39" s="117" t="s">
        <v>45</v>
      </c>
      <c r="F39" s="132">
        <f>ROUND((SUM(BI120:BI215)),  2)</f>
        <v>0</v>
      </c>
      <c r="G39" s="30"/>
      <c r="H39" s="30"/>
      <c r="I39" s="133">
        <v>0</v>
      </c>
      <c r="J39" s="132">
        <f>0</f>
        <v>0</v>
      </c>
      <c r="K39" s="30"/>
      <c r="L39" s="47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s="2" customFormat="1" ht="6.95" customHeight="1">
      <c r="A40" s="30"/>
      <c r="B40" s="35"/>
      <c r="C40" s="30"/>
      <c r="D40" s="30"/>
      <c r="E40" s="30"/>
      <c r="F40" s="30"/>
      <c r="G40" s="30"/>
      <c r="H40" s="30"/>
      <c r="I40" s="118"/>
      <c r="J40" s="30"/>
      <c r="K40" s="30"/>
      <c r="L40" s="47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s="2" customFormat="1" ht="25.35" customHeight="1">
      <c r="A41" s="30"/>
      <c r="B41" s="35"/>
      <c r="C41" s="134"/>
      <c r="D41" s="135" t="s">
        <v>46</v>
      </c>
      <c r="E41" s="136"/>
      <c r="F41" s="136"/>
      <c r="G41" s="137" t="s">
        <v>47</v>
      </c>
      <c r="H41" s="138" t="s">
        <v>48</v>
      </c>
      <c r="I41" s="139"/>
      <c r="J41" s="140">
        <f>SUM(J32:J39)</f>
        <v>0</v>
      </c>
      <c r="K41" s="141"/>
      <c r="L41" s="47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</row>
    <row r="42" spans="1:31" s="2" customFormat="1" ht="14.45" customHeight="1">
      <c r="A42" s="30"/>
      <c r="B42" s="35"/>
      <c r="C42" s="30"/>
      <c r="D42" s="30"/>
      <c r="E42" s="30"/>
      <c r="F42" s="30"/>
      <c r="G42" s="30"/>
      <c r="H42" s="30"/>
      <c r="I42" s="118"/>
      <c r="J42" s="30"/>
      <c r="K42" s="30"/>
      <c r="L42" s="47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</row>
    <row r="43" spans="1:31" s="1" customFormat="1" ht="14.45" customHeight="1">
      <c r="B43" s="16"/>
      <c r="I43" s="111"/>
      <c r="L43" s="16"/>
    </row>
    <row r="44" spans="1:31" s="1" customFormat="1" ht="14.45" customHeight="1">
      <c r="B44" s="16"/>
      <c r="I44" s="111"/>
      <c r="L44" s="16"/>
    </row>
    <row r="45" spans="1:31" s="1" customFormat="1" ht="14.45" customHeight="1">
      <c r="B45" s="16"/>
      <c r="I45" s="111"/>
      <c r="L45" s="16"/>
    </row>
    <row r="46" spans="1:31" s="1" customFormat="1" ht="14.45" customHeight="1">
      <c r="B46" s="16"/>
      <c r="I46" s="111"/>
      <c r="L46" s="16"/>
    </row>
    <row r="47" spans="1:31" s="1" customFormat="1" ht="14.45" customHeight="1">
      <c r="B47" s="16"/>
      <c r="I47" s="111"/>
      <c r="L47" s="16"/>
    </row>
    <row r="48" spans="1:31" s="1" customFormat="1" ht="14.45" customHeight="1">
      <c r="B48" s="16"/>
      <c r="I48" s="111"/>
      <c r="L48" s="16"/>
    </row>
    <row r="49" spans="1:31" s="1" customFormat="1" ht="14.45" customHeight="1">
      <c r="B49" s="16"/>
      <c r="I49" s="111"/>
      <c r="L49" s="16"/>
    </row>
    <row r="50" spans="1:31" s="2" customFormat="1" ht="14.45" customHeight="1">
      <c r="B50" s="47"/>
      <c r="D50" s="142" t="s">
        <v>49</v>
      </c>
      <c r="E50" s="143"/>
      <c r="F50" s="143"/>
      <c r="G50" s="142" t="s">
        <v>50</v>
      </c>
      <c r="H50" s="143"/>
      <c r="I50" s="144"/>
      <c r="J50" s="143"/>
      <c r="K50" s="143"/>
      <c r="L50" s="47"/>
    </row>
    <row r="51" spans="1:31" ht="11.25">
      <c r="B51" s="16"/>
      <c r="L51" s="16"/>
    </row>
    <row r="52" spans="1:31" ht="11.25">
      <c r="B52" s="16"/>
      <c r="L52" s="16"/>
    </row>
    <row r="53" spans="1:31" ht="11.25">
      <c r="B53" s="16"/>
      <c r="L53" s="16"/>
    </row>
    <row r="54" spans="1:31" ht="11.25">
      <c r="B54" s="16"/>
      <c r="L54" s="16"/>
    </row>
    <row r="55" spans="1:31" ht="11.25">
      <c r="B55" s="16"/>
      <c r="L55" s="16"/>
    </row>
    <row r="56" spans="1:31" ht="11.25">
      <c r="B56" s="16"/>
      <c r="L56" s="16"/>
    </row>
    <row r="57" spans="1:31" ht="11.25">
      <c r="B57" s="16"/>
      <c r="L57" s="16"/>
    </row>
    <row r="58" spans="1:31" ht="11.25">
      <c r="B58" s="16"/>
      <c r="L58" s="16"/>
    </row>
    <row r="59" spans="1:31" ht="11.25">
      <c r="B59" s="16"/>
      <c r="L59" s="16"/>
    </row>
    <row r="60" spans="1:31" ht="11.25">
      <c r="B60" s="16"/>
      <c r="L60" s="16"/>
    </row>
    <row r="61" spans="1:31" s="2" customFormat="1" ht="12.75">
      <c r="A61" s="30"/>
      <c r="B61" s="35"/>
      <c r="C61" s="30"/>
      <c r="D61" s="145" t="s">
        <v>51</v>
      </c>
      <c r="E61" s="146"/>
      <c r="F61" s="147" t="s">
        <v>52</v>
      </c>
      <c r="G61" s="145" t="s">
        <v>51</v>
      </c>
      <c r="H61" s="146"/>
      <c r="I61" s="148"/>
      <c r="J61" s="149" t="s">
        <v>52</v>
      </c>
      <c r="K61" s="146"/>
      <c r="L61" s="47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 ht="11.25">
      <c r="B62" s="16"/>
      <c r="L62" s="16"/>
    </row>
    <row r="63" spans="1:31" ht="11.25">
      <c r="B63" s="16"/>
      <c r="L63" s="16"/>
    </row>
    <row r="64" spans="1:31" ht="11.25">
      <c r="B64" s="16"/>
      <c r="L64" s="16"/>
    </row>
    <row r="65" spans="1:31" s="2" customFormat="1" ht="12.75">
      <c r="A65" s="30"/>
      <c r="B65" s="35"/>
      <c r="C65" s="30"/>
      <c r="D65" s="142" t="s">
        <v>53</v>
      </c>
      <c r="E65" s="150"/>
      <c r="F65" s="150"/>
      <c r="G65" s="142" t="s">
        <v>54</v>
      </c>
      <c r="H65" s="150"/>
      <c r="I65" s="151"/>
      <c r="J65" s="150"/>
      <c r="K65" s="150"/>
      <c r="L65" s="47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 ht="11.25">
      <c r="B66" s="16"/>
      <c r="L66" s="16"/>
    </row>
    <row r="67" spans="1:31" ht="11.25">
      <c r="B67" s="16"/>
      <c r="L67" s="16"/>
    </row>
    <row r="68" spans="1:31" ht="11.25">
      <c r="B68" s="16"/>
      <c r="L68" s="16"/>
    </row>
    <row r="69" spans="1:31" ht="11.25">
      <c r="B69" s="16"/>
      <c r="L69" s="16"/>
    </row>
    <row r="70" spans="1:31" ht="11.25">
      <c r="B70" s="16"/>
      <c r="L70" s="16"/>
    </row>
    <row r="71" spans="1:31" ht="11.25">
      <c r="B71" s="16"/>
      <c r="L71" s="16"/>
    </row>
    <row r="72" spans="1:31" ht="11.25">
      <c r="B72" s="16"/>
      <c r="L72" s="16"/>
    </row>
    <row r="73" spans="1:31" ht="11.25">
      <c r="B73" s="16"/>
      <c r="L73" s="16"/>
    </row>
    <row r="74" spans="1:31" ht="11.25">
      <c r="B74" s="16"/>
      <c r="L74" s="16"/>
    </row>
    <row r="75" spans="1:31" ht="11.25">
      <c r="B75" s="16"/>
      <c r="L75" s="16"/>
    </row>
    <row r="76" spans="1:31" s="2" customFormat="1" ht="12.75">
      <c r="A76" s="30"/>
      <c r="B76" s="35"/>
      <c r="C76" s="30"/>
      <c r="D76" s="145" t="s">
        <v>51</v>
      </c>
      <c r="E76" s="146"/>
      <c r="F76" s="147" t="s">
        <v>52</v>
      </c>
      <c r="G76" s="145" t="s">
        <v>51</v>
      </c>
      <c r="H76" s="146"/>
      <c r="I76" s="148"/>
      <c r="J76" s="149" t="s">
        <v>52</v>
      </c>
      <c r="K76" s="146"/>
      <c r="L76" s="47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2" customFormat="1" ht="14.45" customHeight="1">
      <c r="A77" s="30"/>
      <c r="B77" s="152"/>
      <c r="C77" s="153"/>
      <c r="D77" s="153"/>
      <c r="E77" s="153"/>
      <c r="F77" s="153"/>
      <c r="G77" s="153"/>
      <c r="H77" s="153"/>
      <c r="I77" s="154"/>
      <c r="J77" s="153"/>
      <c r="K77" s="153"/>
      <c r="L77" s="47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31" s="2" customFormat="1" ht="6.95" customHeight="1">
      <c r="A81" s="30"/>
      <c r="B81" s="155"/>
      <c r="C81" s="156"/>
      <c r="D81" s="156"/>
      <c r="E81" s="156"/>
      <c r="F81" s="156"/>
      <c r="G81" s="156"/>
      <c r="H81" s="156"/>
      <c r="I81" s="157"/>
      <c r="J81" s="156"/>
      <c r="K81" s="156"/>
      <c r="L81" s="47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31" s="2" customFormat="1" ht="24.95" customHeight="1">
      <c r="A82" s="30"/>
      <c r="B82" s="31"/>
      <c r="C82" s="19" t="s">
        <v>110</v>
      </c>
      <c r="D82" s="32"/>
      <c r="E82" s="32"/>
      <c r="F82" s="32"/>
      <c r="G82" s="32"/>
      <c r="H82" s="32"/>
      <c r="I82" s="118"/>
      <c r="J82" s="32"/>
      <c r="K82" s="32"/>
      <c r="L82" s="47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31" s="2" customFormat="1" ht="6.95" customHeight="1">
      <c r="A83" s="30"/>
      <c r="B83" s="31"/>
      <c r="C83" s="32"/>
      <c r="D83" s="32"/>
      <c r="E83" s="32"/>
      <c r="F83" s="32"/>
      <c r="G83" s="32"/>
      <c r="H83" s="32"/>
      <c r="I83" s="118"/>
      <c r="J83" s="32"/>
      <c r="K83" s="32"/>
      <c r="L83" s="47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31" s="2" customFormat="1" ht="12" customHeight="1">
      <c r="A84" s="30"/>
      <c r="B84" s="31"/>
      <c r="C84" s="25" t="s">
        <v>16</v>
      </c>
      <c r="D84" s="32"/>
      <c r="E84" s="32"/>
      <c r="F84" s="32"/>
      <c r="G84" s="32"/>
      <c r="H84" s="32"/>
      <c r="I84" s="118"/>
      <c r="J84" s="32"/>
      <c r="K84" s="32"/>
      <c r="L84" s="47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31" s="2" customFormat="1" ht="16.5" customHeight="1">
      <c r="A85" s="30"/>
      <c r="B85" s="31"/>
      <c r="C85" s="32"/>
      <c r="D85" s="32"/>
      <c r="E85" s="288" t="str">
        <f>E7</f>
        <v>Oprava traťového úseku Stod - Holýšov</v>
      </c>
      <c r="F85" s="289"/>
      <c r="G85" s="289"/>
      <c r="H85" s="289"/>
      <c r="I85" s="118"/>
      <c r="J85" s="32"/>
      <c r="K85" s="32"/>
      <c r="L85" s="47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31" s="1" customFormat="1" ht="12" customHeight="1">
      <c r="B86" s="17"/>
      <c r="C86" s="25" t="s">
        <v>106</v>
      </c>
      <c r="D86" s="18"/>
      <c r="E86" s="18"/>
      <c r="F86" s="18"/>
      <c r="G86" s="18"/>
      <c r="H86" s="18"/>
      <c r="I86" s="111"/>
      <c r="J86" s="18"/>
      <c r="K86" s="18"/>
      <c r="L86" s="16"/>
    </row>
    <row r="87" spans="1:31" s="2" customFormat="1" ht="16.5" customHeight="1">
      <c r="A87" s="30"/>
      <c r="B87" s="31"/>
      <c r="C87" s="32"/>
      <c r="D87" s="32"/>
      <c r="E87" s="288" t="s">
        <v>267</v>
      </c>
      <c r="F87" s="290"/>
      <c r="G87" s="290"/>
      <c r="H87" s="290"/>
      <c r="I87" s="118"/>
      <c r="J87" s="32"/>
      <c r="K87" s="32"/>
      <c r="L87" s="47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31" s="2" customFormat="1" ht="12" customHeight="1">
      <c r="A88" s="30"/>
      <c r="B88" s="31"/>
      <c r="C88" s="25" t="s">
        <v>108</v>
      </c>
      <c r="D88" s="32"/>
      <c r="E88" s="32"/>
      <c r="F88" s="32"/>
      <c r="G88" s="32"/>
      <c r="H88" s="32"/>
      <c r="I88" s="118"/>
      <c r="J88" s="32"/>
      <c r="K88" s="32"/>
      <c r="L88" s="47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31" s="2" customFormat="1" ht="16.5" customHeight="1">
      <c r="A89" s="30"/>
      <c r="B89" s="31"/>
      <c r="C89" s="32"/>
      <c r="D89" s="32"/>
      <c r="E89" s="256" t="str">
        <f>E11</f>
        <v>SO 2.1 - Výměna pražců</v>
      </c>
      <c r="F89" s="290"/>
      <c r="G89" s="290"/>
      <c r="H89" s="290"/>
      <c r="I89" s="118"/>
      <c r="J89" s="32"/>
      <c r="K89" s="32"/>
      <c r="L89" s="47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31" s="2" customFormat="1" ht="6.95" customHeight="1">
      <c r="A90" s="30"/>
      <c r="B90" s="31"/>
      <c r="C90" s="32"/>
      <c r="D90" s="32"/>
      <c r="E90" s="32"/>
      <c r="F90" s="32"/>
      <c r="G90" s="32"/>
      <c r="H90" s="32"/>
      <c r="I90" s="118"/>
      <c r="J90" s="32"/>
      <c r="K90" s="32"/>
      <c r="L90" s="47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31" s="2" customFormat="1" ht="12" customHeight="1">
      <c r="A91" s="30"/>
      <c r="B91" s="31"/>
      <c r="C91" s="25" t="s">
        <v>20</v>
      </c>
      <c r="D91" s="32"/>
      <c r="E91" s="32"/>
      <c r="F91" s="23" t="str">
        <f>F14</f>
        <v>TO Stod</v>
      </c>
      <c r="G91" s="32"/>
      <c r="H91" s="32"/>
      <c r="I91" s="119" t="s">
        <v>22</v>
      </c>
      <c r="J91" s="62" t="str">
        <f>IF(J14="","",J14)</f>
        <v>21. 1. 2019</v>
      </c>
      <c r="K91" s="32"/>
      <c r="L91" s="47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31" s="2" customFormat="1" ht="6.95" customHeight="1">
      <c r="A92" s="30"/>
      <c r="B92" s="31"/>
      <c r="C92" s="32"/>
      <c r="D92" s="32"/>
      <c r="E92" s="32"/>
      <c r="F92" s="32"/>
      <c r="G92" s="32"/>
      <c r="H92" s="32"/>
      <c r="I92" s="118"/>
      <c r="J92" s="32"/>
      <c r="K92" s="32"/>
      <c r="L92" s="47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31" s="2" customFormat="1" ht="15.2" customHeight="1">
      <c r="A93" s="30"/>
      <c r="B93" s="31"/>
      <c r="C93" s="25" t="s">
        <v>24</v>
      </c>
      <c r="D93" s="32"/>
      <c r="E93" s="32"/>
      <c r="F93" s="23" t="str">
        <f>E17</f>
        <v>SŽDC s.o. - OŘ Plzeň</v>
      </c>
      <c r="G93" s="32"/>
      <c r="H93" s="32"/>
      <c r="I93" s="119" t="s">
        <v>30</v>
      </c>
      <c r="J93" s="28" t="str">
        <f>E23</f>
        <v xml:space="preserve"> </v>
      </c>
      <c r="K93" s="32"/>
      <c r="L93" s="47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31" s="2" customFormat="1" ht="15.2" customHeight="1">
      <c r="A94" s="30"/>
      <c r="B94" s="31"/>
      <c r="C94" s="25" t="s">
        <v>28</v>
      </c>
      <c r="D94" s="32"/>
      <c r="E94" s="32"/>
      <c r="F94" s="23" t="str">
        <f>IF(E20="","",E20)</f>
        <v>Vyplň údaj</v>
      </c>
      <c r="G94" s="32"/>
      <c r="H94" s="32"/>
      <c r="I94" s="119" t="s">
        <v>33</v>
      </c>
      <c r="J94" s="28" t="str">
        <f>E26</f>
        <v>Jung</v>
      </c>
      <c r="K94" s="32"/>
      <c r="L94" s="47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31" s="2" customFormat="1" ht="10.35" customHeight="1">
      <c r="A95" s="30"/>
      <c r="B95" s="31"/>
      <c r="C95" s="32"/>
      <c r="D95" s="32"/>
      <c r="E95" s="32"/>
      <c r="F95" s="32"/>
      <c r="G95" s="32"/>
      <c r="H95" s="32"/>
      <c r="I95" s="118"/>
      <c r="J95" s="32"/>
      <c r="K95" s="32"/>
      <c r="L95" s="47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31" s="2" customFormat="1" ht="29.25" customHeight="1">
      <c r="A96" s="30"/>
      <c r="B96" s="31"/>
      <c r="C96" s="158" t="s">
        <v>111</v>
      </c>
      <c r="D96" s="159"/>
      <c r="E96" s="159"/>
      <c r="F96" s="159"/>
      <c r="G96" s="159"/>
      <c r="H96" s="159"/>
      <c r="I96" s="160"/>
      <c r="J96" s="161" t="s">
        <v>112</v>
      </c>
      <c r="K96" s="159"/>
      <c r="L96" s="47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</row>
    <row r="97" spans="1:47" s="2" customFormat="1" ht="10.35" customHeight="1">
      <c r="A97" s="30"/>
      <c r="B97" s="31"/>
      <c r="C97" s="32"/>
      <c r="D97" s="32"/>
      <c r="E97" s="32"/>
      <c r="F97" s="32"/>
      <c r="G97" s="32"/>
      <c r="H97" s="32"/>
      <c r="I97" s="118"/>
      <c r="J97" s="32"/>
      <c r="K97" s="32"/>
      <c r="L97" s="47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</row>
    <row r="98" spans="1:47" s="2" customFormat="1" ht="22.9" customHeight="1">
      <c r="A98" s="30"/>
      <c r="B98" s="31"/>
      <c r="C98" s="162" t="s">
        <v>113</v>
      </c>
      <c r="D98" s="32"/>
      <c r="E98" s="32"/>
      <c r="F98" s="32"/>
      <c r="G98" s="32"/>
      <c r="H98" s="32"/>
      <c r="I98" s="118"/>
      <c r="J98" s="80">
        <f>J120</f>
        <v>0</v>
      </c>
      <c r="K98" s="32"/>
      <c r="L98" s="47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U98" s="13" t="s">
        <v>114</v>
      </c>
    </row>
    <row r="99" spans="1:47" s="2" customFormat="1" ht="21.75" customHeight="1">
      <c r="A99" s="30"/>
      <c r="B99" s="31"/>
      <c r="C99" s="32"/>
      <c r="D99" s="32"/>
      <c r="E99" s="32"/>
      <c r="F99" s="32"/>
      <c r="G99" s="32"/>
      <c r="H99" s="32"/>
      <c r="I99" s="118"/>
      <c r="J99" s="32"/>
      <c r="K99" s="32"/>
      <c r="L99" s="47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</row>
    <row r="100" spans="1:47" s="2" customFormat="1" ht="6.95" customHeight="1">
      <c r="A100" s="30"/>
      <c r="B100" s="50"/>
      <c r="C100" s="51"/>
      <c r="D100" s="51"/>
      <c r="E100" s="51"/>
      <c r="F100" s="51"/>
      <c r="G100" s="51"/>
      <c r="H100" s="51"/>
      <c r="I100" s="154"/>
      <c r="J100" s="51"/>
      <c r="K100" s="51"/>
      <c r="L100" s="47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</row>
    <row r="104" spans="1:47" s="2" customFormat="1" ht="6.95" customHeight="1">
      <c r="A104" s="30"/>
      <c r="B104" s="52"/>
      <c r="C104" s="53"/>
      <c r="D104" s="53"/>
      <c r="E104" s="53"/>
      <c r="F104" s="53"/>
      <c r="G104" s="53"/>
      <c r="H104" s="53"/>
      <c r="I104" s="157"/>
      <c r="J104" s="53"/>
      <c r="K104" s="53"/>
      <c r="L104" s="47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5" spans="1:47" s="2" customFormat="1" ht="24.95" customHeight="1">
      <c r="A105" s="30"/>
      <c r="B105" s="31"/>
      <c r="C105" s="19" t="s">
        <v>115</v>
      </c>
      <c r="D105" s="32"/>
      <c r="E105" s="32"/>
      <c r="F105" s="32"/>
      <c r="G105" s="32"/>
      <c r="H105" s="32"/>
      <c r="I105" s="118"/>
      <c r="J105" s="32"/>
      <c r="K105" s="32"/>
      <c r="L105" s="47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47" s="2" customFormat="1" ht="6.95" customHeight="1">
      <c r="A106" s="30"/>
      <c r="B106" s="31"/>
      <c r="C106" s="32"/>
      <c r="D106" s="32"/>
      <c r="E106" s="32"/>
      <c r="F106" s="32"/>
      <c r="G106" s="32"/>
      <c r="H106" s="32"/>
      <c r="I106" s="118"/>
      <c r="J106" s="32"/>
      <c r="K106" s="32"/>
      <c r="L106" s="47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47" s="2" customFormat="1" ht="12" customHeight="1">
      <c r="A107" s="30"/>
      <c r="B107" s="31"/>
      <c r="C107" s="25" t="s">
        <v>16</v>
      </c>
      <c r="D107" s="32"/>
      <c r="E107" s="32"/>
      <c r="F107" s="32"/>
      <c r="G107" s="32"/>
      <c r="H107" s="32"/>
      <c r="I107" s="118"/>
      <c r="J107" s="32"/>
      <c r="K107" s="32"/>
      <c r="L107" s="47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47" s="2" customFormat="1" ht="16.5" customHeight="1">
      <c r="A108" s="30"/>
      <c r="B108" s="31"/>
      <c r="C108" s="32"/>
      <c r="D108" s="32"/>
      <c r="E108" s="288" t="str">
        <f>E7</f>
        <v>Oprava traťového úseku Stod - Holýšov</v>
      </c>
      <c r="F108" s="289"/>
      <c r="G108" s="289"/>
      <c r="H108" s="289"/>
      <c r="I108" s="118"/>
      <c r="J108" s="32"/>
      <c r="K108" s="32"/>
      <c r="L108" s="47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47" s="1" customFormat="1" ht="12" customHeight="1">
      <c r="B109" s="17"/>
      <c r="C109" s="25" t="s">
        <v>106</v>
      </c>
      <c r="D109" s="18"/>
      <c r="E109" s="18"/>
      <c r="F109" s="18"/>
      <c r="G109" s="18"/>
      <c r="H109" s="18"/>
      <c r="I109" s="111"/>
      <c r="J109" s="18"/>
      <c r="K109" s="18"/>
      <c r="L109" s="16"/>
    </row>
    <row r="110" spans="1:47" s="2" customFormat="1" ht="16.5" customHeight="1">
      <c r="A110" s="30"/>
      <c r="B110" s="31"/>
      <c r="C110" s="32"/>
      <c r="D110" s="32"/>
      <c r="E110" s="288" t="s">
        <v>267</v>
      </c>
      <c r="F110" s="290"/>
      <c r="G110" s="290"/>
      <c r="H110" s="290"/>
      <c r="I110" s="118"/>
      <c r="J110" s="32"/>
      <c r="K110" s="32"/>
      <c r="L110" s="47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47" s="2" customFormat="1" ht="12" customHeight="1">
      <c r="A111" s="30"/>
      <c r="B111" s="31"/>
      <c r="C111" s="25" t="s">
        <v>108</v>
      </c>
      <c r="D111" s="32"/>
      <c r="E111" s="32"/>
      <c r="F111" s="32"/>
      <c r="G111" s="32"/>
      <c r="H111" s="32"/>
      <c r="I111" s="118"/>
      <c r="J111" s="32"/>
      <c r="K111" s="32"/>
      <c r="L111" s="47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47" s="2" customFormat="1" ht="16.5" customHeight="1">
      <c r="A112" s="30"/>
      <c r="B112" s="31"/>
      <c r="C112" s="32"/>
      <c r="D112" s="32"/>
      <c r="E112" s="256" t="str">
        <f>E11</f>
        <v>SO 2.1 - Výměna pražců</v>
      </c>
      <c r="F112" s="290"/>
      <c r="G112" s="290"/>
      <c r="H112" s="290"/>
      <c r="I112" s="118"/>
      <c r="J112" s="32"/>
      <c r="K112" s="32"/>
      <c r="L112" s="47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65" s="2" customFormat="1" ht="6.95" customHeight="1">
      <c r="A113" s="30"/>
      <c r="B113" s="31"/>
      <c r="C113" s="32"/>
      <c r="D113" s="32"/>
      <c r="E113" s="32"/>
      <c r="F113" s="32"/>
      <c r="G113" s="32"/>
      <c r="H113" s="32"/>
      <c r="I113" s="118"/>
      <c r="J113" s="32"/>
      <c r="K113" s="32"/>
      <c r="L113" s="47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65" s="2" customFormat="1" ht="12" customHeight="1">
      <c r="A114" s="30"/>
      <c r="B114" s="31"/>
      <c r="C114" s="25" t="s">
        <v>20</v>
      </c>
      <c r="D114" s="32"/>
      <c r="E114" s="32"/>
      <c r="F114" s="23" t="str">
        <f>F14</f>
        <v>TO Stod</v>
      </c>
      <c r="G114" s="32"/>
      <c r="H114" s="32"/>
      <c r="I114" s="119" t="s">
        <v>22</v>
      </c>
      <c r="J114" s="62" t="str">
        <f>IF(J14="","",J14)</f>
        <v>21. 1. 2019</v>
      </c>
      <c r="K114" s="32"/>
      <c r="L114" s="47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65" s="2" customFormat="1" ht="6.95" customHeight="1">
      <c r="A115" s="30"/>
      <c r="B115" s="31"/>
      <c r="C115" s="32"/>
      <c r="D115" s="32"/>
      <c r="E115" s="32"/>
      <c r="F115" s="32"/>
      <c r="G115" s="32"/>
      <c r="H115" s="32"/>
      <c r="I115" s="118"/>
      <c r="J115" s="32"/>
      <c r="K115" s="32"/>
      <c r="L115" s="47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65" s="2" customFormat="1" ht="15.2" customHeight="1">
      <c r="A116" s="30"/>
      <c r="B116" s="31"/>
      <c r="C116" s="25" t="s">
        <v>24</v>
      </c>
      <c r="D116" s="32"/>
      <c r="E116" s="32"/>
      <c r="F116" s="23" t="str">
        <f>E17</f>
        <v>SŽDC s.o. - OŘ Plzeň</v>
      </c>
      <c r="G116" s="32"/>
      <c r="H116" s="32"/>
      <c r="I116" s="119" t="s">
        <v>30</v>
      </c>
      <c r="J116" s="28" t="str">
        <f>E23</f>
        <v xml:space="preserve"> </v>
      </c>
      <c r="K116" s="32"/>
      <c r="L116" s="47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65" s="2" customFormat="1" ht="15.2" customHeight="1">
      <c r="A117" s="30"/>
      <c r="B117" s="31"/>
      <c r="C117" s="25" t="s">
        <v>28</v>
      </c>
      <c r="D117" s="32"/>
      <c r="E117" s="32"/>
      <c r="F117" s="23" t="str">
        <f>IF(E20="","",E20)</f>
        <v>Vyplň údaj</v>
      </c>
      <c r="G117" s="32"/>
      <c r="H117" s="32"/>
      <c r="I117" s="119" t="s">
        <v>33</v>
      </c>
      <c r="J117" s="28" t="str">
        <f>E26</f>
        <v>Jung</v>
      </c>
      <c r="K117" s="32"/>
      <c r="L117" s="47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65" s="2" customFormat="1" ht="10.35" customHeight="1">
      <c r="A118" s="30"/>
      <c r="B118" s="31"/>
      <c r="C118" s="32"/>
      <c r="D118" s="32"/>
      <c r="E118" s="32"/>
      <c r="F118" s="32"/>
      <c r="G118" s="32"/>
      <c r="H118" s="32"/>
      <c r="I118" s="118"/>
      <c r="J118" s="32"/>
      <c r="K118" s="32"/>
      <c r="L118" s="47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65" s="9" customFormat="1" ht="29.25" customHeight="1">
      <c r="A119" s="163"/>
      <c r="B119" s="164"/>
      <c r="C119" s="165" t="s">
        <v>116</v>
      </c>
      <c r="D119" s="166" t="s">
        <v>61</v>
      </c>
      <c r="E119" s="166" t="s">
        <v>57</v>
      </c>
      <c r="F119" s="166" t="s">
        <v>58</v>
      </c>
      <c r="G119" s="166" t="s">
        <v>117</v>
      </c>
      <c r="H119" s="166" t="s">
        <v>118</v>
      </c>
      <c r="I119" s="167" t="s">
        <v>119</v>
      </c>
      <c r="J119" s="168" t="s">
        <v>112</v>
      </c>
      <c r="K119" s="169" t="s">
        <v>120</v>
      </c>
      <c r="L119" s="170"/>
      <c r="M119" s="71" t="s">
        <v>1</v>
      </c>
      <c r="N119" s="72" t="s">
        <v>40</v>
      </c>
      <c r="O119" s="72" t="s">
        <v>121</v>
      </c>
      <c r="P119" s="72" t="s">
        <v>122</v>
      </c>
      <c r="Q119" s="72" t="s">
        <v>123</v>
      </c>
      <c r="R119" s="72" t="s">
        <v>124</v>
      </c>
      <c r="S119" s="72" t="s">
        <v>125</v>
      </c>
      <c r="T119" s="73" t="s">
        <v>126</v>
      </c>
      <c r="U119" s="163"/>
      <c r="V119" s="163"/>
      <c r="W119" s="163"/>
      <c r="X119" s="163"/>
      <c r="Y119" s="163"/>
      <c r="Z119" s="163"/>
      <c r="AA119" s="163"/>
      <c r="AB119" s="163"/>
      <c r="AC119" s="163"/>
      <c r="AD119" s="163"/>
      <c r="AE119" s="163"/>
    </row>
    <row r="120" spans="1:65" s="2" customFormat="1" ht="22.9" customHeight="1">
      <c r="A120" s="30"/>
      <c r="B120" s="31"/>
      <c r="C120" s="78" t="s">
        <v>127</v>
      </c>
      <c r="D120" s="32"/>
      <c r="E120" s="32"/>
      <c r="F120" s="32"/>
      <c r="G120" s="32"/>
      <c r="H120" s="32"/>
      <c r="I120" s="118"/>
      <c r="J120" s="171">
        <f>BK120</f>
        <v>0</v>
      </c>
      <c r="K120" s="32"/>
      <c r="L120" s="35"/>
      <c r="M120" s="74"/>
      <c r="N120" s="172"/>
      <c r="O120" s="75"/>
      <c r="P120" s="173">
        <f>SUM(P121:P215)</f>
        <v>0</v>
      </c>
      <c r="Q120" s="75"/>
      <c r="R120" s="173">
        <f>SUM(R121:R215)</f>
        <v>800.29079999999999</v>
      </c>
      <c r="S120" s="75"/>
      <c r="T120" s="174">
        <f>SUM(T121:T215)</f>
        <v>0</v>
      </c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T120" s="13" t="s">
        <v>75</v>
      </c>
      <c r="AU120" s="13" t="s">
        <v>114</v>
      </c>
      <c r="BK120" s="175">
        <f>SUM(BK121:BK215)</f>
        <v>0</v>
      </c>
    </row>
    <row r="121" spans="1:65" s="2" customFormat="1" ht="16.5" customHeight="1">
      <c r="A121" s="30"/>
      <c r="B121" s="31"/>
      <c r="C121" s="176" t="s">
        <v>83</v>
      </c>
      <c r="D121" s="176" t="s">
        <v>128</v>
      </c>
      <c r="E121" s="177" t="s">
        <v>129</v>
      </c>
      <c r="F121" s="178" t="s">
        <v>130</v>
      </c>
      <c r="G121" s="179" t="s">
        <v>131</v>
      </c>
      <c r="H121" s="180">
        <v>400</v>
      </c>
      <c r="I121" s="181"/>
      <c r="J121" s="182">
        <f>ROUND(I121*H121,2)</f>
        <v>0</v>
      </c>
      <c r="K121" s="183"/>
      <c r="L121" s="35"/>
      <c r="M121" s="184" t="s">
        <v>1</v>
      </c>
      <c r="N121" s="185" t="s">
        <v>41</v>
      </c>
      <c r="O121" s="67"/>
      <c r="P121" s="186">
        <f>O121*H121</f>
        <v>0</v>
      </c>
      <c r="Q121" s="186">
        <v>0</v>
      </c>
      <c r="R121" s="186">
        <f>Q121*H121</f>
        <v>0</v>
      </c>
      <c r="S121" s="186">
        <v>0</v>
      </c>
      <c r="T121" s="187">
        <f>S121*H121</f>
        <v>0</v>
      </c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R121" s="188" t="s">
        <v>132</v>
      </c>
      <c r="AT121" s="188" t="s">
        <v>128</v>
      </c>
      <c r="AU121" s="188" t="s">
        <v>76</v>
      </c>
      <c r="AY121" s="13" t="s">
        <v>133</v>
      </c>
      <c r="BE121" s="189">
        <f>IF(N121="základní",J121,0)</f>
        <v>0</v>
      </c>
      <c r="BF121" s="189">
        <f>IF(N121="snížená",J121,0)</f>
        <v>0</v>
      </c>
      <c r="BG121" s="189">
        <f>IF(N121="zákl. přenesená",J121,0)</f>
        <v>0</v>
      </c>
      <c r="BH121" s="189">
        <f>IF(N121="sníž. přenesená",J121,0)</f>
        <v>0</v>
      </c>
      <c r="BI121" s="189">
        <f>IF(N121="nulová",J121,0)</f>
        <v>0</v>
      </c>
      <c r="BJ121" s="13" t="s">
        <v>83</v>
      </c>
      <c r="BK121" s="189">
        <f>ROUND(I121*H121,2)</f>
        <v>0</v>
      </c>
      <c r="BL121" s="13" t="s">
        <v>132</v>
      </c>
      <c r="BM121" s="188" t="s">
        <v>269</v>
      </c>
    </row>
    <row r="122" spans="1:65" s="2" customFormat="1" ht="19.5">
      <c r="A122" s="30"/>
      <c r="B122" s="31"/>
      <c r="C122" s="32"/>
      <c r="D122" s="190" t="s">
        <v>135</v>
      </c>
      <c r="E122" s="32"/>
      <c r="F122" s="191" t="s">
        <v>136</v>
      </c>
      <c r="G122" s="32"/>
      <c r="H122" s="32"/>
      <c r="I122" s="118"/>
      <c r="J122" s="32"/>
      <c r="K122" s="32"/>
      <c r="L122" s="35"/>
      <c r="M122" s="192"/>
      <c r="N122" s="193"/>
      <c r="O122" s="67"/>
      <c r="P122" s="67"/>
      <c r="Q122" s="67"/>
      <c r="R122" s="67"/>
      <c r="S122" s="67"/>
      <c r="T122" s="68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T122" s="13" t="s">
        <v>135</v>
      </c>
      <c r="AU122" s="13" t="s">
        <v>76</v>
      </c>
    </row>
    <row r="123" spans="1:65" s="2" customFormat="1" ht="29.25">
      <c r="A123" s="30"/>
      <c r="B123" s="31"/>
      <c r="C123" s="32"/>
      <c r="D123" s="190" t="s">
        <v>137</v>
      </c>
      <c r="E123" s="32"/>
      <c r="F123" s="194" t="s">
        <v>138</v>
      </c>
      <c r="G123" s="32"/>
      <c r="H123" s="32"/>
      <c r="I123" s="118"/>
      <c r="J123" s="32"/>
      <c r="K123" s="32"/>
      <c r="L123" s="35"/>
      <c r="M123" s="192"/>
      <c r="N123" s="193"/>
      <c r="O123" s="67"/>
      <c r="P123" s="67"/>
      <c r="Q123" s="67"/>
      <c r="R123" s="67"/>
      <c r="S123" s="67"/>
      <c r="T123" s="68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T123" s="13" t="s">
        <v>137</v>
      </c>
      <c r="AU123" s="13" t="s">
        <v>76</v>
      </c>
    </row>
    <row r="124" spans="1:65" s="10" customFormat="1" ht="11.25">
      <c r="B124" s="195"/>
      <c r="C124" s="196"/>
      <c r="D124" s="190" t="s">
        <v>139</v>
      </c>
      <c r="E124" s="197" t="s">
        <v>1</v>
      </c>
      <c r="F124" s="198" t="s">
        <v>270</v>
      </c>
      <c r="G124" s="196"/>
      <c r="H124" s="199">
        <v>400</v>
      </c>
      <c r="I124" s="200"/>
      <c r="J124" s="196"/>
      <c r="K124" s="196"/>
      <c r="L124" s="201"/>
      <c r="M124" s="202"/>
      <c r="N124" s="203"/>
      <c r="O124" s="203"/>
      <c r="P124" s="203"/>
      <c r="Q124" s="203"/>
      <c r="R124" s="203"/>
      <c r="S124" s="203"/>
      <c r="T124" s="204"/>
      <c r="AT124" s="205" t="s">
        <v>139</v>
      </c>
      <c r="AU124" s="205" t="s">
        <v>76</v>
      </c>
      <c r="AV124" s="10" t="s">
        <v>85</v>
      </c>
      <c r="AW124" s="10" t="s">
        <v>32</v>
      </c>
      <c r="AX124" s="10" t="s">
        <v>76</v>
      </c>
      <c r="AY124" s="205" t="s">
        <v>133</v>
      </c>
    </row>
    <row r="125" spans="1:65" s="11" customFormat="1" ht="11.25">
      <c r="B125" s="206"/>
      <c r="C125" s="207"/>
      <c r="D125" s="190" t="s">
        <v>139</v>
      </c>
      <c r="E125" s="208" t="s">
        <v>1</v>
      </c>
      <c r="F125" s="209" t="s">
        <v>142</v>
      </c>
      <c r="G125" s="207"/>
      <c r="H125" s="210">
        <v>400</v>
      </c>
      <c r="I125" s="211"/>
      <c r="J125" s="207"/>
      <c r="K125" s="207"/>
      <c r="L125" s="212"/>
      <c r="M125" s="213"/>
      <c r="N125" s="214"/>
      <c r="O125" s="214"/>
      <c r="P125" s="214"/>
      <c r="Q125" s="214"/>
      <c r="R125" s="214"/>
      <c r="S125" s="214"/>
      <c r="T125" s="215"/>
      <c r="AT125" s="216" t="s">
        <v>139</v>
      </c>
      <c r="AU125" s="216" t="s">
        <v>76</v>
      </c>
      <c r="AV125" s="11" t="s">
        <v>132</v>
      </c>
      <c r="AW125" s="11" t="s">
        <v>32</v>
      </c>
      <c r="AX125" s="11" t="s">
        <v>83</v>
      </c>
      <c r="AY125" s="216" t="s">
        <v>133</v>
      </c>
    </row>
    <row r="126" spans="1:65" s="2" customFormat="1" ht="16.5" customHeight="1">
      <c r="A126" s="30"/>
      <c r="B126" s="31"/>
      <c r="C126" s="176" t="s">
        <v>85</v>
      </c>
      <c r="D126" s="176" t="s">
        <v>128</v>
      </c>
      <c r="E126" s="177" t="s">
        <v>143</v>
      </c>
      <c r="F126" s="178" t="s">
        <v>144</v>
      </c>
      <c r="G126" s="179" t="s">
        <v>145</v>
      </c>
      <c r="H126" s="180">
        <v>3.5</v>
      </c>
      <c r="I126" s="181"/>
      <c r="J126" s="182">
        <f>ROUND(I126*H126,2)</f>
        <v>0</v>
      </c>
      <c r="K126" s="183"/>
      <c r="L126" s="35"/>
      <c r="M126" s="184" t="s">
        <v>1</v>
      </c>
      <c r="N126" s="185" t="s">
        <v>41</v>
      </c>
      <c r="O126" s="67"/>
      <c r="P126" s="186">
        <f>O126*H126</f>
        <v>0</v>
      </c>
      <c r="Q126" s="186">
        <v>0</v>
      </c>
      <c r="R126" s="186">
        <f>Q126*H126</f>
        <v>0</v>
      </c>
      <c r="S126" s="186">
        <v>0</v>
      </c>
      <c r="T126" s="187">
        <f>S126*H126</f>
        <v>0</v>
      </c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R126" s="188" t="s">
        <v>132</v>
      </c>
      <c r="AT126" s="188" t="s">
        <v>128</v>
      </c>
      <c r="AU126" s="188" t="s">
        <v>76</v>
      </c>
      <c r="AY126" s="13" t="s">
        <v>133</v>
      </c>
      <c r="BE126" s="189">
        <f>IF(N126="základní",J126,0)</f>
        <v>0</v>
      </c>
      <c r="BF126" s="189">
        <f>IF(N126="snížená",J126,0)</f>
        <v>0</v>
      </c>
      <c r="BG126" s="189">
        <f>IF(N126="zákl. přenesená",J126,0)</f>
        <v>0</v>
      </c>
      <c r="BH126" s="189">
        <f>IF(N126="sníž. přenesená",J126,0)</f>
        <v>0</v>
      </c>
      <c r="BI126" s="189">
        <f>IF(N126="nulová",J126,0)</f>
        <v>0</v>
      </c>
      <c r="BJ126" s="13" t="s">
        <v>83</v>
      </c>
      <c r="BK126" s="189">
        <f>ROUND(I126*H126,2)</f>
        <v>0</v>
      </c>
      <c r="BL126" s="13" t="s">
        <v>132</v>
      </c>
      <c r="BM126" s="188" t="s">
        <v>271</v>
      </c>
    </row>
    <row r="127" spans="1:65" s="2" customFormat="1" ht="19.5">
      <c r="A127" s="30"/>
      <c r="B127" s="31"/>
      <c r="C127" s="32"/>
      <c r="D127" s="190" t="s">
        <v>135</v>
      </c>
      <c r="E127" s="32"/>
      <c r="F127" s="191" t="s">
        <v>147</v>
      </c>
      <c r="G127" s="32"/>
      <c r="H127" s="32"/>
      <c r="I127" s="118"/>
      <c r="J127" s="32"/>
      <c r="K127" s="32"/>
      <c r="L127" s="35"/>
      <c r="M127" s="192"/>
      <c r="N127" s="193"/>
      <c r="O127" s="67"/>
      <c r="P127" s="67"/>
      <c r="Q127" s="67"/>
      <c r="R127" s="67"/>
      <c r="S127" s="67"/>
      <c r="T127" s="68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T127" s="13" t="s">
        <v>135</v>
      </c>
      <c r="AU127" s="13" t="s">
        <v>76</v>
      </c>
    </row>
    <row r="128" spans="1:65" s="2" customFormat="1" ht="19.5">
      <c r="A128" s="30"/>
      <c r="B128" s="31"/>
      <c r="C128" s="32"/>
      <c r="D128" s="190" t="s">
        <v>137</v>
      </c>
      <c r="E128" s="32"/>
      <c r="F128" s="194" t="s">
        <v>148</v>
      </c>
      <c r="G128" s="32"/>
      <c r="H128" s="32"/>
      <c r="I128" s="118"/>
      <c r="J128" s="32"/>
      <c r="K128" s="32"/>
      <c r="L128" s="35"/>
      <c r="M128" s="192"/>
      <c r="N128" s="193"/>
      <c r="O128" s="67"/>
      <c r="P128" s="67"/>
      <c r="Q128" s="67"/>
      <c r="R128" s="67"/>
      <c r="S128" s="67"/>
      <c r="T128" s="68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T128" s="13" t="s">
        <v>137</v>
      </c>
      <c r="AU128" s="13" t="s">
        <v>76</v>
      </c>
    </row>
    <row r="129" spans="1:65" s="10" customFormat="1" ht="11.25">
      <c r="B129" s="195"/>
      <c r="C129" s="196"/>
      <c r="D129" s="190" t="s">
        <v>139</v>
      </c>
      <c r="E129" s="197" t="s">
        <v>1</v>
      </c>
      <c r="F129" s="198" t="s">
        <v>149</v>
      </c>
      <c r="G129" s="196"/>
      <c r="H129" s="199">
        <v>3.5</v>
      </c>
      <c r="I129" s="200"/>
      <c r="J129" s="196"/>
      <c r="K129" s="196"/>
      <c r="L129" s="201"/>
      <c r="M129" s="202"/>
      <c r="N129" s="203"/>
      <c r="O129" s="203"/>
      <c r="P129" s="203"/>
      <c r="Q129" s="203"/>
      <c r="R129" s="203"/>
      <c r="S129" s="203"/>
      <c r="T129" s="204"/>
      <c r="AT129" s="205" t="s">
        <v>139</v>
      </c>
      <c r="AU129" s="205" t="s">
        <v>76</v>
      </c>
      <c r="AV129" s="10" t="s">
        <v>85</v>
      </c>
      <c r="AW129" s="10" t="s">
        <v>32</v>
      </c>
      <c r="AX129" s="10" t="s">
        <v>83</v>
      </c>
      <c r="AY129" s="205" t="s">
        <v>133</v>
      </c>
    </row>
    <row r="130" spans="1:65" s="2" customFormat="1" ht="16.5" customHeight="1">
      <c r="A130" s="30"/>
      <c r="B130" s="31"/>
      <c r="C130" s="176" t="s">
        <v>150</v>
      </c>
      <c r="D130" s="176" t="s">
        <v>128</v>
      </c>
      <c r="E130" s="177" t="s">
        <v>272</v>
      </c>
      <c r="F130" s="178" t="s">
        <v>273</v>
      </c>
      <c r="G130" s="179" t="s">
        <v>153</v>
      </c>
      <c r="H130" s="180">
        <v>0.39</v>
      </c>
      <c r="I130" s="181"/>
      <c r="J130" s="182">
        <f>ROUND(I130*H130,2)</f>
        <v>0</v>
      </c>
      <c r="K130" s="183"/>
      <c r="L130" s="35"/>
      <c r="M130" s="184" t="s">
        <v>1</v>
      </c>
      <c r="N130" s="185" t="s">
        <v>41</v>
      </c>
      <c r="O130" s="67"/>
      <c r="P130" s="186">
        <f>O130*H130</f>
        <v>0</v>
      </c>
      <c r="Q130" s="186">
        <v>0</v>
      </c>
      <c r="R130" s="186">
        <f>Q130*H130</f>
        <v>0</v>
      </c>
      <c r="S130" s="186">
        <v>0</v>
      </c>
      <c r="T130" s="187">
        <f>S130*H130</f>
        <v>0</v>
      </c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R130" s="188" t="s">
        <v>132</v>
      </c>
      <c r="AT130" s="188" t="s">
        <v>128</v>
      </c>
      <c r="AU130" s="188" t="s">
        <v>76</v>
      </c>
      <c r="AY130" s="13" t="s">
        <v>133</v>
      </c>
      <c r="BE130" s="189">
        <f>IF(N130="základní",J130,0)</f>
        <v>0</v>
      </c>
      <c r="BF130" s="189">
        <f>IF(N130="snížená",J130,0)</f>
        <v>0</v>
      </c>
      <c r="BG130" s="189">
        <f>IF(N130="zákl. přenesená",J130,0)</f>
        <v>0</v>
      </c>
      <c r="BH130" s="189">
        <f>IF(N130="sníž. přenesená",J130,0)</f>
        <v>0</v>
      </c>
      <c r="BI130" s="189">
        <f>IF(N130="nulová",J130,0)</f>
        <v>0</v>
      </c>
      <c r="BJ130" s="13" t="s">
        <v>83</v>
      </c>
      <c r="BK130" s="189">
        <f>ROUND(I130*H130,2)</f>
        <v>0</v>
      </c>
      <c r="BL130" s="13" t="s">
        <v>132</v>
      </c>
      <c r="BM130" s="188" t="s">
        <v>274</v>
      </c>
    </row>
    <row r="131" spans="1:65" s="2" customFormat="1" ht="48.75">
      <c r="A131" s="30"/>
      <c r="B131" s="31"/>
      <c r="C131" s="32"/>
      <c r="D131" s="190" t="s">
        <v>135</v>
      </c>
      <c r="E131" s="32"/>
      <c r="F131" s="191" t="s">
        <v>275</v>
      </c>
      <c r="G131" s="32"/>
      <c r="H131" s="32"/>
      <c r="I131" s="118"/>
      <c r="J131" s="32"/>
      <c r="K131" s="32"/>
      <c r="L131" s="35"/>
      <c r="M131" s="192"/>
      <c r="N131" s="193"/>
      <c r="O131" s="67"/>
      <c r="P131" s="67"/>
      <c r="Q131" s="67"/>
      <c r="R131" s="67"/>
      <c r="S131" s="67"/>
      <c r="T131" s="68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T131" s="13" t="s">
        <v>135</v>
      </c>
      <c r="AU131" s="13" t="s">
        <v>76</v>
      </c>
    </row>
    <row r="132" spans="1:65" s="2" customFormat="1" ht="58.5">
      <c r="A132" s="30"/>
      <c r="B132" s="31"/>
      <c r="C132" s="32"/>
      <c r="D132" s="190" t="s">
        <v>137</v>
      </c>
      <c r="E132" s="32"/>
      <c r="F132" s="194" t="s">
        <v>156</v>
      </c>
      <c r="G132" s="32"/>
      <c r="H132" s="32"/>
      <c r="I132" s="118"/>
      <c r="J132" s="32"/>
      <c r="K132" s="32"/>
      <c r="L132" s="35"/>
      <c r="M132" s="192"/>
      <c r="N132" s="193"/>
      <c r="O132" s="67"/>
      <c r="P132" s="67"/>
      <c r="Q132" s="67"/>
      <c r="R132" s="67"/>
      <c r="S132" s="67"/>
      <c r="T132" s="68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T132" s="13" t="s">
        <v>137</v>
      </c>
      <c r="AU132" s="13" t="s">
        <v>76</v>
      </c>
    </row>
    <row r="133" spans="1:65" s="2" customFormat="1" ht="16.5" customHeight="1">
      <c r="A133" s="30"/>
      <c r="B133" s="31"/>
      <c r="C133" s="176" t="s">
        <v>132</v>
      </c>
      <c r="D133" s="176" t="s">
        <v>128</v>
      </c>
      <c r="E133" s="177" t="s">
        <v>276</v>
      </c>
      <c r="F133" s="178" t="s">
        <v>277</v>
      </c>
      <c r="G133" s="179" t="s">
        <v>159</v>
      </c>
      <c r="H133" s="180">
        <v>980</v>
      </c>
      <c r="I133" s="181"/>
      <c r="J133" s="182">
        <f>ROUND(I133*H133,2)</f>
        <v>0</v>
      </c>
      <c r="K133" s="183"/>
      <c r="L133" s="35"/>
      <c r="M133" s="184" t="s">
        <v>1</v>
      </c>
      <c r="N133" s="185" t="s">
        <v>41</v>
      </c>
      <c r="O133" s="67"/>
      <c r="P133" s="186">
        <f>O133*H133</f>
        <v>0</v>
      </c>
      <c r="Q133" s="186">
        <v>0</v>
      </c>
      <c r="R133" s="186">
        <f>Q133*H133</f>
        <v>0</v>
      </c>
      <c r="S133" s="186">
        <v>0</v>
      </c>
      <c r="T133" s="187">
        <f>S133*H133</f>
        <v>0</v>
      </c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R133" s="188" t="s">
        <v>132</v>
      </c>
      <c r="AT133" s="188" t="s">
        <v>128</v>
      </c>
      <c r="AU133" s="188" t="s">
        <v>76</v>
      </c>
      <c r="AY133" s="13" t="s">
        <v>133</v>
      </c>
      <c r="BE133" s="189">
        <f>IF(N133="základní",J133,0)</f>
        <v>0</v>
      </c>
      <c r="BF133" s="189">
        <f>IF(N133="snížená",J133,0)</f>
        <v>0</v>
      </c>
      <c r="BG133" s="189">
        <f>IF(N133="zákl. přenesená",J133,0)</f>
        <v>0</v>
      </c>
      <c r="BH133" s="189">
        <f>IF(N133="sníž. přenesená",J133,0)</f>
        <v>0</v>
      </c>
      <c r="BI133" s="189">
        <f>IF(N133="nulová",J133,0)</f>
        <v>0</v>
      </c>
      <c r="BJ133" s="13" t="s">
        <v>83</v>
      </c>
      <c r="BK133" s="189">
        <f>ROUND(I133*H133,2)</f>
        <v>0</v>
      </c>
      <c r="BL133" s="13" t="s">
        <v>132</v>
      </c>
      <c r="BM133" s="188" t="s">
        <v>278</v>
      </c>
    </row>
    <row r="134" spans="1:65" s="2" customFormat="1" ht="29.25">
      <c r="A134" s="30"/>
      <c r="B134" s="31"/>
      <c r="C134" s="32"/>
      <c r="D134" s="190" t="s">
        <v>135</v>
      </c>
      <c r="E134" s="32"/>
      <c r="F134" s="191" t="s">
        <v>279</v>
      </c>
      <c r="G134" s="32"/>
      <c r="H134" s="32"/>
      <c r="I134" s="118"/>
      <c r="J134" s="32"/>
      <c r="K134" s="32"/>
      <c r="L134" s="35"/>
      <c r="M134" s="192"/>
      <c r="N134" s="193"/>
      <c r="O134" s="67"/>
      <c r="P134" s="67"/>
      <c r="Q134" s="67"/>
      <c r="R134" s="67"/>
      <c r="S134" s="67"/>
      <c r="T134" s="68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T134" s="13" t="s">
        <v>135</v>
      </c>
      <c r="AU134" s="13" t="s">
        <v>76</v>
      </c>
    </row>
    <row r="135" spans="1:65" s="2" customFormat="1" ht="29.25">
      <c r="A135" s="30"/>
      <c r="B135" s="31"/>
      <c r="C135" s="32"/>
      <c r="D135" s="190" t="s">
        <v>137</v>
      </c>
      <c r="E135" s="32"/>
      <c r="F135" s="194" t="s">
        <v>162</v>
      </c>
      <c r="G135" s="32"/>
      <c r="H135" s="32"/>
      <c r="I135" s="118"/>
      <c r="J135" s="32"/>
      <c r="K135" s="32"/>
      <c r="L135" s="35"/>
      <c r="M135" s="192"/>
      <c r="N135" s="193"/>
      <c r="O135" s="67"/>
      <c r="P135" s="67"/>
      <c r="Q135" s="67"/>
      <c r="R135" s="67"/>
      <c r="S135" s="67"/>
      <c r="T135" s="68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T135" s="13" t="s">
        <v>137</v>
      </c>
      <c r="AU135" s="13" t="s">
        <v>76</v>
      </c>
    </row>
    <row r="136" spans="1:65" s="2" customFormat="1" ht="16.5" customHeight="1">
      <c r="A136" s="30"/>
      <c r="B136" s="31"/>
      <c r="C136" s="176" t="s">
        <v>163</v>
      </c>
      <c r="D136" s="176" t="s">
        <v>128</v>
      </c>
      <c r="E136" s="177" t="s">
        <v>280</v>
      </c>
      <c r="F136" s="178" t="s">
        <v>281</v>
      </c>
      <c r="G136" s="179" t="s">
        <v>159</v>
      </c>
      <c r="H136" s="180">
        <v>980</v>
      </c>
      <c r="I136" s="181"/>
      <c r="J136" s="182">
        <f>ROUND(I136*H136,2)</f>
        <v>0</v>
      </c>
      <c r="K136" s="183"/>
      <c r="L136" s="35"/>
      <c r="M136" s="184" t="s">
        <v>1</v>
      </c>
      <c r="N136" s="185" t="s">
        <v>41</v>
      </c>
      <c r="O136" s="67"/>
      <c r="P136" s="186">
        <f>O136*H136</f>
        <v>0</v>
      </c>
      <c r="Q136" s="186">
        <v>0</v>
      </c>
      <c r="R136" s="186">
        <f>Q136*H136</f>
        <v>0</v>
      </c>
      <c r="S136" s="186">
        <v>0</v>
      </c>
      <c r="T136" s="187">
        <f>S136*H136</f>
        <v>0</v>
      </c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R136" s="188" t="s">
        <v>132</v>
      </c>
      <c r="AT136" s="188" t="s">
        <v>128</v>
      </c>
      <c r="AU136" s="188" t="s">
        <v>76</v>
      </c>
      <c r="AY136" s="13" t="s">
        <v>133</v>
      </c>
      <c r="BE136" s="189">
        <f>IF(N136="základní",J136,0)</f>
        <v>0</v>
      </c>
      <c r="BF136" s="189">
        <f>IF(N136="snížená",J136,0)</f>
        <v>0</v>
      </c>
      <c r="BG136" s="189">
        <f>IF(N136="zákl. přenesená",J136,0)</f>
        <v>0</v>
      </c>
      <c r="BH136" s="189">
        <f>IF(N136="sníž. přenesená",J136,0)</f>
        <v>0</v>
      </c>
      <c r="BI136" s="189">
        <f>IF(N136="nulová",J136,0)</f>
        <v>0</v>
      </c>
      <c r="BJ136" s="13" t="s">
        <v>83</v>
      </c>
      <c r="BK136" s="189">
        <f>ROUND(I136*H136,2)</f>
        <v>0</v>
      </c>
      <c r="BL136" s="13" t="s">
        <v>132</v>
      </c>
      <c r="BM136" s="188" t="s">
        <v>282</v>
      </c>
    </row>
    <row r="137" spans="1:65" s="2" customFormat="1" ht="29.25">
      <c r="A137" s="30"/>
      <c r="B137" s="31"/>
      <c r="C137" s="32"/>
      <c r="D137" s="190" t="s">
        <v>135</v>
      </c>
      <c r="E137" s="32"/>
      <c r="F137" s="191" t="s">
        <v>283</v>
      </c>
      <c r="G137" s="32"/>
      <c r="H137" s="32"/>
      <c r="I137" s="118"/>
      <c r="J137" s="32"/>
      <c r="K137" s="32"/>
      <c r="L137" s="35"/>
      <c r="M137" s="192"/>
      <c r="N137" s="193"/>
      <c r="O137" s="67"/>
      <c r="P137" s="67"/>
      <c r="Q137" s="67"/>
      <c r="R137" s="67"/>
      <c r="S137" s="67"/>
      <c r="T137" s="68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T137" s="13" t="s">
        <v>135</v>
      </c>
      <c r="AU137" s="13" t="s">
        <v>76</v>
      </c>
    </row>
    <row r="138" spans="1:65" s="2" customFormat="1" ht="29.25">
      <c r="A138" s="30"/>
      <c r="B138" s="31"/>
      <c r="C138" s="32"/>
      <c r="D138" s="190" t="s">
        <v>137</v>
      </c>
      <c r="E138" s="32"/>
      <c r="F138" s="194" t="s">
        <v>162</v>
      </c>
      <c r="G138" s="32"/>
      <c r="H138" s="32"/>
      <c r="I138" s="118"/>
      <c r="J138" s="32"/>
      <c r="K138" s="32"/>
      <c r="L138" s="35"/>
      <c r="M138" s="192"/>
      <c r="N138" s="193"/>
      <c r="O138" s="67"/>
      <c r="P138" s="67"/>
      <c r="Q138" s="67"/>
      <c r="R138" s="67"/>
      <c r="S138" s="67"/>
      <c r="T138" s="68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T138" s="13" t="s">
        <v>137</v>
      </c>
      <c r="AU138" s="13" t="s">
        <v>76</v>
      </c>
    </row>
    <row r="139" spans="1:65" s="2" customFormat="1" ht="16.5" customHeight="1">
      <c r="A139" s="30"/>
      <c r="B139" s="31"/>
      <c r="C139" s="176" t="s">
        <v>168</v>
      </c>
      <c r="D139" s="176" t="s">
        <v>128</v>
      </c>
      <c r="E139" s="177" t="s">
        <v>169</v>
      </c>
      <c r="F139" s="178" t="s">
        <v>170</v>
      </c>
      <c r="G139" s="179" t="s">
        <v>171</v>
      </c>
      <c r="H139" s="180">
        <v>4</v>
      </c>
      <c r="I139" s="181"/>
      <c r="J139" s="182">
        <f>ROUND(I139*H139,2)</f>
        <v>0</v>
      </c>
      <c r="K139" s="183"/>
      <c r="L139" s="35"/>
      <c r="M139" s="184" t="s">
        <v>1</v>
      </c>
      <c r="N139" s="185" t="s">
        <v>41</v>
      </c>
      <c r="O139" s="67"/>
      <c r="P139" s="186">
        <f>O139*H139</f>
        <v>0</v>
      </c>
      <c r="Q139" s="186">
        <v>0</v>
      </c>
      <c r="R139" s="186">
        <f>Q139*H139</f>
        <v>0</v>
      </c>
      <c r="S139" s="186">
        <v>0</v>
      </c>
      <c r="T139" s="187">
        <f>S139*H139</f>
        <v>0</v>
      </c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R139" s="188" t="s">
        <v>132</v>
      </c>
      <c r="AT139" s="188" t="s">
        <v>128</v>
      </c>
      <c r="AU139" s="188" t="s">
        <v>76</v>
      </c>
      <c r="AY139" s="13" t="s">
        <v>133</v>
      </c>
      <c r="BE139" s="189">
        <f>IF(N139="základní",J139,0)</f>
        <v>0</v>
      </c>
      <c r="BF139" s="189">
        <f>IF(N139="snížená",J139,0)</f>
        <v>0</v>
      </c>
      <c r="BG139" s="189">
        <f>IF(N139="zákl. přenesená",J139,0)</f>
        <v>0</v>
      </c>
      <c r="BH139" s="189">
        <f>IF(N139="sníž. přenesená",J139,0)</f>
        <v>0</v>
      </c>
      <c r="BI139" s="189">
        <f>IF(N139="nulová",J139,0)</f>
        <v>0</v>
      </c>
      <c r="BJ139" s="13" t="s">
        <v>83</v>
      </c>
      <c r="BK139" s="189">
        <f>ROUND(I139*H139,2)</f>
        <v>0</v>
      </c>
      <c r="BL139" s="13" t="s">
        <v>132</v>
      </c>
      <c r="BM139" s="188" t="s">
        <v>284</v>
      </c>
    </row>
    <row r="140" spans="1:65" s="2" customFormat="1" ht="29.25">
      <c r="A140" s="30"/>
      <c r="B140" s="31"/>
      <c r="C140" s="32"/>
      <c r="D140" s="190" t="s">
        <v>135</v>
      </c>
      <c r="E140" s="32"/>
      <c r="F140" s="191" t="s">
        <v>173</v>
      </c>
      <c r="G140" s="32"/>
      <c r="H140" s="32"/>
      <c r="I140" s="118"/>
      <c r="J140" s="32"/>
      <c r="K140" s="32"/>
      <c r="L140" s="35"/>
      <c r="M140" s="192"/>
      <c r="N140" s="193"/>
      <c r="O140" s="67"/>
      <c r="P140" s="67"/>
      <c r="Q140" s="67"/>
      <c r="R140" s="67"/>
      <c r="S140" s="67"/>
      <c r="T140" s="68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T140" s="13" t="s">
        <v>135</v>
      </c>
      <c r="AU140" s="13" t="s">
        <v>76</v>
      </c>
    </row>
    <row r="141" spans="1:65" s="2" customFormat="1" ht="29.25">
      <c r="A141" s="30"/>
      <c r="B141" s="31"/>
      <c r="C141" s="32"/>
      <c r="D141" s="190" t="s">
        <v>137</v>
      </c>
      <c r="E141" s="32"/>
      <c r="F141" s="194" t="s">
        <v>174</v>
      </c>
      <c r="G141" s="32"/>
      <c r="H141" s="32"/>
      <c r="I141" s="118"/>
      <c r="J141" s="32"/>
      <c r="K141" s="32"/>
      <c r="L141" s="35"/>
      <c r="M141" s="192"/>
      <c r="N141" s="193"/>
      <c r="O141" s="67"/>
      <c r="P141" s="67"/>
      <c r="Q141" s="67"/>
      <c r="R141" s="67"/>
      <c r="S141" s="67"/>
      <c r="T141" s="68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T141" s="13" t="s">
        <v>137</v>
      </c>
      <c r="AU141" s="13" t="s">
        <v>76</v>
      </c>
    </row>
    <row r="142" spans="1:65" s="2" customFormat="1" ht="16.5" customHeight="1">
      <c r="A142" s="30"/>
      <c r="B142" s="31"/>
      <c r="C142" s="176" t="s">
        <v>175</v>
      </c>
      <c r="D142" s="176" t="s">
        <v>128</v>
      </c>
      <c r="E142" s="177" t="s">
        <v>176</v>
      </c>
      <c r="F142" s="178" t="s">
        <v>177</v>
      </c>
      <c r="G142" s="179" t="s">
        <v>171</v>
      </c>
      <c r="H142" s="180">
        <v>4</v>
      </c>
      <c r="I142" s="181"/>
      <c r="J142" s="182">
        <f>ROUND(I142*H142,2)</f>
        <v>0</v>
      </c>
      <c r="K142" s="183"/>
      <c r="L142" s="35"/>
      <c r="M142" s="184" t="s">
        <v>1</v>
      </c>
      <c r="N142" s="185" t="s">
        <v>41</v>
      </c>
      <c r="O142" s="67"/>
      <c r="P142" s="186">
        <f>O142*H142</f>
        <v>0</v>
      </c>
      <c r="Q142" s="186">
        <v>0</v>
      </c>
      <c r="R142" s="186">
        <f>Q142*H142</f>
        <v>0</v>
      </c>
      <c r="S142" s="186">
        <v>0</v>
      </c>
      <c r="T142" s="187">
        <f>S142*H142</f>
        <v>0</v>
      </c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R142" s="188" t="s">
        <v>132</v>
      </c>
      <c r="AT142" s="188" t="s">
        <v>128</v>
      </c>
      <c r="AU142" s="188" t="s">
        <v>76</v>
      </c>
      <c r="AY142" s="13" t="s">
        <v>133</v>
      </c>
      <c r="BE142" s="189">
        <f>IF(N142="základní",J142,0)</f>
        <v>0</v>
      </c>
      <c r="BF142" s="189">
        <f>IF(N142="snížená",J142,0)</f>
        <v>0</v>
      </c>
      <c r="BG142" s="189">
        <f>IF(N142="zákl. přenesená",J142,0)</f>
        <v>0</v>
      </c>
      <c r="BH142" s="189">
        <f>IF(N142="sníž. přenesená",J142,0)</f>
        <v>0</v>
      </c>
      <c r="BI142" s="189">
        <f>IF(N142="nulová",J142,0)</f>
        <v>0</v>
      </c>
      <c r="BJ142" s="13" t="s">
        <v>83</v>
      </c>
      <c r="BK142" s="189">
        <f>ROUND(I142*H142,2)</f>
        <v>0</v>
      </c>
      <c r="BL142" s="13" t="s">
        <v>132</v>
      </c>
      <c r="BM142" s="188" t="s">
        <v>285</v>
      </c>
    </row>
    <row r="143" spans="1:65" s="2" customFormat="1" ht="39">
      <c r="A143" s="30"/>
      <c r="B143" s="31"/>
      <c r="C143" s="32"/>
      <c r="D143" s="190" t="s">
        <v>135</v>
      </c>
      <c r="E143" s="32"/>
      <c r="F143" s="191" t="s">
        <v>179</v>
      </c>
      <c r="G143" s="32"/>
      <c r="H143" s="32"/>
      <c r="I143" s="118"/>
      <c r="J143" s="32"/>
      <c r="K143" s="32"/>
      <c r="L143" s="35"/>
      <c r="M143" s="192"/>
      <c r="N143" s="193"/>
      <c r="O143" s="67"/>
      <c r="P143" s="67"/>
      <c r="Q143" s="67"/>
      <c r="R143" s="67"/>
      <c r="S143" s="67"/>
      <c r="T143" s="68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T143" s="13" t="s">
        <v>135</v>
      </c>
      <c r="AU143" s="13" t="s">
        <v>76</v>
      </c>
    </row>
    <row r="144" spans="1:65" s="2" customFormat="1" ht="39">
      <c r="A144" s="30"/>
      <c r="B144" s="31"/>
      <c r="C144" s="32"/>
      <c r="D144" s="190" t="s">
        <v>137</v>
      </c>
      <c r="E144" s="32"/>
      <c r="F144" s="194" t="s">
        <v>180</v>
      </c>
      <c r="G144" s="32"/>
      <c r="H144" s="32"/>
      <c r="I144" s="118"/>
      <c r="J144" s="32"/>
      <c r="K144" s="32"/>
      <c r="L144" s="35"/>
      <c r="M144" s="192"/>
      <c r="N144" s="193"/>
      <c r="O144" s="67"/>
      <c r="P144" s="67"/>
      <c r="Q144" s="67"/>
      <c r="R144" s="67"/>
      <c r="S144" s="67"/>
      <c r="T144" s="68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T144" s="13" t="s">
        <v>137</v>
      </c>
      <c r="AU144" s="13" t="s">
        <v>76</v>
      </c>
    </row>
    <row r="145" spans="1:65" s="2" customFormat="1" ht="16.5" customHeight="1">
      <c r="A145" s="30"/>
      <c r="B145" s="31"/>
      <c r="C145" s="176" t="s">
        <v>181</v>
      </c>
      <c r="D145" s="176" t="s">
        <v>128</v>
      </c>
      <c r="E145" s="177" t="s">
        <v>286</v>
      </c>
      <c r="F145" s="178" t="s">
        <v>287</v>
      </c>
      <c r="G145" s="179" t="s">
        <v>234</v>
      </c>
      <c r="H145" s="180">
        <v>760</v>
      </c>
      <c r="I145" s="181"/>
      <c r="J145" s="182">
        <f>ROUND(I145*H145,2)</f>
        <v>0</v>
      </c>
      <c r="K145" s="183"/>
      <c r="L145" s="35"/>
      <c r="M145" s="184" t="s">
        <v>1</v>
      </c>
      <c r="N145" s="185" t="s">
        <v>41</v>
      </c>
      <c r="O145" s="67"/>
      <c r="P145" s="186">
        <f>O145*H145</f>
        <v>0</v>
      </c>
      <c r="Q145" s="186">
        <v>0</v>
      </c>
      <c r="R145" s="186">
        <f>Q145*H145</f>
        <v>0</v>
      </c>
      <c r="S145" s="186">
        <v>0</v>
      </c>
      <c r="T145" s="187">
        <f>S145*H145</f>
        <v>0</v>
      </c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R145" s="188" t="s">
        <v>132</v>
      </c>
      <c r="AT145" s="188" t="s">
        <v>128</v>
      </c>
      <c r="AU145" s="188" t="s">
        <v>76</v>
      </c>
      <c r="AY145" s="13" t="s">
        <v>133</v>
      </c>
      <c r="BE145" s="189">
        <f>IF(N145="základní",J145,0)</f>
        <v>0</v>
      </c>
      <c r="BF145" s="189">
        <f>IF(N145="snížená",J145,0)</f>
        <v>0</v>
      </c>
      <c r="BG145" s="189">
        <f>IF(N145="zákl. přenesená",J145,0)</f>
        <v>0</v>
      </c>
      <c r="BH145" s="189">
        <f>IF(N145="sníž. přenesená",J145,0)</f>
        <v>0</v>
      </c>
      <c r="BI145" s="189">
        <f>IF(N145="nulová",J145,0)</f>
        <v>0</v>
      </c>
      <c r="BJ145" s="13" t="s">
        <v>83</v>
      </c>
      <c r="BK145" s="189">
        <f>ROUND(I145*H145,2)</f>
        <v>0</v>
      </c>
      <c r="BL145" s="13" t="s">
        <v>132</v>
      </c>
      <c r="BM145" s="188" t="s">
        <v>288</v>
      </c>
    </row>
    <row r="146" spans="1:65" s="2" customFormat="1" ht="39">
      <c r="A146" s="30"/>
      <c r="B146" s="31"/>
      <c r="C146" s="32"/>
      <c r="D146" s="190" t="s">
        <v>135</v>
      </c>
      <c r="E146" s="32"/>
      <c r="F146" s="191" t="s">
        <v>289</v>
      </c>
      <c r="G146" s="32"/>
      <c r="H146" s="32"/>
      <c r="I146" s="118"/>
      <c r="J146" s="32"/>
      <c r="K146" s="32"/>
      <c r="L146" s="35"/>
      <c r="M146" s="192"/>
      <c r="N146" s="193"/>
      <c r="O146" s="67"/>
      <c r="P146" s="67"/>
      <c r="Q146" s="67"/>
      <c r="R146" s="67"/>
      <c r="S146" s="67"/>
      <c r="T146" s="68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T146" s="13" t="s">
        <v>135</v>
      </c>
      <c r="AU146" s="13" t="s">
        <v>76</v>
      </c>
    </row>
    <row r="147" spans="1:65" s="2" customFormat="1" ht="39">
      <c r="A147" s="30"/>
      <c r="B147" s="31"/>
      <c r="C147" s="32"/>
      <c r="D147" s="190" t="s">
        <v>137</v>
      </c>
      <c r="E147" s="32"/>
      <c r="F147" s="194" t="s">
        <v>290</v>
      </c>
      <c r="G147" s="32"/>
      <c r="H147" s="32"/>
      <c r="I147" s="118"/>
      <c r="J147" s="32"/>
      <c r="K147" s="32"/>
      <c r="L147" s="35"/>
      <c r="M147" s="192"/>
      <c r="N147" s="193"/>
      <c r="O147" s="67"/>
      <c r="P147" s="67"/>
      <c r="Q147" s="67"/>
      <c r="R147" s="67"/>
      <c r="S147" s="67"/>
      <c r="T147" s="68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T147" s="13" t="s">
        <v>137</v>
      </c>
      <c r="AU147" s="13" t="s">
        <v>76</v>
      </c>
    </row>
    <row r="148" spans="1:65" s="2" customFormat="1" ht="16.5" customHeight="1">
      <c r="A148" s="30"/>
      <c r="B148" s="31"/>
      <c r="C148" s="176" t="s">
        <v>190</v>
      </c>
      <c r="D148" s="176" t="s">
        <v>128</v>
      </c>
      <c r="E148" s="177" t="s">
        <v>291</v>
      </c>
      <c r="F148" s="178" t="s">
        <v>292</v>
      </c>
      <c r="G148" s="179" t="s">
        <v>159</v>
      </c>
      <c r="H148" s="180">
        <v>60</v>
      </c>
      <c r="I148" s="181"/>
      <c r="J148" s="182">
        <f>ROUND(I148*H148,2)</f>
        <v>0</v>
      </c>
      <c r="K148" s="183"/>
      <c r="L148" s="35"/>
      <c r="M148" s="184" t="s">
        <v>1</v>
      </c>
      <c r="N148" s="185" t="s">
        <v>41</v>
      </c>
      <c r="O148" s="67"/>
      <c r="P148" s="186">
        <f>O148*H148</f>
        <v>0</v>
      </c>
      <c r="Q148" s="186">
        <v>0</v>
      </c>
      <c r="R148" s="186">
        <f>Q148*H148</f>
        <v>0</v>
      </c>
      <c r="S148" s="186">
        <v>0</v>
      </c>
      <c r="T148" s="187">
        <f>S148*H148</f>
        <v>0</v>
      </c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R148" s="188" t="s">
        <v>132</v>
      </c>
      <c r="AT148" s="188" t="s">
        <v>128</v>
      </c>
      <c r="AU148" s="188" t="s">
        <v>76</v>
      </c>
      <c r="AY148" s="13" t="s">
        <v>133</v>
      </c>
      <c r="BE148" s="189">
        <f>IF(N148="základní",J148,0)</f>
        <v>0</v>
      </c>
      <c r="BF148" s="189">
        <f>IF(N148="snížená",J148,0)</f>
        <v>0</v>
      </c>
      <c r="BG148" s="189">
        <f>IF(N148="zákl. přenesená",J148,0)</f>
        <v>0</v>
      </c>
      <c r="BH148" s="189">
        <f>IF(N148="sníž. přenesená",J148,0)</f>
        <v>0</v>
      </c>
      <c r="BI148" s="189">
        <f>IF(N148="nulová",J148,0)</f>
        <v>0</v>
      </c>
      <c r="BJ148" s="13" t="s">
        <v>83</v>
      </c>
      <c r="BK148" s="189">
        <f>ROUND(I148*H148,2)</f>
        <v>0</v>
      </c>
      <c r="BL148" s="13" t="s">
        <v>132</v>
      </c>
      <c r="BM148" s="188" t="s">
        <v>293</v>
      </c>
    </row>
    <row r="149" spans="1:65" s="2" customFormat="1" ht="19.5">
      <c r="A149" s="30"/>
      <c r="B149" s="31"/>
      <c r="C149" s="32"/>
      <c r="D149" s="190" t="s">
        <v>135</v>
      </c>
      <c r="E149" s="32"/>
      <c r="F149" s="191" t="s">
        <v>294</v>
      </c>
      <c r="G149" s="32"/>
      <c r="H149" s="32"/>
      <c r="I149" s="118"/>
      <c r="J149" s="32"/>
      <c r="K149" s="32"/>
      <c r="L149" s="35"/>
      <c r="M149" s="192"/>
      <c r="N149" s="193"/>
      <c r="O149" s="67"/>
      <c r="P149" s="67"/>
      <c r="Q149" s="67"/>
      <c r="R149" s="67"/>
      <c r="S149" s="67"/>
      <c r="T149" s="68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T149" s="13" t="s">
        <v>135</v>
      </c>
      <c r="AU149" s="13" t="s">
        <v>76</v>
      </c>
    </row>
    <row r="150" spans="1:65" s="2" customFormat="1" ht="29.25">
      <c r="A150" s="30"/>
      <c r="B150" s="31"/>
      <c r="C150" s="32"/>
      <c r="D150" s="190" t="s">
        <v>137</v>
      </c>
      <c r="E150" s="32"/>
      <c r="F150" s="194" t="s">
        <v>295</v>
      </c>
      <c r="G150" s="32"/>
      <c r="H150" s="32"/>
      <c r="I150" s="118"/>
      <c r="J150" s="32"/>
      <c r="K150" s="32"/>
      <c r="L150" s="35"/>
      <c r="M150" s="192"/>
      <c r="N150" s="193"/>
      <c r="O150" s="67"/>
      <c r="P150" s="67"/>
      <c r="Q150" s="67"/>
      <c r="R150" s="67"/>
      <c r="S150" s="67"/>
      <c r="T150" s="68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T150" s="13" t="s">
        <v>137</v>
      </c>
      <c r="AU150" s="13" t="s">
        <v>76</v>
      </c>
    </row>
    <row r="151" spans="1:65" s="2" customFormat="1" ht="16.5" customHeight="1">
      <c r="A151" s="30"/>
      <c r="B151" s="31"/>
      <c r="C151" s="176" t="s">
        <v>197</v>
      </c>
      <c r="D151" s="176" t="s">
        <v>128</v>
      </c>
      <c r="E151" s="177" t="s">
        <v>296</v>
      </c>
      <c r="F151" s="178" t="s">
        <v>297</v>
      </c>
      <c r="G151" s="179" t="s">
        <v>159</v>
      </c>
      <c r="H151" s="180">
        <v>46</v>
      </c>
      <c r="I151" s="181"/>
      <c r="J151" s="182">
        <f>ROUND(I151*H151,2)</f>
        <v>0</v>
      </c>
      <c r="K151" s="183"/>
      <c r="L151" s="35"/>
      <c r="M151" s="184" t="s">
        <v>1</v>
      </c>
      <c r="N151" s="185" t="s">
        <v>41</v>
      </c>
      <c r="O151" s="67"/>
      <c r="P151" s="186">
        <f>O151*H151</f>
        <v>0</v>
      </c>
      <c r="Q151" s="186">
        <v>0</v>
      </c>
      <c r="R151" s="186">
        <f>Q151*H151</f>
        <v>0</v>
      </c>
      <c r="S151" s="186">
        <v>0</v>
      </c>
      <c r="T151" s="187">
        <f>S151*H151</f>
        <v>0</v>
      </c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R151" s="188" t="s">
        <v>132</v>
      </c>
      <c r="AT151" s="188" t="s">
        <v>128</v>
      </c>
      <c r="AU151" s="188" t="s">
        <v>76</v>
      </c>
      <c r="AY151" s="13" t="s">
        <v>133</v>
      </c>
      <c r="BE151" s="189">
        <f>IF(N151="základní",J151,0)</f>
        <v>0</v>
      </c>
      <c r="BF151" s="189">
        <f>IF(N151="snížená",J151,0)</f>
        <v>0</v>
      </c>
      <c r="BG151" s="189">
        <f>IF(N151="zákl. přenesená",J151,0)</f>
        <v>0</v>
      </c>
      <c r="BH151" s="189">
        <f>IF(N151="sníž. přenesená",J151,0)</f>
        <v>0</v>
      </c>
      <c r="BI151" s="189">
        <f>IF(N151="nulová",J151,0)</f>
        <v>0</v>
      </c>
      <c r="BJ151" s="13" t="s">
        <v>83</v>
      </c>
      <c r="BK151" s="189">
        <f>ROUND(I151*H151,2)</f>
        <v>0</v>
      </c>
      <c r="BL151" s="13" t="s">
        <v>132</v>
      </c>
      <c r="BM151" s="188" t="s">
        <v>298</v>
      </c>
    </row>
    <row r="152" spans="1:65" s="2" customFormat="1" ht="19.5">
      <c r="A152" s="30"/>
      <c r="B152" s="31"/>
      <c r="C152" s="32"/>
      <c r="D152" s="190" t="s">
        <v>135</v>
      </c>
      <c r="E152" s="32"/>
      <c r="F152" s="191" t="s">
        <v>299</v>
      </c>
      <c r="G152" s="32"/>
      <c r="H152" s="32"/>
      <c r="I152" s="118"/>
      <c r="J152" s="32"/>
      <c r="K152" s="32"/>
      <c r="L152" s="35"/>
      <c r="M152" s="192"/>
      <c r="N152" s="193"/>
      <c r="O152" s="67"/>
      <c r="P152" s="67"/>
      <c r="Q152" s="67"/>
      <c r="R152" s="67"/>
      <c r="S152" s="67"/>
      <c r="T152" s="68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T152" s="13" t="s">
        <v>135</v>
      </c>
      <c r="AU152" s="13" t="s">
        <v>76</v>
      </c>
    </row>
    <row r="153" spans="1:65" s="2" customFormat="1" ht="29.25">
      <c r="A153" s="30"/>
      <c r="B153" s="31"/>
      <c r="C153" s="32"/>
      <c r="D153" s="190" t="s">
        <v>137</v>
      </c>
      <c r="E153" s="32"/>
      <c r="F153" s="194" t="s">
        <v>295</v>
      </c>
      <c r="G153" s="32"/>
      <c r="H153" s="32"/>
      <c r="I153" s="118"/>
      <c r="J153" s="32"/>
      <c r="K153" s="32"/>
      <c r="L153" s="35"/>
      <c r="M153" s="192"/>
      <c r="N153" s="193"/>
      <c r="O153" s="67"/>
      <c r="P153" s="67"/>
      <c r="Q153" s="67"/>
      <c r="R153" s="67"/>
      <c r="S153" s="67"/>
      <c r="T153" s="68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T153" s="13" t="s">
        <v>137</v>
      </c>
      <c r="AU153" s="13" t="s">
        <v>76</v>
      </c>
    </row>
    <row r="154" spans="1:65" s="2" customFormat="1" ht="16.5" customHeight="1">
      <c r="A154" s="30"/>
      <c r="B154" s="31"/>
      <c r="C154" s="217" t="s">
        <v>205</v>
      </c>
      <c r="D154" s="217" t="s">
        <v>198</v>
      </c>
      <c r="E154" s="218" t="s">
        <v>300</v>
      </c>
      <c r="F154" s="219" t="s">
        <v>301</v>
      </c>
      <c r="G154" s="220" t="s">
        <v>234</v>
      </c>
      <c r="H154" s="221">
        <v>3040</v>
      </c>
      <c r="I154" s="222"/>
      <c r="J154" s="223">
        <f>ROUND(I154*H154,2)</f>
        <v>0</v>
      </c>
      <c r="K154" s="224"/>
      <c r="L154" s="225"/>
      <c r="M154" s="226" t="s">
        <v>1</v>
      </c>
      <c r="N154" s="227" t="s">
        <v>41</v>
      </c>
      <c r="O154" s="67"/>
      <c r="P154" s="186">
        <f>O154*H154</f>
        <v>0</v>
      </c>
      <c r="Q154" s="186">
        <v>1.23E-3</v>
      </c>
      <c r="R154" s="186">
        <f>Q154*H154</f>
        <v>3.7391999999999999</v>
      </c>
      <c r="S154" s="186">
        <v>0</v>
      </c>
      <c r="T154" s="187">
        <f>S154*H154</f>
        <v>0</v>
      </c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R154" s="188" t="s">
        <v>181</v>
      </c>
      <c r="AT154" s="188" t="s">
        <v>198</v>
      </c>
      <c r="AU154" s="188" t="s">
        <v>76</v>
      </c>
      <c r="AY154" s="13" t="s">
        <v>133</v>
      </c>
      <c r="BE154" s="189">
        <f>IF(N154="základní",J154,0)</f>
        <v>0</v>
      </c>
      <c r="BF154" s="189">
        <f>IF(N154="snížená",J154,0)</f>
        <v>0</v>
      </c>
      <c r="BG154" s="189">
        <f>IF(N154="zákl. přenesená",J154,0)</f>
        <v>0</v>
      </c>
      <c r="BH154" s="189">
        <f>IF(N154="sníž. přenesená",J154,0)</f>
        <v>0</v>
      </c>
      <c r="BI154" s="189">
        <f>IF(N154="nulová",J154,0)</f>
        <v>0</v>
      </c>
      <c r="BJ154" s="13" t="s">
        <v>83</v>
      </c>
      <c r="BK154" s="189">
        <f>ROUND(I154*H154,2)</f>
        <v>0</v>
      </c>
      <c r="BL154" s="13" t="s">
        <v>132</v>
      </c>
      <c r="BM154" s="188" t="s">
        <v>302</v>
      </c>
    </row>
    <row r="155" spans="1:65" s="2" customFormat="1" ht="11.25">
      <c r="A155" s="30"/>
      <c r="B155" s="31"/>
      <c r="C155" s="32"/>
      <c r="D155" s="190" t="s">
        <v>135</v>
      </c>
      <c r="E155" s="32"/>
      <c r="F155" s="191" t="s">
        <v>301</v>
      </c>
      <c r="G155" s="32"/>
      <c r="H155" s="32"/>
      <c r="I155" s="118"/>
      <c r="J155" s="32"/>
      <c r="K155" s="32"/>
      <c r="L155" s="35"/>
      <c r="M155" s="192"/>
      <c r="N155" s="193"/>
      <c r="O155" s="67"/>
      <c r="P155" s="67"/>
      <c r="Q155" s="67"/>
      <c r="R155" s="67"/>
      <c r="S155" s="67"/>
      <c r="T155" s="68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T155" s="13" t="s">
        <v>135</v>
      </c>
      <c r="AU155" s="13" t="s">
        <v>76</v>
      </c>
    </row>
    <row r="156" spans="1:65" s="10" customFormat="1" ht="11.25">
      <c r="B156" s="195"/>
      <c r="C156" s="196"/>
      <c r="D156" s="190" t="s">
        <v>139</v>
      </c>
      <c r="E156" s="197" t="s">
        <v>1</v>
      </c>
      <c r="F156" s="198" t="s">
        <v>303</v>
      </c>
      <c r="G156" s="196"/>
      <c r="H156" s="199">
        <v>3040</v>
      </c>
      <c r="I156" s="200"/>
      <c r="J156" s="196"/>
      <c r="K156" s="196"/>
      <c r="L156" s="201"/>
      <c r="M156" s="202"/>
      <c r="N156" s="203"/>
      <c r="O156" s="203"/>
      <c r="P156" s="203"/>
      <c r="Q156" s="203"/>
      <c r="R156" s="203"/>
      <c r="S156" s="203"/>
      <c r="T156" s="204"/>
      <c r="AT156" s="205" t="s">
        <v>139</v>
      </c>
      <c r="AU156" s="205" t="s">
        <v>76</v>
      </c>
      <c r="AV156" s="10" t="s">
        <v>85</v>
      </c>
      <c r="AW156" s="10" t="s">
        <v>32</v>
      </c>
      <c r="AX156" s="10" t="s">
        <v>83</v>
      </c>
      <c r="AY156" s="205" t="s">
        <v>133</v>
      </c>
    </row>
    <row r="157" spans="1:65" s="2" customFormat="1" ht="16.5" customHeight="1">
      <c r="A157" s="30"/>
      <c r="B157" s="31"/>
      <c r="C157" s="217" t="s">
        <v>212</v>
      </c>
      <c r="D157" s="217" t="s">
        <v>198</v>
      </c>
      <c r="E157" s="218" t="s">
        <v>304</v>
      </c>
      <c r="F157" s="219" t="s">
        <v>305</v>
      </c>
      <c r="G157" s="220" t="s">
        <v>234</v>
      </c>
      <c r="H157" s="221">
        <v>1520</v>
      </c>
      <c r="I157" s="222"/>
      <c r="J157" s="223">
        <f>ROUND(I157*H157,2)</f>
        <v>0</v>
      </c>
      <c r="K157" s="224"/>
      <c r="L157" s="225"/>
      <c r="M157" s="226" t="s">
        <v>1</v>
      </c>
      <c r="N157" s="227" t="s">
        <v>41</v>
      </c>
      <c r="O157" s="67"/>
      <c r="P157" s="186">
        <f>O157*H157</f>
        <v>0</v>
      </c>
      <c r="Q157" s="186">
        <v>1.8000000000000001E-4</v>
      </c>
      <c r="R157" s="186">
        <f>Q157*H157</f>
        <v>0.27360000000000001</v>
      </c>
      <c r="S157" s="186">
        <v>0</v>
      </c>
      <c r="T157" s="187">
        <f>S157*H157</f>
        <v>0</v>
      </c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R157" s="188" t="s">
        <v>181</v>
      </c>
      <c r="AT157" s="188" t="s">
        <v>198</v>
      </c>
      <c r="AU157" s="188" t="s">
        <v>76</v>
      </c>
      <c r="AY157" s="13" t="s">
        <v>133</v>
      </c>
      <c r="BE157" s="189">
        <f>IF(N157="základní",J157,0)</f>
        <v>0</v>
      </c>
      <c r="BF157" s="189">
        <f>IF(N157="snížená",J157,0)</f>
        <v>0</v>
      </c>
      <c r="BG157" s="189">
        <f>IF(N157="zákl. přenesená",J157,0)</f>
        <v>0</v>
      </c>
      <c r="BH157" s="189">
        <f>IF(N157="sníž. přenesená",J157,0)</f>
        <v>0</v>
      </c>
      <c r="BI157" s="189">
        <f>IF(N157="nulová",J157,0)</f>
        <v>0</v>
      </c>
      <c r="BJ157" s="13" t="s">
        <v>83</v>
      </c>
      <c r="BK157" s="189">
        <f>ROUND(I157*H157,2)</f>
        <v>0</v>
      </c>
      <c r="BL157" s="13" t="s">
        <v>132</v>
      </c>
      <c r="BM157" s="188" t="s">
        <v>306</v>
      </c>
    </row>
    <row r="158" spans="1:65" s="2" customFormat="1" ht="11.25">
      <c r="A158" s="30"/>
      <c r="B158" s="31"/>
      <c r="C158" s="32"/>
      <c r="D158" s="190" t="s">
        <v>135</v>
      </c>
      <c r="E158" s="32"/>
      <c r="F158" s="191" t="s">
        <v>305</v>
      </c>
      <c r="G158" s="32"/>
      <c r="H158" s="32"/>
      <c r="I158" s="118"/>
      <c r="J158" s="32"/>
      <c r="K158" s="32"/>
      <c r="L158" s="35"/>
      <c r="M158" s="192"/>
      <c r="N158" s="193"/>
      <c r="O158" s="67"/>
      <c r="P158" s="67"/>
      <c r="Q158" s="67"/>
      <c r="R158" s="67"/>
      <c r="S158" s="67"/>
      <c r="T158" s="68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T158" s="13" t="s">
        <v>135</v>
      </c>
      <c r="AU158" s="13" t="s">
        <v>76</v>
      </c>
    </row>
    <row r="159" spans="1:65" s="10" customFormat="1" ht="11.25">
      <c r="B159" s="195"/>
      <c r="C159" s="196"/>
      <c r="D159" s="190" t="s">
        <v>139</v>
      </c>
      <c r="E159" s="197" t="s">
        <v>1</v>
      </c>
      <c r="F159" s="198" t="s">
        <v>307</v>
      </c>
      <c r="G159" s="196"/>
      <c r="H159" s="199">
        <v>1520</v>
      </c>
      <c r="I159" s="200"/>
      <c r="J159" s="196"/>
      <c r="K159" s="196"/>
      <c r="L159" s="201"/>
      <c r="M159" s="202"/>
      <c r="N159" s="203"/>
      <c r="O159" s="203"/>
      <c r="P159" s="203"/>
      <c r="Q159" s="203"/>
      <c r="R159" s="203"/>
      <c r="S159" s="203"/>
      <c r="T159" s="204"/>
      <c r="AT159" s="205" t="s">
        <v>139</v>
      </c>
      <c r="AU159" s="205" t="s">
        <v>76</v>
      </c>
      <c r="AV159" s="10" t="s">
        <v>85</v>
      </c>
      <c r="AW159" s="10" t="s">
        <v>32</v>
      </c>
      <c r="AX159" s="10" t="s">
        <v>83</v>
      </c>
      <c r="AY159" s="205" t="s">
        <v>133</v>
      </c>
    </row>
    <row r="160" spans="1:65" s="2" customFormat="1" ht="16.5" customHeight="1">
      <c r="A160" s="30"/>
      <c r="B160" s="31"/>
      <c r="C160" s="176" t="s">
        <v>220</v>
      </c>
      <c r="D160" s="176" t="s">
        <v>128</v>
      </c>
      <c r="E160" s="177" t="s">
        <v>191</v>
      </c>
      <c r="F160" s="178" t="s">
        <v>192</v>
      </c>
      <c r="G160" s="179" t="s">
        <v>145</v>
      </c>
      <c r="H160" s="180">
        <v>558.4</v>
      </c>
      <c r="I160" s="181"/>
      <c r="J160" s="182">
        <f>ROUND(I160*H160,2)</f>
        <v>0</v>
      </c>
      <c r="K160" s="183"/>
      <c r="L160" s="35"/>
      <c r="M160" s="184" t="s">
        <v>1</v>
      </c>
      <c r="N160" s="185" t="s">
        <v>41</v>
      </c>
      <c r="O160" s="67"/>
      <c r="P160" s="186">
        <f>O160*H160</f>
        <v>0</v>
      </c>
      <c r="Q160" s="186">
        <v>0</v>
      </c>
      <c r="R160" s="186">
        <f>Q160*H160</f>
        <v>0</v>
      </c>
      <c r="S160" s="186">
        <v>0</v>
      </c>
      <c r="T160" s="187">
        <f>S160*H160</f>
        <v>0</v>
      </c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R160" s="188" t="s">
        <v>132</v>
      </c>
      <c r="AT160" s="188" t="s">
        <v>128</v>
      </c>
      <c r="AU160" s="188" t="s">
        <v>76</v>
      </c>
      <c r="AY160" s="13" t="s">
        <v>133</v>
      </c>
      <c r="BE160" s="189">
        <f>IF(N160="základní",J160,0)</f>
        <v>0</v>
      </c>
      <c r="BF160" s="189">
        <f>IF(N160="snížená",J160,0)</f>
        <v>0</v>
      </c>
      <c r="BG160" s="189">
        <f>IF(N160="zákl. přenesená",J160,0)</f>
        <v>0</v>
      </c>
      <c r="BH160" s="189">
        <f>IF(N160="sníž. přenesená",J160,0)</f>
        <v>0</v>
      </c>
      <c r="BI160" s="189">
        <f>IF(N160="nulová",J160,0)</f>
        <v>0</v>
      </c>
      <c r="BJ160" s="13" t="s">
        <v>83</v>
      </c>
      <c r="BK160" s="189">
        <f>ROUND(I160*H160,2)</f>
        <v>0</v>
      </c>
      <c r="BL160" s="13" t="s">
        <v>132</v>
      </c>
      <c r="BM160" s="188" t="s">
        <v>308</v>
      </c>
    </row>
    <row r="161" spans="1:65" s="2" customFormat="1" ht="19.5">
      <c r="A161" s="30"/>
      <c r="B161" s="31"/>
      <c r="C161" s="32"/>
      <c r="D161" s="190" t="s">
        <v>135</v>
      </c>
      <c r="E161" s="32"/>
      <c r="F161" s="191" t="s">
        <v>194</v>
      </c>
      <c r="G161" s="32"/>
      <c r="H161" s="32"/>
      <c r="I161" s="118"/>
      <c r="J161" s="32"/>
      <c r="K161" s="32"/>
      <c r="L161" s="35"/>
      <c r="M161" s="192"/>
      <c r="N161" s="193"/>
      <c r="O161" s="67"/>
      <c r="P161" s="67"/>
      <c r="Q161" s="67"/>
      <c r="R161" s="67"/>
      <c r="S161" s="67"/>
      <c r="T161" s="68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T161" s="13" t="s">
        <v>135</v>
      </c>
      <c r="AU161" s="13" t="s">
        <v>76</v>
      </c>
    </row>
    <row r="162" spans="1:65" s="2" customFormat="1" ht="29.25">
      <c r="A162" s="30"/>
      <c r="B162" s="31"/>
      <c r="C162" s="32"/>
      <c r="D162" s="190" t="s">
        <v>137</v>
      </c>
      <c r="E162" s="32"/>
      <c r="F162" s="194" t="s">
        <v>195</v>
      </c>
      <c r="G162" s="32"/>
      <c r="H162" s="32"/>
      <c r="I162" s="118"/>
      <c r="J162" s="32"/>
      <c r="K162" s="32"/>
      <c r="L162" s="35"/>
      <c r="M162" s="192"/>
      <c r="N162" s="193"/>
      <c r="O162" s="67"/>
      <c r="P162" s="67"/>
      <c r="Q162" s="67"/>
      <c r="R162" s="67"/>
      <c r="S162" s="67"/>
      <c r="T162" s="68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T162" s="13" t="s">
        <v>137</v>
      </c>
      <c r="AU162" s="13" t="s">
        <v>76</v>
      </c>
    </row>
    <row r="163" spans="1:65" s="10" customFormat="1" ht="11.25">
      <c r="B163" s="195"/>
      <c r="C163" s="196"/>
      <c r="D163" s="190" t="s">
        <v>139</v>
      </c>
      <c r="E163" s="197" t="s">
        <v>1</v>
      </c>
      <c r="F163" s="198" t="s">
        <v>309</v>
      </c>
      <c r="G163" s="196"/>
      <c r="H163" s="199">
        <v>558.4</v>
      </c>
      <c r="I163" s="200"/>
      <c r="J163" s="196"/>
      <c r="K163" s="196"/>
      <c r="L163" s="201"/>
      <c r="M163" s="202"/>
      <c r="N163" s="203"/>
      <c r="O163" s="203"/>
      <c r="P163" s="203"/>
      <c r="Q163" s="203"/>
      <c r="R163" s="203"/>
      <c r="S163" s="203"/>
      <c r="T163" s="204"/>
      <c r="AT163" s="205" t="s">
        <v>139</v>
      </c>
      <c r="AU163" s="205" t="s">
        <v>76</v>
      </c>
      <c r="AV163" s="10" t="s">
        <v>85</v>
      </c>
      <c r="AW163" s="10" t="s">
        <v>32</v>
      </c>
      <c r="AX163" s="10" t="s">
        <v>83</v>
      </c>
      <c r="AY163" s="205" t="s">
        <v>133</v>
      </c>
    </row>
    <row r="164" spans="1:65" s="2" customFormat="1" ht="16.5" customHeight="1">
      <c r="A164" s="30"/>
      <c r="B164" s="31"/>
      <c r="C164" s="217" t="s">
        <v>226</v>
      </c>
      <c r="D164" s="217" t="s">
        <v>198</v>
      </c>
      <c r="E164" s="218" t="s">
        <v>199</v>
      </c>
      <c r="F164" s="219" t="s">
        <v>200</v>
      </c>
      <c r="G164" s="220" t="s">
        <v>201</v>
      </c>
      <c r="H164" s="221">
        <v>796.27800000000002</v>
      </c>
      <c r="I164" s="222"/>
      <c r="J164" s="223">
        <f>ROUND(I164*H164,2)</f>
        <v>0</v>
      </c>
      <c r="K164" s="224"/>
      <c r="L164" s="225"/>
      <c r="M164" s="226" t="s">
        <v>1</v>
      </c>
      <c r="N164" s="227" t="s">
        <v>41</v>
      </c>
      <c r="O164" s="67"/>
      <c r="P164" s="186">
        <f>O164*H164</f>
        <v>0</v>
      </c>
      <c r="Q164" s="186">
        <v>1</v>
      </c>
      <c r="R164" s="186">
        <f>Q164*H164</f>
        <v>796.27800000000002</v>
      </c>
      <c r="S164" s="186">
        <v>0</v>
      </c>
      <c r="T164" s="187">
        <f>S164*H164</f>
        <v>0</v>
      </c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R164" s="188" t="s">
        <v>202</v>
      </c>
      <c r="AT164" s="188" t="s">
        <v>198</v>
      </c>
      <c r="AU164" s="188" t="s">
        <v>76</v>
      </c>
      <c r="AY164" s="13" t="s">
        <v>133</v>
      </c>
      <c r="BE164" s="189">
        <f>IF(N164="základní",J164,0)</f>
        <v>0</v>
      </c>
      <c r="BF164" s="189">
        <f>IF(N164="snížená",J164,0)</f>
        <v>0</v>
      </c>
      <c r="BG164" s="189">
        <f>IF(N164="zákl. přenesená",J164,0)</f>
        <v>0</v>
      </c>
      <c r="BH164" s="189">
        <f>IF(N164="sníž. přenesená",J164,0)</f>
        <v>0</v>
      </c>
      <c r="BI164" s="189">
        <f>IF(N164="nulová",J164,0)</f>
        <v>0</v>
      </c>
      <c r="BJ164" s="13" t="s">
        <v>83</v>
      </c>
      <c r="BK164" s="189">
        <f>ROUND(I164*H164,2)</f>
        <v>0</v>
      </c>
      <c r="BL164" s="13" t="s">
        <v>202</v>
      </c>
      <c r="BM164" s="188" t="s">
        <v>310</v>
      </c>
    </row>
    <row r="165" spans="1:65" s="2" customFormat="1" ht="11.25">
      <c r="A165" s="30"/>
      <c r="B165" s="31"/>
      <c r="C165" s="32"/>
      <c r="D165" s="190" t="s">
        <v>135</v>
      </c>
      <c r="E165" s="32"/>
      <c r="F165" s="191" t="s">
        <v>200</v>
      </c>
      <c r="G165" s="32"/>
      <c r="H165" s="32"/>
      <c r="I165" s="118"/>
      <c r="J165" s="32"/>
      <c r="K165" s="32"/>
      <c r="L165" s="35"/>
      <c r="M165" s="192"/>
      <c r="N165" s="193"/>
      <c r="O165" s="67"/>
      <c r="P165" s="67"/>
      <c r="Q165" s="67"/>
      <c r="R165" s="67"/>
      <c r="S165" s="67"/>
      <c r="T165" s="68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T165" s="13" t="s">
        <v>135</v>
      </c>
      <c r="AU165" s="13" t="s">
        <v>76</v>
      </c>
    </row>
    <row r="166" spans="1:65" s="10" customFormat="1" ht="11.25">
      <c r="B166" s="195"/>
      <c r="C166" s="196"/>
      <c r="D166" s="190" t="s">
        <v>139</v>
      </c>
      <c r="E166" s="197" t="s">
        <v>1</v>
      </c>
      <c r="F166" s="198" t="s">
        <v>311</v>
      </c>
      <c r="G166" s="196"/>
      <c r="H166" s="199">
        <v>796.27800000000002</v>
      </c>
      <c r="I166" s="200"/>
      <c r="J166" s="196"/>
      <c r="K166" s="196"/>
      <c r="L166" s="201"/>
      <c r="M166" s="202"/>
      <c r="N166" s="203"/>
      <c r="O166" s="203"/>
      <c r="P166" s="203"/>
      <c r="Q166" s="203"/>
      <c r="R166" s="203"/>
      <c r="S166" s="203"/>
      <c r="T166" s="204"/>
      <c r="AT166" s="205" t="s">
        <v>139</v>
      </c>
      <c r="AU166" s="205" t="s">
        <v>76</v>
      </c>
      <c r="AV166" s="10" t="s">
        <v>85</v>
      </c>
      <c r="AW166" s="10" t="s">
        <v>32</v>
      </c>
      <c r="AX166" s="10" t="s">
        <v>83</v>
      </c>
      <c r="AY166" s="205" t="s">
        <v>133</v>
      </c>
    </row>
    <row r="167" spans="1:65" s="2" customFormat="1" ht="16.5" customHeight="1">
      <c r="A167" s="30"/>
      <c r="B167" s="31"/>
      <c r="C167" s="176" t="s">
        <v>8</v>
      </c>
      <c r="D167" s="176" t="s">
        <v>128</v>
      </c>
      <c r="E167" s="177" t="s">
        <v>312</v>
      </c>
      <c r="F167" s="178" t="s">
        <v>313</v>
      </c>
      <c r="G167" s="179" t="s">
        <v>234</v>
      </c>
      <c r="H167" s="180">
        <v>102</v>
      </c>
      <c r="I167" s="181"/>
      <c r="J167" s="182">
        <f>ROUND(I167*H167,2)</f>
        <v>0</v>
      </c>
      <c r="K167" s="183"/>
      <c r="L167" s="35"/>
      <c r="M167" s="184" t="s">
        <v>1</v>
      </c>
      <c r="N167" s="185" t="s">
        <v>41</v>
      </c>
      <c r="O167" s="67"/>
      <c r="P167" s="186">
        <f>O167*H167</f>
        <v>0</v>
      </c>
      <c r="Q167" s="186">
        <v>0</v>
      </c>
      <c r="R167" s="186">
        <f>Q167*H167</f>
        <v>0</v>
      </c>
      <c r="S167" s="186">
        <v>0</v>
      </c>
      <c r="T167" s="187">
        <f>S167*H167</f>
        <v>0</v>
      </c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R167" s="188" t="s">
        <v>132</v>
      </c>
      <c r="AT167" s="188" t="s">
        <v>128</v>
      </c>
      <c r="AU167" s="188" t="s">
        <v>76</v>
      </c>
      <c r="AY167" s="13" t="s">
        <v>133</v>
      </c>
      <c r="BE167" s="189">
        <f>IF(N167="základní",J167,0)</f>
        <v>0</v>
      </c>
      <c r="BF167" s="189">
        <f>IF(N167="snížená",J167,0)</f>
        <v>0</v>
      </c>
      <c r="BG167" s="189">
        <f>IF(N167="zákl. přenesená",J167,0)</f>
        <v>0</v>
      </c>
      <c r="BH167" s="189">
        <f>IF(N167="sníž. přenesená",J167,0)</f>
        <v>0</v>
      </c>
      <c r="BI167" s="189">
        <f>IF(N167="nulová",J167,0)</f>
        <v>0</v>
      </c>
      <c r="BJ167" s="13" t="s">
        <v>83</v>
      </c>
      <c r="BK167" s="189">
        <f>ROUND(I167*H167,2)</f>
        <v>0</v>
      </c>
      <c r="BL167" s="13" t="s">
        <v>132</v>
      </c>
      <c r="BM167" s="188" t="s">
        <v>314</v>
      </c>
    </row>
    <row r="168" spans="1:65" s="2" customFormat="1" ht="19.5">
      <c r="A168" s="30"/>
      <c r="B168" s="31"/>
      <c r="C168" s="32"/>
      <c r="D168" s="190" t="s">
        <v>135</v>
      </c>
      <c r="E168" s="32"/>
      <c r="F168" s="191" t="s">
        <v>315</v>
      </c>
      <c r="G168" s="32"/>
      <c r="H168" s="32"/>
      <c r="I168" s="118"/>
      <c r="J168" s="32"/>
      <c r="K168" s="32"/>
      <c r="L168" s="35"/>
      <c r="M168" s="192"/>
      <c r="N168" s="193"/>
      <c r="O168" s="67"/>
      <c r="P168" s="67"/>
      <c r="Q168" s="67"/>
      <c r="R168" s="67"/>
      <c r="S168" s="67"/>
      <c r="T168" s="68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T168" s="13" t="s">
        <v>135</v>
      </c>
      <c r="AU168" s="13" t="s">
        <v>76</v>
      </c>
    </row>
    <row r="169" spans="1:65" s="2" customFormat="1" ht="29.25">
      <c r="A169" s="30"/>
      <c r="B169" s="31"/>
      <c r="C169" s="32"/>
      <c r="D169" s="190" t="s">
        <v>137</v>
      </c>
      <c r="E169" s="32"/>
      <c r="F169" s="194" t="s">
        <v>316</v>
      </c>
      <c r="G169" s="32"/>
      <c r="H169" s="32"/>
      <c r="I169" s="118"/>
      <c r="J169" s="32"/>
      <c r="K169" s="32"/>
      <c r="L169" s="35"/>
      <c r="M169" s="192"/>
      <c r="N169" s="193"/>
      <c r="O169" s="67"/>
      <c r="P169" s="67"/>
      <c r="Q169" s="67"/>
      <c r="R169" s="67"/>
      <c r="S169" s="67"/>
      <c r="T169" s="68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T169" s="13" t="s">
        <v>137</v>
      </c>
      <c r="AU169" s="13" t="s">
        <v>76</v>
      </c>
    </row>
    <row r="170" spans="1:65" s="2" customFormat="1" ht="16.5" customHeight="1">
      <c r="A170" s="30"/>
      <c r="B170" s="31"/>
      <c r="C170" s="176" t="s">
        <v>238</v>
      </c>
      <c r="D170" s="176" t="s">
        <v>128</v>
      </c>
      <c r="E170" s="177" t="s">
        <v>227</v>
      </c>
      <c r="F170" s="178" t="s">
        <v>228</v>
      </c>
      <c r="G170" s="179" t="s">
        <v>153</v>
      </c>
      <c r="H170" s="180">
        <v>1</v>
      </c>
      <c r="I170" s="181"/>
      <c r="J170" s="182">
        <f>ROUND(I170*H170,2)</f>
        <v>0</v>
      </c>
      <c r="K170" s="183"/>
      <c r="L170" s="35"/>
      <c r="M170" s="184" t="s">
        <v>1</v>
      </c>
      <c r="N170" s="185" t="s">
        <v>41</v>
      </c>
      <c r="O170" s="67"/>
      <c r="P170" s="186">
        <f>O170*H170</f>
        <v>0</v>
      </c>
      <c r="Q170" s="186">
        <v>0</v>
      </c>
      <c r="R170" s="186">
        <f>Q170*H170</f>
        <v>0</v>
      </c>
      <c r="S170" s="186">
        <v>0</v>
      </c>
      <c r="T170" s="187">
        <f>S170*H170</f>
        <v>0</v>
      </c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R170" s="188" t="s">
        <v>132</v>
      </c>
      <c r="AT170" s="188" t="s">
        <v>128</v>
      </c>
      <c r="AU170" s="188" t="s">
        <v>76</v>
      </c>
      <c r="AY170" s="13" t="s">
        <v>133</v>
      </c>
      <c r="BE170" s="189">
        <f>IF(N170="základní",J170,0)</f>
        <v>0</v>
      </c>
      <c r="BF170" s="189">
        <f>IF(N170="snížená",J170,0)</f>
        <v>0</v>
      </c>
      <c r="BG170" s="189">
        <f>IF(N170="zákl. přenesená",J170,0)</f>
        <v>0</v>
      </c>
      <c r="BH170" s="189">
        <f>IF(N170="sníž. přenesená",J170,0)</f>
        <v>0</v>
      </c>
      <c r="BI170" s="189">
        <f>IF(N170="nulová",J170,0)</f>
        <v>0</v>
      </c>
      <c r="BJ170" s="13" t="s">
        <v>83</v>
      </c>
      <c r="BK170" s="189">
        <f>ROUND(I170*H170,2)</f>
        <v>0</v>
      </c>
      <c r="BL170" s="13" t="s">
        <v>132</v>
      </c>
      <c r="BM170" s="188" t="s">
        <v>317</v>
      </c>
    </row>
    <row r="171" spans="1:65" s="2" customFormat="1" ht="39">
      <c r="A171" s="30"/>
      <c r="B171" s="31"/>
      <c r="C171" s="32"/>
      <c r="D171" s="190" t="s">
        <v>135</v>
      </c>
      <c r="E171" s="32"/>
      <c r="F171" s="191" t="s">
        <v>230</v>
      </c>
      <c r="G171" s="32"/>
      <c r="H171" s="32"/>
      <c r="I171" s="118"/>
      <c r="J171" s="32"/>
      <c r="K171" s="32"/>
      <c r="L171" s="35"/>
      <c r="M171" s="192"/>
      <c r="N171" s="193"/>
      <c r="O171" s="67"/>
      <c r="P171" s="67"/>
      <c r="Q171" s="67"/>
      <c r="R171" s="67"/>
      <c r="S171" s="67"/>
      <c r="T171" s="68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T171" s="13" t="s">
        <v>135</v>
      </c>
      <c r="AU171" s="13" t="s">
        <v>76</v>
      </c>
    </row>
    <row r="172" spans="1:65" s="2" customFormat="1" ht="48.75">
      <c r="A172" s="30"/>
      <c r="B172" s="31"/>
      <c r="C172" s="32"/>
      <c r="D172" s="190" t="s">
        <v>137</v>
      </c>
      <c r="E172" s="32"/>
      <c r="F172" s="194" t="s">
        <v>231</v>
      </c>
      <c r="G172" s="32"/>
      <c r="H172" s="32"/>
      <c r="I172" s="118"/>
      <c r="J172" s="32"/>
      <c r="K172" s="32"/>
      <c r="L172" s="35"/>
      <c r="M172" s="192"/>
      <c r="N172" s="193"/>
      <c r="O172" s="67"/>
      <c r="P172" s="67"/>
      <c r="Q172" s="67"/>
      <c r="R172" s="67"/>
      <c r="S172" s="67"/>
      <c r="T172" s="68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T172" s="13" t="s">
        <v>137</v>
      </c>
      <c r="AU172" s="13" t="s">
        <v>76</v>
      </c>
    </row>
    <row r="173" spans="1:65" s="2" customFormat="1" ht="16.5" customHeight="1">
      <c r="A173" s="30"/>
      <c r="B173" s="31"/>
      <c r="C173" s="176" t="s">
        <v>245</v>
      </c>
      <c r="D173" s="176" t="s">
        <v>128</v>
      </c>
      <c r="E173" s="177" t="s">
        <v>206</v>
      </c>
      <c r="F173" s="178" t="s">
        <v>207</v>
      </c>
      <c r="G173" s="179" t="s">
        <v>145</v>
      </c>
      <c r="H173" s="180">
        <v>47</v>
      </c>
      <c r="I173" s="181"/>
      <c r="J173" s="182">
        <f>ROUND(I173*H173,2)</f>
        <v>0</v>
      </c>
      <c r="K173" s="183"/>
      <c r="L173" s="35"/>
      <c r="M173" s="184" t="s">
        <v>1</v>
      </c>
      <c r="N173" s="185" t="s">
        <v>41</v>
      </c>
      <c r="O173" s="67"/>
      <c r="P173" s="186">
        <f>O173*H173</f>
        <v>0</v>
      </c>
      <c r="Q173" s="186">
        <v>0</v>
      </c>
      <c r="R173" s="186">
        <f>Q173*H173</f>
        <v>0</v>
      </c>
      <c r="S173" s="186">
        <v>0</v>
      </c>
      <c r="T173" s="187">
        <f>S173*H173</f>
        <v>0</v>
      </c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R173" s="188" t="s">
        <v>132</v>
      </c>
      <c r="AT173" s="188" t="s">
        <v>128</v>
      </c>
      <c r="AU173" s="188" t="s">
        <v>76</v>
      </c>
      <c r="AY173" s="13" t="s">
        <v>133</v>
      </c>
      <c r="BE173" s="189">
        <f>IF(N173="základní",J173,0)</f>
        <v>0</v>
      </c>
      <c r="BF173" s="189">
        <f>IF(N173="snížená",J173,0)</f>
        <v>0</v>
      </c>
      <c r="BG173" s="189">
        <f>IF(N173="zákl. přenesená",J173,0)</f>
        <v>0</v>
      </c>
      <c r="BH173" s="189">
        <f>IF(N173="sníž. přenesená",J173,0)</f>
        <v>0</v>
      </c>
      <c r="BI173" s="189">
        <f>IF(N173="nulová",J173,0)</f>
        <v>0</v>
      </c>
      <c r="BJ173" s="13" t="s">
        <v>83</v>
      </c>
      <c r="BK173" s="189">
        <f>ROUND(I173*H173,2)</f>
        <v>0</v>
      </c>
      <c r="BL173" s="13" t="s">
        <v>132</v>
      </c>
      <c r="BM173" s="188" t="s">
        <v>318</v>
      </c>
    </row>
    <row r="174" spans="1:65" s="2" customFormat="1" ht="29.25">
      <c r="A174" s="30"/>
      <c r="B174" s="31"/>
      <c r="C174" s="32"/>
      <c r="D174" s="190" t="s">
        <v>135</v>
      </c>
      <c r="E174" s="32"/>
      <c r="F174" s="191" t="s">
        <v>209</v>
      </c>
      <c r="G174" s="32"/>
      <c r="H174" s="32"/>
      <c r="I174" s="118"/>
      <c r="J174" s="32"/>
      <c r="K174" s="32"/>
      <c r="L174" s="35"/>
      <c r="M174" s="192"/>
      <c r="N174" s="193"/>
      <c r="O174" s="67"/>
      <c r="P174" s="67"/>
      <c r="Q174" s="67"/>
      <c r="R174" s="67"/>
      <c r="S174" s="67"/>
      <c r="T174" s="68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T174" s="13" t="s">
        <v>135</v>
      </c>
      <c r="AU174" s="13" t="s">
        <v>76</v>
      </c>
    </row>
    <row r="175" spans="1:65" s="2" customFormat="1" ht="29.25">
      <c r="A175" s="30"/>
      <c r="B175" s="31"/>
      <c r="C175" s="32"/>
      <c r="D175" s="190" t="s">
        <v>137</v>
      </c>
      <c r="E175" s="32"/>
      <c r="F175" s="194" t="s">
        <v>210</v>
      </c>
      <c r="G175" s="32"/>
      <c r="H175" s="32"/>
      <c r="I175" s="118"/>
      <c r="J175" s="32"/>
      <c r="K175" s="32"/>
      <c r="L175" s="35"/>
      <c r="M175" s="192"/>
      <c r="N175" s="193"/>
      <c r="O175" s="67"/>
      <c r="P175" s="67"/>
      <c r="Q175" s="67"/>
      <c r="R175" s="67"/>
      <c r="S175" s="67"/>
      <c r="T175" s="68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T175" s="13" t="s">
        <v>137</v>
      </c>
      <c r="AU175" s="13" t="s">
        <v>76</v>
      </c>
    </row>
    <row r="176" spans="1:65" s="10" customFormat="1" ht="11.25">
      <c r="B176" s="195"/>
      <c r="C176" s="196"/>
      <c r="D176" s="190" t="s">
        <v>139</v>
      </c>
      <c r="E176" s="197" t="s">
        <v>1</v>
      </c>
      <c r="F176" s="198" t="s">
        <v>319</v>
      </c>
      <c r="G176" s="196"/>
      <c r="H176" s="199">
        <v>13</v>
      </c>
      <c r="I176" s="200"/>
      <c r="J176" s="196"/>
      <c r="K176" s="196"/>
      <c r="L176" s="201"/>
      <c r="M176" s="202"/>
      <c r="N176" s="203"/>
      <c r="O176" s="203"/>
      <c r="P176" s="203"/>
      <c r="Q176" s="203"/>
      <c r="R176" s="203"/>
      <c r="S176" s="203"/>
      <c r="T176" s="204"/>
      <c r="AT176" s="205" t="s">
        <v>139</v>
      </c>
      <c r="AU176" s="205" t="s">
        <v>76</v>
      </c>
      <c r="AV176" s="10" t="s">
        <v>85</v>
      </c>
      <c r="AW176" s="10" t="s">
        <v>32</v>
      </c>
      <c r="AX176" s="10" t="s">
        <v>76</v>
      </c>
      <c r="AY176" s="205" t="s">
        <v>133</v>
      </c>
    </row>
    <row r="177" spans="1:65" s="10" customFormat="1" ht="11.25">
      <c r="B177" s="195"/>
      <c r="C177" s="196"/>
      <c r="D177" s="190" t="s">
        <v>139</v>
      </c>
      <c r="E177" s="197" t="s">
        <v>1</v>
      </c>
      <c r="F177" s="198" t="s">
        <v>320</v>
      </c>
      <c r="G177" s="196"/>
      <c r="H177" s="199">
        <v>34</v>
      </c>
      <c r="I177" s="200"/>
      <c r="J177" s="196"/>
      <c r="K177" s="196"/>
      <c r="L177" s="201"/>
      <c r="M177" s="202"/>
      <c r="N177" s="203"/>
      <c r="O177" s="203"/>
      <c r="P177" s="203"/>
      <c r="Q177" s="203"/>
      <c r="R177" s="203"/>
      <c r="S177" s="203"/>
      <c r="T177" s="204"/>
      <c r="AT177" s="205" t="s">
        <v>139</v>
      </c>
      <c r="AU177" s="205" t="s">
        <v>76</v>
      </c>
      <c r="AV177" s="10" t="s">
        <v>85</v>
      </c>
      <c r="AW177" s="10" t="s">
        <v>32</v>
      </c>
      <c r="AX177" s="10" t="s">
        <v>76</v>
      </c>
      <c r="AY177" s="205" t="s">
        <v>133</v>
      </c>
    </row>
    <row r="178" spans="1:65" s="11" customFormat="1" ht="11.25">
      <c r="B178" s="206"/>
      <c r="C178" s="207"/>
      <c r="D178" s="190" t="s">
        <v>139</v>
      </c>
      <c r="E178" s="208" t="s">
        <v>1</v>
      </c>
      <c r="F178" s="209" t="s">
        <v>142</v>
      </c>
      <c r="G178" s="207"/>
      <c r="H178" s="210">
        <v>47</v>
      </c>
      <c r="I178" s="211"/>
      <c r="J178" s="207"/>
      <c r="K178" s="207"/>
      <c r="L178" s="212"/>
      <c r="M178" s="213"/>
      <c r="N178" s="214"/>
      <c r="O178" s="214"/>
      <c r="P178" s="214"/>
      <c r="Q178" s="214"/>
      <c r="R178" s="214"/>
      <c r="S178" s="214"/>
      <c r="T178" s="215"/>
      <c r="AT178" s="216" t="s">
        <v>139</v>
      </c>
      <c r="AU178" s="216" t="s">
        <v>76</v>
      </c>
      <c r="AV178" s="11" t="s">
        <v>132</v>
      </c>
      <c r="AW178" s="11" t="s">
        <v>32</v>
      </c>
      <c r="AX178" s="11" t="s">
        <v>83</v>
      </c>
      <c r="AY178" s="216" t="s">
        <v>133</v>
      </c>
    </row>
    <row r="179" spans="1:65" s="2" customFormat="1" ht="16.5" customHeight="1">
      <c r="A179" s="30"/>
      <c r="B179" s="31"/>
      <c r="C179" s="176" t="s">
        <v>252</v>
      </c>
      <c r="D179" s="176" t="s">
        <v>128</v>
      </c>
      <c r="E179" s="177" t="s">
        <v>321</v>
      </c>
      <c r="F179" s="178" t="s">
        <v>322</v>
      </c>
      <c r="G179" s="179" t="s">
        <v>201</v>
      </c>
      <c r="H179" s="180">
        <v>309.70999999999998</v>
      </c>
      <c r="I179" s="181"/>
      <c r="J179" s="182">
        <f>ROUND(I179*H179,2)</f>
        <v>0</v>
      </c>
      <c r="K179" s="183"/>
      <c r="L179" s="35"/>
      <c r="M179" s="184" t="s">
        <v>1</v>
      </c>
      <c r="N179" s="185" t="s">
        <v>41</v>
      </c>
      <c r="O179" s="67"/>
      <c r="P179" s="186">
        <f>O179*H179</f>
        <v>0</v>
      </c>
      <c r="Q179" s="186">
        <v>0</v>
      </c>
      <c r="R179" s="186">
        <f>Q179*H179</f>
        <v>0</v>
      </c>
      <c r="S179" s="186">
        <v>0</v>
      </c>
      <c r="T179" s="187">
        <f>S179*H179</f>
        <v>0</v>
      </c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R179" s="188" t="s">
        <v>263</v>
      </c>
      <c r="AT179" s="188" t="s">
        <v>128</v>
      </c>
      <c r="AU179" s="188" t="s">
        <v>76</v>
      </c>
      <c r="AY179" s="13" t="s">
        <v>133</v>
      </c>
      <c r="BE179" s="189">
        <f>IF(N179="základní",J179,0)</f>
        <v>0</v>
      </c>
      <c r="BF179" s="189">
        <f>IF(N179="snížená",J179,0)</f>
        <v>0</v>
      </c>
      <c r="BG179" s="189">
        <f>IF(N179="zákl. přenesená",J179,0)</f>
        <v>0</v>
      </c>
      <c r="BH179" s="189">
        <f>IF(N179="sníž. přenesená",J179,0)</f>
        <v>0</v>
      </c>
      <c r="BI179" s="189">
        <f>IF(N179="nulová",J179,0)</f>
        <v>0</v>
      </c>
      <c r="BJ179" s="13" t="s">
        <v>83</v>
      </c>
      <c r="BK179" s="189">
        <f>ROUND(I179*H179,2)</f>
        <v>0</v>
      </c>
      <c r="BL179" s="13" t="s">
        <v>263</v>
      </c>
      <c r="BM179" s="188" t="s">
        <v>323</v>
      </c>
    </row>
    <row r="180" spans="1:65" s="2" customFormat="1" ht="29.25">
      <c r="A180" s="30"/>
      <c r="B180" s="31"/>
      <c r="C180" s="32"/>
      <c r="D180" s="190" t="s">
        <v>135</v>
      </c>
      <c r="E180" s="32"/>
      <c r="F180" s="191" t="s">
        <v>324</v>
      </c>
      <c r="G180" s="32"/>
      <c r="H180" s="32"/>
      <c r="I180" s="118"/>
      <c r="J180" s="32"/>
      <c r="K180" s="32"/>
      <c r="L180" s="35"/>
      <c r="M180" s="192"/>
      <c r="N180" s="193"/>
      <c r="O180" s="67"/>
      <c r="P180" s="67"/>
      <c r="Q180" s="67"/>
      <c r="R180" s="67"/>
      <c r="S180" s="67"/>
      <c r="T180" s="68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T180" s="13" t="s">
        <v>135</v>
      </c>
      <c r="AU180" s="13" t="s">
        <v>76</v>
      </c>
    </row>
    <row r="181" spans="1:65" s="2" customFormat="1" ht="29.25">
      <c r="A181" s="30"/>
      <c r="B181" s="31"/>
      <c r="C181" s="32"/>
      <c r="D181" s="190" t="s">
        <v>137</v>
      </c>
      <c r="E181" s="32"/>
      <c r="F181" s="194" t="s">
        <v>325</v>
      </c>
      <c r="G181" s="32"/>
      <c r="H181" s="32"/>
      <c r="I181" s="118"/>
      <c r="J181" s="32"/>
      <c r="K181" s="32"/>
      <c r="L181" s="35"/>
      <c r="M181" s="192"/>
      <c r="N181" s="193"/>
      <c r="O181" s="67"/>
      <c r="P181" s="67"/>
      <c r="Q181" s="67"/>
      <c r="R181" s="67"/>
      <c r="S181" s="67"/>
      <c r="T181" s="68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T181" s="13" t="s">
        <v>137</v>
      </c>
      <c r="AU181" s="13" t="s">
        <v>76</v>
      </c>
    </row>
    <row r="182" spans="1:65" s="10" customFormat="1" ht="11.25">
      <c r="B182" s="195"/>
      <c r="C182" s="196"/>
      <c r="D182" s="190" t="s">
        <v>139</v>
      </c>
      <c r="E182" s="197" t="s">
        <v>1</v>
      </c>
      <c r="F182" s="198" t="s">
        <v>326</v>
      </c>
      <c r="G182" s="196"/>
      <c r="H182" s="199">
        <v>243.2</v>
      </c>
      <c r="I182" s="200"/>
      <c r="J182" s="196"/>
      <c r="K182" s="196"/>
      <c r="L182" s="201"/>
      <c r="M182" s="202"/>
      <c r="N182" s="203"/>
      <c r="O182" s="203"/>
      <c r="P182" s="203"/>
      <c r="Q182" s="203"/>
      <c r="R182" s="203"/>
      <c r="S182" s="203"/>
      <c r="T182" s="204"/>
      <c r="AT182" s="205" t="s">
        <v>139</v>
      </c>
      <c r="AU182" s="205" t="s">
        <v>76</v>
      </c>
      <c r="AV182" s="10" t="s">
        <v>85</v>
      </c>
      <c r="AW182" s="10" t="s">
        <v>32</v>
      </c>
      <c r="AX182" s="10" t="s">
        <v>76</v>
      </c>
      <c r="AY182" s="205" t="s">
        <v>133</v>
      </c>
    </row>
    <row r="183" spans="1:65" s="10" customFormat="1" ht="11.25">
      <c r="B183" s="195"/>
      <c r="C183" s="196"/>
      <c r="D183" s="190" t="s">
        <v>139</v>
      </c>
      <c r="E183" s="197" t="s">
        <v>1</v>
      </c>
      <c r="F183" s="198" t="s">
        <v>327</v>
      </c>
      <c r="G183" s="196"/>
      <c r="H183" s="199">
        <v>66.510000000000005</v>
      </c>
      <c r="I183" s="200"/>
      <c r="J183" s="196"/>
      <c r="K183" s="196"/>
      <c r="L183" s="201"/>
      <c r="M183" s="202"/>
      <c r="N183" s="203"/>
      <c r="O183" s="203"/>
      <c r="P183" s="203"/>
      <c r="Q183" s="203"/>
      <c r="R183" s="203"/>
      <c r="S183" s="203"/>
      <c r="T183" s="204"/>
      <c r="AT183" s="205" t="s">
        <v>139</v>
      </c>
      <c r="AU183" s="205" t="s">
        <v>76</v>
      </c>
      <c r="AV183" s="10" t="s">
        <v>85</v>
      </c>
      <c r="AW183" s="10" t="s">
        <v>32</v>
      </c>
      <c r="AX183" s="10" t="s">
        <v>76</v>
      </c>
      <c r="AY183" s="205" t="s">
        <v>133</v>
      </c>
    </row>
    <row r="184" spans="1:65" s="11" customFormat="1" ht="11.25">
      <c r="B184" s="206"/>
      <c r="C184" s="207"/>
      <c r="D184" s="190" t="s">
        <v>139</v>
      </c>
      <c r="E184" s="208" t="s">
        <v>1</v>
      </c>
      <c r="F184" s="209" t="s">
        <v>142</v>
      </c>
      <c r="G184" s="207"/>
      <c r="H184" s="210">
        <v>309.70999999999998</v>
      </c>
      <c r="I184" s="211"/>
      <c r="J184" s="207"/>
      <c r="K184" s="207"/>
      <c r="L184" s="212"/>
      <c r="M184" s="213"/>
      <c r="N184" s="214"/>
      <c r="O184" s="214"/>
      <c r="P184" s="214"/>
      <c r="Q184" s="214"/>
      <c r="R184" s="214"/>
      <c r="S184" s="214"/>
      <c r="T184" s="215"/>
      <c r="AT184" s="216" t="s">
        <v>139</v>
      </c>
      <c r="AU184" s="216" t="s">
        <v>76</v>
      </c>
      <c r="AV184" s="11" t="s">
        <v>132</v>
      </c>
      <c r="AW184" s="11" t="s">
        <v>32</v>
      </c>
      <c r="AX184" s="11" t="s">
        <v>83</v>
      </c>
      <c r="AY184" s="216" t="s">
        <v>133</v>
      </c>
    </row>
    <row r="185" spans="1:65" s="2" customFormat="1" ht="16.5" customHeight="1">
      <c r="A185" s="30"/>
      <c r="B185" s="31"/>
      <c r="C185" s="176" t="s">
        <v>260</v>
      </c>
      <c r="D185" s="176" t="s">
        <v>128</v>
      </c>
      <c r="E185" s="177" t="s">
        <v>246</v>
      </c>
      <c r="F185" s="178" t="s">
        <v>247</v>
      </c>
      <c r="G185" s="179" t="s">
        <v>201</v>
      </c>
      <c r="H185" s="180">
        <v>832.5</v>
      </c>
      <c r="I185" s="181"/>
      <c r="J185" s="182">
        <f>ROUND(I185*H185,2)</f>
        <v>0</v>
      </c>
      <c r="K185" s="183"/>
      <c r="L185" s="35"/>
      <c r="M185" s="184" t="s">
        <v>1</v>
      </c>
      <c r="N185" s="185" t="s">
        <v>41</v>
      </c>
      <c r="O185" s="67"/>
      <c r="P185" s="186">
        <f>O185*H185</f>
        <v>0</v>
      </c>
      <c r="Q185" s="186">
        <v>0</v>
      </c>
      <c r="R185" s="186">
        <f>Q185*H185</f>
        <v>0</v>
      </c>
      <c r="S185" s="186">
        <v>0</v>
      </c>
      <c r="T185" s="187">
        <f>S185*H185</f>
        <v>0</v>
      </c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R185" s="188" t="s">
        <v>263</v>
      </c>
      <c r="AT185" s="188" t="s">
        <v>128</v>
      </c>
      <c r="AU185" s="188" t="s">
        <v>76</v>
      </c>
      <c r="AY185" s="13" t="s">
        <v>133</v>
      </c>
      <c r="BE185" s="189">
        <f>IF(N185="základní",J185,0)</f>
        <v>0</v>
      </c>
      <c r="BF185" s="189">
        <f>IF(N185="snížená",J185,0)</f>
        <v>0</v>
      </c>
      <c r="BG185" s="189">
        <f>IF(N185="zákl. přenesená",J185,0)</f>
        <v>0</v>
      </c>
      <c r="BH185" s="189">
        <f>IF(N185="sníž. přenesená",J185,0)</f>
        <v>0</v>
      </c>
      <c r="BI185" s="189">
        <f>IF(N185="nulová",J185,0)</f>
        <v>0</v>
      </c>
      <c r="BJ185" s="13" t="s">
        <v>83</v>
      </c>
      <c r="BK185" s="189">
        <f>ROUND(I185*H185,2)</f>
        <v>0</v>
      </c>
      <c r="BL185" s="13" t="s">
        <v>263</v>
      </c>
      <c r="BM185" s="188" t="s">
        <v>328</v>
      </c>
    </row>
    <row r="186" spans="1:65" s="2" customFormat="1" ht="29.25">
      <c r="A186" s="30"/>
      <c r="B186" s="31"/>
      <c r="C186" s="32"/>
      <c r="D186" s="190" t="s">
        <v>135</v>
      </c>
      <c r="E186" s="32"/>
      <c r="F186" s="191" t="s">
        <v>249</v>
      </c>
      <c r="G186" s="32"/>
      <c r="H186" s="32"/>
      <c r="I186" s="118"/>
      <c r="J186" s="32"/>
      <c r="K186" s="32"/>
      <c r="L186" s="35"/>
      <c r="M186" s="192"/>
      <c r="N186" s="193"/>
      <c r="O186" s="67"/>
      <c r="P186" s="67"/>
      <c r="Q186" s="67"/>
      <c r="R186" s="67"/>
      <c r="S186" s="67"/>
      <c r="T186" s="68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T186" s="13" t="s">
        <v>135</v>
      </c>
      <c r="AU186" s="13" t="s">
        <v>76</v>
      </c>
    </row>
    <row r="187" spans="1:65" s="2" customFormat="1" ht="29.25">
      <c r="A187" s="30"/>
      <c r="B187" s="31"/>
      <c r="C187" s="32"/>
      <c r="D187" s="190" t="s">
        <v>137</v>
      </c>
      <c r="E187" s="32"/>
      <c r="F187" s="194" t="s">
        <v>250</v>
      </c>
      <c r="G187" s="32"/>
      <c r="H187" s="32"/>
      <c r="I187" s="118"/>
      <c r="J187" s="32"/>
      <c r="K187" s="32"/>
      <c r="L187" s="35"/>
      <c r="M187" s="192"/>
      <c r="N187" s="193"/>
      <c r="O187" s="67"/>
      <c r="P187" s="67"/>
      <c r="Q187" s="67"/>
      <c r="R187" s="67"/>
      <c r="S187" s="67"/>
      <c r="T187" s="68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T187" s="13" t="s">
        <v>137</v>
      </c>
      <c r="AU187" s="13" t="s">
        <v>76</v>
      </c>
    </row>
    <row r="188" spans="1:65" s="10" customFormat="1" ht="11.25">
      <c r="B188" s="195"/>
      <c r="C188" s="196"/>
      <c r="D188" s="190" t="s">
        <v>139</v>
      </c>
      <c r="E188" s="197" t="s">
        <v>1</v>
      </c>
      <c r="F188" s="198" t="s">
        <v>329</v>
      </c>
      <c r="G188" s="196"/>
      <c r="H188" s="199">
        <v>832.5</v>
      </c>
      <c r="I188" s="200"/>
      <c r="J188" s="196"/>
      <c r="K188" s="196"/>
      <c r="L188" s="201"/>
      <c r="M188" s="202"/>
      <c r="N188" s="203"/>
      <c r="O188" s="203"/>
      <c r="P188" s="203"/>
      <c r="Q188" s="203"/>
      <c r="R188" s="203"/>
      <c r="S188" s="203"/>
      <c r="T188" s="204"/>
      <c r="AT188" s="205" t="s">
        <v>139</v>
      </c>
      <c r="AU188" s="205" t="s">
        <v>76</v>
      </c>
      <c r="AV188" s="10" t="s">
        <v>85</v>
      </c>
      <c r="AW188" s="10" t="s">
        <v>32</v>
      </c>
      <c r="AX188" s="10" t="s">
        <v>83</v>
      </c>
      <c r="AY188" s="205" t="s">
        <v>133</v>
      </c>
    </row>
    <row r="189" spans="1:65" s="2" customFormat="1" ht="16.5" customHeight="1">
      <c r="A189" s="30"/>
      <c r="B189" s="31"/>
      <c r="C189" s="176" t="s">
        <v>330</v>
      </c>
      <c r="D189" s="176" t="s">
        <v>128</v>
      </c>
      <c r="E189" s="177" t="s">
        <v>331</v>
      </c>
      <c r="F189" s="178" t="s">
        <v>332</v>
      </c>
      <c r="G189" s="179" t="s">
        <v>201</v>
      </c>
      <c r="H189" s="180">
        <v>66.510000000000005</v>
      </c>
      <c r="I189" s="181"/>
      <c r="J189" s="182">
        <f>ROUND(I189*H189,2)</f>
        <v>0</v>
      </c>
      <c r="K189" s="183"/>
      <c r="L189" s="35"/>
      <c r="M189" s="184" t="s">
        <v>1</v>
      </c>
      <c r="N189" s="185" t="s">
        <v>41</v>
      </c>
      <c r="O189" s="67"/>
      <c r="P189" s="186">
        <f>O189*H189</f>
        <v>0</v>
      </c>
      <c r="Q189" s="186">
        <v>0</v>
      </c>
      <c r="R189" s="186">
        <f>Q189*H189</f>
        <v>0</v>
      </c>
      <c r="S189" s="186">
        <v>0</v>
      </c>
      <c r="T189" s="187">
        <f>S189*H189</f>
        <v>0</v>
      </c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R189" s="188" t="s">
        <v>263</v>
      </c>
      <c r="AT189" s="188" t="s">
        <v>128</v>
      </c>
      <c r="AU189" s="188" t="s">
        <v>76</v>
      </c>
      <c r="AY189" s="13" t="s">
        <v>133</v>
      </c>
      <c r="BE189" s="189">
        <f>IF(N189="základní",J189,0)</f>
        <v>0</v>
      </c>
      <c r="BF189" s="189">
        <f>IF(N189="snížená",J189,0)</f>
        <v>0</v>
      </c>
      <c r="BG189" s="189">
        <f>IF(N189="zákl. přenesená",J189,0)</f>
        <v>0</v>
      </c>
      <c r="BH189" s="189">
        <f>IF(N189="sníž. přenesená",J189,0)</f>
        <v>0</v>
      </c>
      <c r="BI189" s="189">
        <f>IF(N189="nulová",J189,0)</f>
        <v>0</v>
      </c>
      <c r="BJ189" s="13" t="s">
        <v>83</v>
      </c>
      <c r="BK189" s="189">
        <f>ROUND(I189*H189,2)</f>
        <v>0</v>
      </c>
      <c r="BL189" s="13" t="s">
        <v>263</v>
      </c>
      <c r="BM189" s="188" t="s">
        <v>333</v>
      </c>
    </row>
    <row r="190" spans="1:65" s="2" customFormat="1" ht="29.25">
      <c r="A190" s="30"/>
      <c r="B190" s="31"/>
      <c r="C190" s="32"/>
      <c r="D190" s="190" t="s">
        <v>135</v>
      </c>
      <c r="E190" s="32"/>
      <c r="F190" s="191" t="s">
        <v>334</v>
      </c>
      <c r="G190" s="32"/>
      <c r="H190" s="32"/>
      <c r="I190" s="118"/>
      <c r="J190" s="32"/>
      <c r="K190" s="32"/>
      <c r="L190" s="35"/>
      <c r="M190" s="192"/>
      <c r="N190" s="193"/>
      <c r="O190" s="67"/>
      <c r="P190" s="67"/>
      <c r="Q190" s="67"/>
      <c r="R190" s="67"/>
      <c r="S190" s="67"/>
      <c r="T190" s="68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T190" s="13" t="s">
        <v>135</v>
      </c>
      <c r="AU190" s="13" t="s">
        <v>76</v>
      </c>
    </row>
    <row r="191" spans="1:65" s="2" customFormat="1" ht="29.25">
      <c r="A191" s="30"/>
      <c r="B191" s="31"/>
      <c r="C191" s="32"/>
      <c r="D191" s="190" t="s">
        <v>137</v>
      </c>
      <c r="E191" s="32"/>
      <c r="F191" s="194" t="s">
        <v>250</v>
      </c>
      <c r="G191" s="32"/>
      <c r="H191" s="32"/>
      <c r="I191" s="118"/>
      <c r="J191" s="32"/>
      <c r="K191" s="32"/>
      <c r="L191" s="35"/>
      <c r="M191" s="192"/>
      <c r="N191" s="193"/>
      <c r="O191" s="67"/>
      <c r="P191" s="67"/>
      <c r="Q191" s="67"/>
      <c r="R191" s="67"/>
      <c r="S191" s="67"/>
      <c r="T191" s="68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T191" s="13" t="s">
        <v>137</v>
      </c>
      <c r="AU191" s="13" t="s">
        <v>76</v>
      </c>
    </row>
    <row r="192" spans="1:65" s="10" customFormat="1" ht="11.25">
      <c r="B192" s="195"/>
      <c r="C192" s="196"/>
      <c r="D192" s="190" t="s">
        <v>139</v>
      </c>
      <c r="E192" s="197" t="s">
        <v>1</v>
      </c>
      <c r="F192" s="198" t="s">
        <v>335</v>
      </c>
      <c r="G192" s="196"/>
      <c r="H192" s="199">
        <v>66.510000000000005</v>
      </c>
      <c r="I192" s="200"/>
      <c r="J192" s="196"/>
      <c r="K192" s="196"/>
      <c r="L192" s="201"/>
      <c r="M192" s="202"/>
      <c r="N192" s="203"/>
      <c r="O192" s="203"/>
      <c r="P192" s="203"/>
      <c r="Q192" s="203"/>
      <c r="R192" s="203"/>
      <c r="S192" s="203"/>
      <c r="T192" s="204"/>
      <c r="AT192" s="205" t="s">
        <v>139</v>
      </c>
      <c r="AU192" s="205" t="s">
        <v>76</v>
      </c>
      <c r="AV192" s="10" t="s">
        <v>85</v>
      </c>
      <c r="AW192" s="10" t="s">
        <v>32</v>
      </c>
      <c r="AX192" s="10" t="s">
        <v>83</v>
      </c>
      <c r="AY192" s="205" t="s">
        <v>133</v>
      </c>
    </row>
    <row r="193" spans="1:65" s="2" customFormat="1" ht="16.5" customHeight="1">
      <c r="A193" s="30"/>
      <c r="B193" s="31"/>
      <c r="C193" s="176" t="s">
        <v>7</v>
      </c>
      <c r="D193" s="176" t="s">
        <v>128</v>
      </c>
      <c r="E193" s="177" t="s">
        <v>336</v>
      </c>
      <c r="F193" s="178" t="s">
        <v>337</v>
      </c>
      <c r="G193" s="179" t="s">
        <v>201</v>
      </c>
      <c r="H193" s="180">
        <v>0.1</v>
      </c>
      <c r="I193" s="181"/>
      <c r="J193" s="182">
        <f>ROUND(I193*H193,2)</f>
        <v>0</v>
      </c>
      <c r="K193" s="183"/>
      <c r="L193" s="35"/>
      <c r="M193" s="184" t="s">
        <v>1</v>
      </c>
      <c r="N193" s="185" t="s">
        <v>41</v>
      </c>
      <c r="O193" s="67"/>
      <c r="P193" s="186">
        <f>O193*H193</f>
        <v>0</v>
      </c>
      <c r="Q193" s="186">
        <v>0</v>
      </c>
      <c r="R193" s="186">
        <f>Q193*H193</f>
        <v>0</v>
      </c>
      <c r="S193" s="186">
        <v>0</v>
      </c>
      <c r="T193" s="187">
        <f>S193*H193</f>
        <v>0</v>
      </c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R193" s="188" t="s">
        <v>263</v>
      </c>
      <c r="AT193" s="188" t="s">
        <v>128</v>
      </c>
      <c r="AU193" s="188" t="s">
        <v>76</v>
      </c>
      <c r="AY193" s="13" t="s">
        <v>133</v>
      </c>
      <c r="BE193" s="189">
        <f>IF(N193="základní",J193,0)</f>
        <v>0</v>
      </c>
      <c r="BF193" s="189">
        <f>IF(N193="snížená",J193,0)</f>
        <v>0</v>
      </c>
      <c r="BG193" s="189">
        <f>IF(N193="zákl. přenesená",J193,0)</f>
        <v>0</v>
      </c>
      <c r="BH193" s="189">
        <f>IF(N193="sníž. přenesená",J193,0)</f>
        <v>0</v>
      </c>
      <c r="BI193" s="189">
        <f>IF(N193="nulová",J193,0)</f>
        <v>0</v>
      </c>
      <c r="BJ193" s="13" t="s">
        <v>83</v>
      </c>
      <c r="BK193" s="189">
        <f>ROUND(I193*H193,2)</f>
        <v>0</v>
      </c>
      <c r="BL193" s="13" t="s">
        <v>263</v>
      </c>
      <c r="BM193" s="188" t="s">
        <v>338</v>
      </c>
    </row>
    <row r="194" spans="1:65" s="2" customFormat="1" ht="29.25">
      <c r="A194" s="30"/>
      <c r="B194" s="31"/>
      <c r="C194" s="32"/>
      <c r="D194" s="190" t="s">
        <v>135</v>
      </c>
      <c r="E194" s="32"/>
      <c r="F194" s="191" t="s">
        <v>339</v>
      </c>
      <c r="G194" s="32"/>
      <c r="H194" s="32"/>
      <c r="I194" s="118"/>
      <c r="J194" s="32"/>
      <c r="K194" s="32"/>
      <c r="L194" s="35"/>
      <c r="M194" s="192"/>
      <c r="N194" s="193"/>
      <c r="O194" s="67"/>
      <c r="P194" s="67"/>
      <c r="Q194" s="67"/>
      <c r="R194" s="67"/>
      <c r="S194" s="67"/>
      <c r="T194" s="68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T194" s="13" t="s">
        <v>135</v>
      </c>
      <c r="AU194" s="13" t="s">
        <v>76</v>
      </c>
    </row>
    <row r="195" spans="1:65" s="2" customFormat="1" ht="29.25">
      <c r="A195" s="30"/>
      <c r="B195" s="31"/>
      <c r="C195" s="32"/>
      <c r="D195" s="190" t="s">
        <v>137</v>
      </c>
      <c r="E195" s="32"/>
      <c r="F195" s="194" t="s">
        <v>250</v>
      </c>
      <c r="G195" s="32"/>
      <c r="H195" s="32"/>
      <c r="I195" s="118"/>
      <c r="J195" s="32"/>
      <c r="K195" s="32"/>
      <c r="L195" s="35"/>
      <c r="M195" s="192"/>
      <c r="N195" s="193"/>
      <c r="O195" s="67"/>
      <c r="P195" s="67"/>
      <c r="Q195" s="67"/>
      <c r="R195" s="67"/>
      <c r="S195" s="67"/>
      <c r="T195" s="68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T195" s="13" t="s">
        <v>137</v>
      </c>
      <c r="AU195" s="13" t="s">
        <v>76</v>
      </c>
    </row>
    <row r="196" spans="1:65" s="2" customFormat="1" ht="24" customHeight="1">
      <c r="A196" s="30"/>
      <c r="B196" s="31"/>
      <c r="C196" s="176" t="s">
        <v>340</v>
      </c>
      <c r="D196" s="176" t="s">
        <v>128</v>
      </c>
      <c r="E196" s="177" t="s">
        <v>341</v>
      </c>
      <c r="F196" s="178" t="s">
        <v>342</v>
      </c>
      <c r="G196" s="179" t="s">
        <v>201</v>
      </c>
      <c r="H196" s="180">
        <v>66.510000000000005</v>
      </c>
      <c r="I196" s="181"/>
      <c r="J196" s="182">
        <f>ROUND(I196*H196,2)</f>
        <v>0</v>
      </c>
      <c r="K196" s="183"/>
      <c r="L196" s="35"/>
      <c r="M196" s="184" t="s">
        <v>1</v>
      </c>
      <c r="N196" s="185" t="s">
        <v>41</v>
      </c>
      <c r="O196" s="67"/>
      <c r="P196" s="186">
        <f>O196*H196</f>
        <v>0</v>
      </c>
      <c r="Q196" s="186">
        <v>0</v>
      </c>
      <c r="R196" s="186">
        <f>Q196*H196</f>
        <v>0</v>
      </c>
      <c r="S196" s="186">
        <v>0</v>
      </c>
      <c r="T196" s="187">
        <f>S196*H196</f>
        <v>0</v>
      </c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R196" s="188" t="s">
        <v>263</v>
      </c>
      <c r="AT196" s="188" t="s">
        <v>128</v>
      </c>
      <c r="AU196" s="188" t="s">
        <v>76</v>
      </c>
      <c r="AY196" s="13" t="s">
        <v>133</v>
      </c>
      <c r="BE196" s="189">
        <f>IF(N196="základní",J196,0)</f>
        <v>0</v>
      </c>
      <c r="BF196" s="189">
        <f>IF(N196="snížená",J196,0)</f>
        <v>0</v>
      </c>
      <c r="BG196" s="189">
        <f>IF(N196="zákl. přenesená",J196,0)</f>
        <v>0</v>
      </c>
      <c r="BH196" s="189">
        <f>IF(N196="sníž. přenesená",J196,0)</f>
        <v>0</v>
      </c>
      <c r="BI196" s="189">
        <f>IF(N196="nulová",J196,0)</f>
        <v>0</v>
      </c>
      <c r="BJ196" s="13" t="s">
        <v>83</v>
      </c>
      <c r="BK196" s="189">
        <f>ROUND(I196*H196,2)</f>
        <v>0</v>
      </c>
      <c r="BL196" s="13" t="s">
        <v>263</v>
      </c>
      <c r="BM196" s="188" t="s">
        <v>343</v>
      </c>
    </row>
    <row r="197" spans="1:65" s="2" customFormat="1" ht="58.5">
      <c r="A197" s="30"/>
      <c r="B197" s="31"/>
      <c r="C197" s="32"/>
      <c r="D197" s="190" t="s">
        <v>135</v>
      </c>
      <c r="E197" s="32"/>
      <c r="F197" s="191" t="s">
        <v>344</v>
      </c>
      <c r="G197" s="32"/>
      <c r="H197" s="32"/>
      <c r="I197" s="118"/>
      <c r="J197" s="32"/>
      <c r="K197" s="32"/>
      <c r="L197" s="35"/>
      <c r="M197" s="192"/>
      <c r="N197" s="193"/>
      <c r="O197" s="67"/>
      <c r="P197" s="67"/>
      <c r="Q197" s="67"/>
      <c r="R197" s="67"/>
      <c r="S197" s="67"/>
      <c r="T197" s="68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T197" s="13" t="s">
        <v>135</v>
      </c>
      <c r="AU197" s="13" t="s">
        <v>76</v>
      </c>
    </row>
    <row r="198" spans="1:65" s="2" customFormat="1" ht="58.5">
      <c r="A198" s="30"/>
      <c r="B198" s="31"/>
      <c r="C198" s="32"/>
      <c r="D198" s="190" t="s">
        <v>137</v>
      </c>
      <c r="E198" s="32"/>
      <c r="F198" s="194" t="s">
        <v>258</v>
      </c>
      <c r="G198" s="32"/>
      <c r="H198" s="32"/>
      <c r="I198" s="118"/>
      <c r="J198" s="32"/>
      <c r="K198" s="32"/>
      <c r="L198" s="35"/>
      <c r="M198" s="192"/>
      <c r="N198" s="193"/>
      <c r="O198" s="67"/>
      <c r="P198" s="67"/>
      <c r="Q198" s="67"/>
      <c r="R198" s="67"/>
      <c r="S198" s="67"/>
      <c r="T198" s="68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T198" s="13" t="s">
        <v>137</v>
      </c>
      <c r="AU198" s="13" t="s">
        <v>76</v>
      </c>
    </row>
    <row r="199" spans="1:65" s="10" customFormat="1" ht="11.25">
      <c r="B199" s="195"/>
      <c r="C199" s="196"/>
      <c r="D199" s="190" t="s">
        <v>139</v>
      </c>
      <c r="E199" s="197" t="s">
        <v>1</v>
      </c>
      <c r="F199" s="198" t="s">
        <v>345</v>
      </c>
      <c r="G199" s="196"/>
      <c r="H199" s="199">
        <v>66.510000000000005</v>
      </c>
      <c r="I199" s="200"/>
      <c r="J199" s="196"/>
      <c r="K199" s="196"/>
      <c r="L199" s="201"/>
      <c r="M199" s="202"/>
      <c r="N199" s="203"/>
      <c r="O199" s="203"/>
      <c r="P199" s="203"/>
      <c r="Q199" s="203"/>
      <c r="R199" s="203"/>
      <c r="S199" s="203"/>
      <c r="T199" s="204"/>
      <c r="AT199" s="205" t="s">
        <v>139</v>
      </c>
      <c r="AU199" s="205" t="s">
        <v>76</v>
      </c>
      <c r="AV199" s="10" t="s">
        <v>85</v>
      </c>
      <c r="AW199" s="10" t="s">
        <v>32</v>
      </c>
      <c r="AX199" s="10" t="s">
        <v>83</v>
      </c>
      <c r="AY199" s="205" t="s">
        <v>133</v>
      </c>
    </row>
    <row r="200" spans="1:65" s="2" customFormat="1" ht="16.5" customHeight="1">
      <c r="A200" s="30"/>
      <c r="B200" s="31"/>
      <c r="C200" s="176" t="s">
        <v>346</v>
      </c>
      <c r="D200" s="176" t="s">
        <v>128</v>
      </c>
      <c r="E200" s="177" t="s">
        <v>253</v>
      </c>
      <c r="F200" s="178" t="s">
        <v>254</v>
      </c>
      <c r="G200" s="179" t="s">
        <v>201</v>
      </c>
      <c r="H200" s="180">
        <v>832.5</v>
      </c>
      <c r="I200" s="181"/>
      <c r="J200" s="182">
        <f>ROUND(I200*H200,2)</f>
        <v>0</v>
      </c>
      <c r="K200" s="183"/>
      <c r="L200" s="35"/>
      <c r="M200" s="184" t="s">
        <v>1</v>
      </c>
      <c r="N200" s="185" t="s">
        <v>41</v>
      </c>
      <c r="O200" s="67"/>
      <c r="P200" s="186">
        <f>O200*H200</f>
        <v>0</v>
      </c>
      <c r="Q200" s="186">
        <v>0</v>
      </c>
      <c r="R200" s="186">
        <f>Q200*H200</f>
        <v>0</v>
      </c>
      <c r="S200" s="186">
        <v>0</v>
      </c>
      <c r="T200" s="187">
        <f>S200*H200</f>
        <v>0</v>
      </c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R200" s="188" t="s">
        <v>263</v>
      </c>
      <c r="AT200" s="188" t="s">
        <v>128</v>
      </c>
      <c r="AU200" s="188" t="s">
        <v>76</v>
      </c>
      <c r="AY200" s="13" t="s">
        <v>133</v>
      </c>
      <c r="BE200" s="189">
        <f>IF(N200="základní",J200,0)</f>
        <v>0</v>
      </c>
      <c r="BF200" s="189">
        <f>IF(N200="snížená",J200,0)</f>
        <v>0</v>
      </c>
      <c r="BG200" s="189">
        <f>IF(N200="zákl. přenesená",J200,0)</f>
        <v>0</v>
      </c>
      <c r="BH200" s="189">
        <f>IF(N200="sníž. přenesená",J200,0)</f>
        <v>0</v>
      </c>
      <c r="BI200" s="189">
        <f>IF(N200="nulová",J200,0)</f>
        <v>0</v>
      </c>
      <c r="BJ200" s="13" t="s">
        <v>83</v>
      </c>
      <c r="BK200" s="189">
        <f>ROUND(I200*H200,2)</f>
        <v>0</v>
      </c>
      <c r="BL200" s="13" t="s">
        <v>263</v>
      </c>
      <c r="BM200" s="188" t="s">
        <v>347</v>
      </c>
    </row>
    <row r="201" spans="1:65" s="2" customFormat="1" ht="58.5">
      <c r="A201" s="30"/>
      <c r="B201" s="31"/>
      <c r="C201" s="32"/>
      <c r="D201" s="190" t="s">
        <v>135</v>
      </c>
      <c r="E201" s="32"/>
      <c r="F201" s="191" t="s">
        <v>257</v>
      </c>
      <c r="G201" s="32"/>
      <c r="H201" s="32"/>
      <c r="I201" s="118"/>
      <c r="J201" s="32"/>
      <c r="K201" s="32"/>
      <c r="L201" s="35"/>
      <c r="M201" s="192"/>
      <c r="N201" s="193"/>
      <c r="O201" s="67"/>
      <c r="P201" s="67"/>
      <c r="Q201" s="67"/>
      <c r="R201" s="67"/>
      <c r="S201" s="67"/>
      <c r="T201" s="68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T201" s="13" t="s">
        <v>135</v>
      </c>
      <c r="AU201" s="13" t="s">
        <v>76</v>
      </c>
    </row>
    <row r="202" spans="1:65" s="2" customFormat="1" ht="58.5">
      <c r="A202" s="30"/>
      <c r="B202" s="31"/>
      <c r="C202" s="32"/>
      <c r="D202" s="190" t="s">
        <v>137</v>
      </c>
      <c r="E202" s="32"/>
      <c r="F202" s="194" t="s">
        <v>258</v>
      </c>
      <c r="G202" s="32"/>
      <c r="H202" s="32"/>
      <c r="I202" s="118"/>
      <c r="J202" s="32"/>
      <c r="K202" s="32"/>
      <c r="L202" s="35"/>
      <c r="M202" s="192"/>
      <c r="N202" s="193"/>
      <c r="O202" s="67"/>
      <c r="P202" s="67"/>
      <c r="Q202" s="67"/>
      <c r="R202" s="67"/>
      <c r="S202" s="67"/>
      <c r="T202" s="68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T202" s="13" t="s">
        <v>137</v>
      </c>
      <c r="AU202" s="13" t="s">
        <v>76</v>
      </c>
    </row>
    <row r="203" spans="1:65" s="10" customFormat="1" ht="11.25">
      <c r="B203" s="195"/>
      <c r="C203" s="196"/>
      <c r="D203" s="190" t="s">
        <v>139</v>
      </c>
      <c r="E203" s="197" t="s">
        <v>1</v>
      </c>
      <c r="F203" s="198" t="s">
        <v>348</v>
      </c>
      <c r="G203" s="196"/>
      <c r="H203" s="199">
        <v>832.5</v>
      </c>
      <c r="I203" s="200"/>
      <c r="J203" s="196"/>
      <c r="K203" s="196"/>
      <c r="L203" s="201"/>
      <c r="M203" s="202"/>
      <c r="N203" s="203"/>
      <c r="O203" s="203"/>
      <c r="P203" s="203"/>
      <c r="Q203" s="203"/>
      <c r="R203" s="203"/>
      <c r="S203" s="203"/>
      <c r="T203" s="204"/>
      <c r="AT203" s="205" t="s">
        <v>139</v>
      </c>
      <c r="AU203" s="205" t="s">
        <v>76</v>
      </c>
      <c r="AV203" s="10" t="s">
        <v>85</v>
      </c>
      <c r="AW203" s="10" t="s">
        <v>32</v>
      </c>
      <c r="AX203" s="10" t="s">
        <v>83</v>
      </c>
      <c r="AY203" s="205" t="s">
        <v>133</v>
      </c>
    </row>
    <row r="204" spans="1:65" s="2" customFormat="1" ht="16.5" customHeight="1">
      <c r="A204" s="30"/>
      <c r="B204" s="31"/>
      <c r="C204" s="176" t="s">
        <v>349</v>
      </c>
      <c r="D204" s="176" t="s">
        <v>128</v>
      </c>
      <c r="E204" s="177" t="s">
        <v>261</v>
      </c>
      <c r="F204" s="178" t="s">
        <v>262</v>
      </c>
      <c r="G204" s="179" t="s">
        <v>201</v>
      </c>
      <c r="H204" s="180">
        <v>796.27800000000002</v>
      </c>
      <c r="I204" s="181"/>
      <c r="J204" s="182">
        <f>ROUND(I204*H204,2)</f>
        <v>0</v>
      </c>
      <c r="K204" s="183"/>
      <c r="L204" s="35"/>
      <c r="M204" s="184" t="s">
        <v>1</v>
      </c>
      <c r="N204" s="185" t="s">
        <v>41</v>
      </c>
      <c r="O204" s="67"/>
      <c r="P204" s="186">
        <f>O204*H204</f>
        <v>0</v>
      </c>
      <c r="Q204" s="186">
        <v>0</v>
      </c>
      <c r="R204" s="186">
        <f>Q204*H204</f>
        <v>0</v>
      </c>
      <c r="S204" s="186">
        <v>0</v>
      </c>
      <c r="T204" s="187">
        <f>S204*H204</f>
        <v>0</v>
      </c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R204" s="188" t="s">
        <v>263</v>
      </c>
      <c r="AT204" s="188" t="s">
        <v>128</v>
      </c>
      <c r="AU204" s="188" t="s">
        <v>76</v>
      </c>
      <c r="AY204" s="13" t="s">
        <v>133</v>
      </c>
      <c r="BE204" s="189">
        <f>IF(N204="základní",J204,0)</f>
        <v>0</v>
      </c>
      <c r="BF204" s="189">
        <f>IF(N204="snížená",J204,0)</f>
        <v>0</v>
      </c>
      <c r="BG204" s="189">
        <f>IF(N204="zákl. přenesená",J204,0)</f>
        <v>0</v>
      </c>
      <c r="BH204" s="189">
        <f>IF(N204="sníž. přenesená",J204,0)</f>
        <v>0</v>
      </c>
      <c r="BI204" s="189">
        <f>IF(N204="nulová",J204,0)</f>
        <v>0</v>
      </c>
      <c r="BJ204" s="13" t="s">
        <v>83</v>
      </c>
      <c r="BK204" s="189">
        <f>ROUND(I204*H204,2)</f>
        <v>0</v>
      </c>
      <c r="BL204" s="13" t="s">
        <v>263</v>
      </c>
      <c r="BM204" s="188" t="s">
        <v>350</v>
      </c>
    </row>
    <row r="205" spans="1:65" s="2" customFormat="1" ht="58.5">
      <c r="A205" s="30"/>
      <c r="B205" s="31"/>
      <c r="C205" s="32"/>
      <c r="D205" s="190" t="s">
        <v>135</v>
      </c>
      <c r="E205" s="32"/>
      <c r="F205" s="191" t="s">
        <v>265</v>
      </c>
      <c r="G205" s="32"/>
      <c r="H205" s="32"/>
      <c r="I205" s="118"/>
      <c r="J205" s="32"/>
      <c r="K205" s="32"/>
      <c r="L205" s="35"/>
      <c r="M205" s="192"/>
      <c r="N205" s="193"/>
      <c r="O205" s="67"/>
      <c r="P205" s="67"/>
      <c r="Q205" s="67"/>
      <c r="R205" s="67"/>
      <c r="S205" s="67"/>
      <c r="T205" s="68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T205" s="13" t="s">
        <v>135</v>
      </c>
      <c r="AU205" s="13" t="s">
        <v>76</v>
      </c>
    </row>
    <row r="206" spans="1:65" s="2" customFormat="1" ht="58.5">
      <c r="A206" s="30"/>
      <c r="B206" s="31"/>
      <c r="C206" s="32"/>
      <c r="D206" s="190" t="s">
        <v>137</v>
      </c>
      <c r="E206" s="32"/>
      <c r="F206" s="194" t="s">
        <v>258</v>
      </c>
      <c r="G206" s="32"/>
      <c r="H206" s="32"/>
      <c r="I206" s="118"/>
      <c r="J206" s="32"/>
      <c r="K206" s="32"/>
      <c r="L206" s="35"/>
      <c r="M206" s="192"/>
      <c r="N206" s="193"/>
      <c r="O206" s="67"/>
      <c r="P206" s="67"/>
      <c r="Q206" s="67"/>
      <c r="R206" s="67"/>
      <c r="S206" s="67"/>
      <c r="T206" s="68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T206" s="13" t="s">
        <v>137</v>
      </c>
      <c r="AU206" s="13" t="s">
        <v>76</v>
      </c>
    </row>
    <row r="207" spans="1:65" s="10" customFormat="1" ht="11.25">
      <c r="B207" s="195"/>
      <c r="C207" s="196"/>
      <c r="D207" s="190" t="s">
        <v>139</v>
      </c>
      <c r="E207" s="197" t="s">
        <v>1</v>
      </c>
      <c r="F207" s="198" t="s">
        <v>351</v>
      </c>
      <c r="G207" s="196"/>
      <c r="H207" s="199">
        <v>796.27800000000002</v>
      </c>
      <c r="I207" s="200"/>
      <c r="J207" s="196"/>
      <c r="K207" s="196"/>
      <c r="L207" s="201"/>
      <c r="M207" s="202"/>
      <c r="N207" s="203"/>
      <c r="O207" s="203"/>
      <c r="P207" s="203"/>
      <c r="Q207" s="203"/>
      <c r="R207" s="203"/>
      <c r="S207" s="203"/>
      <c r="T207" s="204"/>
      <c r="AT207" s="205" t="s">
        <v>139</v>
      </c>
      <c r="AU207" s="205" t="s">
        <v>76</v>
      </c>
      <c r="AV207" s="10" t="s">
        <v>85</v>
      </c>
      <c r="AW207" s="10" t="s">
        <v>32</v>
      </c>
      <c r="AX207" s="10" t="s">
        <v>83</v>
      </c>
      <c r="AY207" s="205" t="s">
        <v>133</v>
      </c>
    </row>
    <row r="208" spans="1:65" s="2" customFormat="1" ht="24" customHeight="1">
      <c r="A208" s="30"/>
      <c r="B208" s="31"/>
      <c r="C208" s="176" t="s">
        <v>352</v>
      </c>
      <c r="D208" s="176" t="s">
        <v>128</v>
      </c>
      <c r="E208" s="177" t="s">
        <v>353</v>
      </c>
      <c r="F208" s="178" t="s">
        <v>354</v>
      </c>
      <c r="G208" s="179" t="s">
        <v>201</v>
      </c>
      <c r="H208" s="180">
        <v>243.2</v>
      </c>
      <c r="I208" s="181"/>
      <c r="J208" s="182">
        <f>ROUND(I208*H208,2)</f>
        <v>0</v>
      </c>
      <c r="K208" s="183"/>
      <c r="L208" s="35"/>
      <c r="M208" s="184" t="s">
        <v>1</v>
      </c>
      <c r="N208" s="185" t="s">
        <v>41</v>
      </c>
      <c r="O208" s="67"/>
      <c r="P208" s="186">
        <f>O208*H208</f>
        <v>0</v>
      </c>
      <c r="Q208" s="186">
        <v>0</v>
      </c>
      <c r="R208" s="186">
        <f>Q208*H208</f>
        <v>0</v>
      </c>
      <c r="S208" s="186">
        <v>0</v>
      </c>
      <c r="T208" s="187">
        <f>S208*H208</f>
        <v>0</v>
      </c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R208" s="188" t="s">
        <v>263</v>
      </c>
      <c r="AT208" s="188" t="s">
        <v>128</v>
      </c>
      <c r="AU208" s="188" t="s">
        <v>76</v>
      </c>
      <c r="AY208" s="13" t="s">
        <v>133</v>
      </c>
      <c r="BE208" s="189">
        <f>IF(N208="základní",J208,0)</f>
        <v>0</v>
      </c>
      <c r="BF208" s="189">
        <f>IF(N208="snížená",J208,0)</f>
        <v>0</v>
      </c>
      <c r="BG208" s="189">
        <f>IF(N208="zákl. přenesená",J208,0)</f>
        <v>0</v>
      </c>
      <c r="BH208" s="189">
        <f>IF(N208="sníž. přenesená",J208,0)</f>
        <v>0</v>
      </c>
      <c r="BI208" s="189">
        <f>IF(N208="nulová",J208,0)</f>
        <v>0</v>
      </c>
      <c r="BJ208" s="13" t="s">
        <v>83</v>
      </c>
      <c r="BK208" s="189">
        <f>ROUND(I208*H208,2)</f>
        <v>0</v>
      </c>
      <c r="BL208" s="13" t="s">
        <v>263</v>
      </c>
      <c r="BM208" s="188" t="s">
        <v>355</v>
      </c>
    </row>
    <row r="209" spans="1:65" s="2" customFormat="1" ht="58.5">
      <c r="A209" s="30"/>
      <c r="B209" s="31"/>
      <c r="C209" s="32"/>
      <c r="D209" s="190" t="s">
        <v>135</v>
      </c>
      <c r="E209" s="32"/>
      <c r="F209" s="191" t="s">
        <v>356</v>
      </c>
      <c r="G209" s="32"/>
      <c r="H209" s="32"/>
      <c r="I209" s="118"/>
      <c r="J209" s="32"/>
      <c r="K209" s="32"/>
      <c r="L209" s="35"/>
      <c r="M209" s="192"/>
      <c r="N209" s="193"/>
      <c r="O209" s="67"/>
      <c r="P209" s="67"/>
      <c r="Q209" s="67"/>
      <c r="R209" s="67"/>
      <c r="S209" s="67"/>
      <c r="T209" s="68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T209" s="13" t="s">
        <v>135</v>
      </c>
      <c r="AU209" s="13" t="s">
        <v>76</v>
      </c>
    </row>
    <row r="210" spans="1:65" s="2" customFormat="1" ht="58.5">
      <c r="A210" s="30"/>
      <c r="B210" s="31"/>
      <c r="C210" s="32"/>
      <c r="D210" s="190" t="s">
        <v>137</v>
      </c>
      <c r="E210" s="32"/>
      <c r="F210" s="194" t="s">
        <v>258</v>
      </c>
      <c r="G210" s="32"/>
      <c r="H210" s="32"/>
      <c r="I210" s="118"/>
      <c r="J210" s="32"/>
      <c r="K210" s="32"/>
      <c r="L210" s="35"/>
      <c r="M210" s="192"/>
      <c r="N210" s="193"/>
      <c r="O210" s="67"/>
      <c r="P210" s="67"/>
      <c r="Q210" s="67"/>
      <c r="R210" s="67"/>
      <c r="S210" s="67"/>
      <c r="T210" s="68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T210" s="13" t="s">
        <v>137</v>
      </c>
      <c r="AU210" s="13" t="s">
        <v>76</v>
      </c>
    </row>
    <row r="211" spans="1:65" s="10" customFormat="1" ht="11.25">
      <c r="B211" s="195"/>
      <c r="C211" s="196"/>
      <c r="D211" s="190" t="s">
        <v>139</v>
      </c>
      <c r="E211" s="197" t="s">
        <v>1</v>
      </c>
      <c r="F211" s="198" t="s">
        <v>357</v>
      </c>
      <c r="G211" s="196"/>
      <c r="H211" s="199">
        <v>243.2</v>
      </c>
      <c r="I211" s="200"/>
      <c r="J211" s="196"/>
      <c r="K211" s="196"/>
      <c r="L211" s="201"/>
      <c r="M211" s="202"/>
      <c r="N211" s="203"/>
      <c r="O211" s="203"/>
      <c r="P211" s="203"/>
      <c r="Q211" s="203"/>
      <c r="R211" s="203"/>
      <c r="S211" s="203"/>
      <c r="T211" s="204"/>
      <c r="AT211" s="205" t="s">
        <v>139</v>
      </c>
      <c r="AU211" s="205" t="s">
        <v>76</v>
      </c>
      <c r="AV211" s="10" t="s">
        <v>85</v>
      </c>
      <c r="AW211" s="10" t="s">
        <v>32</v>
      </c>
      <c r="AX211" s="10" t="s">
        <v>83</v>
      </c>
      <c r="AY211" s="205" t="s">
        <v>133</v>
      </c>
    </row>
    <row r="212" spans="1:65" s="2" customFormat="1" ht="16.5" customHeight="1">
      <c r="A212" s="30"/>
      <c r="B212" s="31"/>
      <c r="C212" s="176" t="s">
        <v>358</v>
      </c>
      <c r="D212" s="176" t="s">
        <v>128</v>
      </c>
      <c r="E212" s="177" t="s">
        <v>359</v>
      </c>
      <c r="F212" s="178" t="s">
        <v>360</v>
      </c>
      <c r="G212" s="179" t="s">
        <v>201</v>
      </c>
      <c r="H212" s="180">
        <v>4.0129999999999999</v>
      </c>
      <c r="I212" s="181"/>
      <c r="J212" s="182">
        <f>ROUND(I212*H212,2)</f>
        <v>0</v>
      </c>
      <c r="K212" s="183"/>
      <c r="L212" s="35"/>
      <c r="M212" s="184" t="s">
        <v>1</v>
      </c>
      <c r="N212" s="185" t="s">
        <v>41</v>
      </c>
      <c r="O212" s="67"/>
      <c r="P212" s="186">
        <f>O212*H212</f>
        <v>0</v>
      </c>
      <c r="Q212" s="186">
        <v>0</v>
      </c>
      <c r="R212" s="186">
        <f>Q212*H212</f>
        <v>0</v>
      </c>
      <c r="S212" s="186">
        <v>0</v>
      </c>
      <c r="T212" s="187">
        <f>S212*H212</f>
        <v>0</v>
      </c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R212" s="188" t="s">
        <v>263</v>
      </c>
      <c r="AT212" s="188" t="s">
        <v>128</v>
      </c>
      <c r="AU212" s="188" t="s">
        <v>76</v>
      </c>
      <c r="AY212" s="13" t="s">
        <v>133</v>
      </c>
      <c r="BE212" s="189">
        <f>IF(N212="základní",J212,0)</f>
        <v>0</v>
      </c>
      <c r="BF212" s="189">
        <f>IF(N212="snížená",J212,0)</f>
        <v>0</v>
      </c>
      <c r="BG212" s="189">
        <f>IF(N212="zákl. přenesená",J212,0)</f>
        <v>0</v>
      </c>
      <c r="BH212" s="189">
        <f>IF(N212="sníž. přenesená",J212,0)</f>
        <v>0</v>
      </c>
      <c r="BI212" s="189">
        <f>IF(N212="nulová",J212,0)</f>
        <v>0</v>
      </c>
      <c r="BJ212" s="13" t="s">
        <v>83</v>
      </c>
      <c r="BK212" s="189">
        <f>ROUND(I212*H212,2)</f>
        <v>0</v>
      </c>
      <c r="BL212" s="13" t="s">
        <v>263</v>
      </c>
      <c r="BM212" s="188" t="s">
        <v>361</v>
      </c>
    </row>
    <row r="213" spans="1:65" s="2" customFormat="1" ht="58.5">
      <c r="A213" s="30"/>
      <c r="B213" s="31"/>
      <c r="C213" s="32"/>
      <c r="D213" s="190" t="s">
        <v>135</v>
      </c>
      <c r="E213" s="32"/>
      <c r="F213" s="191" t="s">
        <v>362</v>
      </c>
      <c r="G213" s="32"/>
      <c r="H213" s="32"/>
      <c r="I213" s="118"/>
      <c r="J213" s="32"/>
      <c r="K213" s="32"/>
      <c r="L213" s="35"/>
      <c r="M213" s="192"/>
      <c r="N213" s="193"/>
      <c r="O213" s="67"/>
      <c r="P213" s="67"/>
      <c r="Q213" s="67"/>
      <c r="R213" s="67"/>
      <c r="S213" s="67"/>
      <c r="T213" s="68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T213" s="13" t="s">
        <v>135</v>
      </c>
      <c r="AU213" s="13" t="s">
        <v>76</v>
      </c>
    </row>
    <row r="214" spans="1:65" s="2" customFormat="1" ht="58.5">
      <c r="A214" s="30"/>
      <c r="B214" s="31"/>
      <c r="C214" s="32"/>
      <c r="D214" s="190" t="s">
        <v>137</v>
      </c>
      <c r="E214" s="32"/>
      <c r="F214" s="194" t="s">
        <v>258</v>
      </c>
      <c r="G214" s="32"/>
      <c r="H214" s="32"/>
      <c r="I214" s="118"/>
      <c r="J214" s="32"/>
      <c r="K214" s="32"/>
      <c r="L214" s="35"/>
      <c r="M214" s="192"/>
      <c r="N214" s="193"/>
      <c r="O214" s="67"/>
      <c r="P214" s="67"/>
      <c r="Q214" s="67"/>
      <c r="R214" s="67"/>
      <c r="S214" s="67"/>
      <c r="T214" s="68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T214" s="13" t="s">
        <v>137</v>
      </c>
      <c r="AU214" s="13" t="s">
        <v>76</v>
      </c>
    </row>
    <row r="215" spans="1:65" s="10" customFormat="1" ht="11.25">
      <c r="B215" s="195"/>
      <c r="C215" s="196"/>
      <c r="D215" s="190" t="s">
        <v>139</v>
      </c>
      <c r="E215" s="197" t="s">
        <v>1</v>
      </c>
      <c r="F215" s="198" t="s">
        <v>363</v>
      </c>
      <c r="G215" s="196"/>
      <c r="H215" s="199">
        <v>4.0129999999999999</v>
      </c>
      <c r="I215" s="200"/>
      <c r="J215" s="196"/>
      <c r="K215" s="196"/>
      <c r="L215" s="201"/>
      <c r="M215" s="228"/>
      <c r="N215" s="229"/>
      <c r="O215" s="229"/>
      <c r="P215" s="229"/>
      <c r="Q215" s="229"/>
      <c r="R215" s="229"/>
      <c r="S215" s="229"/>
      <c r="T215" s="230"/>
      <c r="AT215" s="205" t="s">
        <v>139</v>
      </c>
      <c r="AU215" s="205" t="s">
        <v>76</v>
      </c>
      <c r="AV215" s="10" t="s">
        <v>85</v>
      </c>
      <c r="AW215" s="10" t="s">
        <v>32</v>
      </c>
      <c r="AX215" s="10" t="s">
        <v>83</v>
      </c>
      <c r="AY215" s="205" t="s">
        <v>133</v>
      </c>
    </row>
    <row r="216" spans="1:65" s="2" customFormat="1" ht="6.95" customHeight="1">
      <c r="A216" s="30"/>
      <c r="B216" s="50"/>
      <c r="C216" s="51"/>
      <c r="D216" s="51"/>
      <c r="E216" s="51"/>
      <c r="F216" s="51"/>
      <c r="G216" s="51"/>
      <c r="H216" s="51"/>
      <c r="I216" s="154"/>
      <c r="J216" s="51"/>
      <c r="K216" s="51"/>
      <c r="L216" s="35"/>
      <c r="M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</row>
  </sheetData>
  <sheetProtection algorithmName="SHA-512" hashValue="LelUfYQJDXlb1QF6euQd3yT2Kt5tC0GIFxmnD38vTSL0VZEvZZq14Qvaxx2vVt4bgDw8goyJLxE8x2XJzBJm7g==" saltValue="SjFd/C0EnjHwVDB/aaI8htYMzwUlTv+3Z0XNPkBViTqHf8uCah3lAZtc86BhzFGStj3Fs/AkLVN85Kzu1pIyJw==" spinCount="100000" sheet="1" objects="1" scenarios="1" formatColumns="0" formatRows="0" autoFilter="0"/>
  <autoFilter ref="C119:K215"/>
  <mergeCells count="12">
    <mergeCell ref="E112:H112"/>
    <mergeCell ref="L2:V2"/>
    <mergeCell ref="E85:H85"/>
    <mergeCell ref="E87:H87"/>
    <mergeCell ref="E89:H89"/>
    <mergeCell ref="E108:H108"/>
    <mergeCell ref="E110:H11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23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11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1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AT2" s="13" t="s">
        <v>99</v>
      </c>
    </row>
    <row r="3" spans="1:46" s="1" customFormat="1" ht="6.95" customHeight="1">
      <c r="B3" s="112"/>
      <c r="C3" s="113"/>
      <c r="D3" s="113"/>
      <c r="E3" s="113"/>
      <c r="F3" s="113"/>
      <c r="G3" s="113"/>
      <c r="H3" s="113"/>
      <c r="I3" s="114"/>
      <c r="J3" s="113"/>
      <c r="K3" s="113"/>
      <c r="L3" s="16"/>
      <c r="AT3" s="13" t="s">
        <v>85</v>
      </c>
    </row>
    <row r="4" spans="1:46" s="1" customFormat="1" ht="24.95" customHeight="1">
      <c r="B4" s="16"/>
      <c r="D4" s="115" t="s">
        <v>105</v>
      </c>
      <c r="I4" s="111"/>
      <c r="L4" s="16"/>
      <c r="M4" s="116" t="s">
        <v>10</v>
      </c>
      <c r="AT4" s="13" t="s">
        <v>4</v>
      </c>
    </row>
    <row r="5" spans="1:46" s="1" customFormat="1" ht="6.95" customHeight="1">
      <c r="B5" s="16"/>
      <c r="I5" s="111"/>
      <c r="L5" s="16"/>
    </row>
    <row r="6" spans="1:46" s="1" customFormat="1" ht="12" customHeight="1">
      <c r="B6" s="16"/>
      <c r="D6" s="117" t="s">
        <v>16</v>
      </c>
      <c r="I6" s="111"/>
      <c r="L6" s="16"/>
    </row>
    <row r="7" spans="1:46" s="1" customFormat="1" ht="16.5" customHeight="1">
      <c r="B7" s="16"/>
      <c r="E7" s="281" t="str">
        <f>'Rekapitulace stavby'!K6</f>
        <v>Oprava traťového úseku Stod - Holýšov</v>
      </c>
      <c r="F7" s="282"/>
      <c r="G7" s="282"/>
      <c r="H7" s="282"/>
      <c r="I7" s="111"/>
      <c r="L7" s="16"/>
    </row>
    <row r="8" spans="1:46" s="1" customFormat="1" ht="12" customHeight="1">
      <c r="B8" s="16"/>
      <c r="D8" s="117" t="s">
        <v>106</v>
      </c>
      <c r="I8" s="111"/>
      <c r="L8" s="16"/>
    </row>
    <row r="9" spans="1:46" s="2" customFormat="1" ht="16.5" customHeight="1">
      <c r="A9" s="30"/>
      <c r="B9" s="35"/>
      <c r="C9" s="30"/>
      <c r="D9" s="30"/>
      <c r="E9" s="281" t="s">
        <v>267</v>
      </c>
      <c r="F9" s="283"/>
      <c r="G9" s="283"/>
      <c r="H9" s="283"/>
      <c r="I9" s="118"/>
      <c r="J9" s="30"/>
      <c r="K9" s="30"/>
      <c r="L9" s="47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2" customFormat="1" ht="12" customHeight="1">
      <c r="A10" s="30"/>
      <c r="B10" s="35"/>
      <c r="C10" s="30"/>
      <c r="D10" s="117" t="s">
        <v>108</v>
      </c>
      <c r="E10" s="30"/>
      <c r="F10" s="30"/>
      <c r="G10" s="30"/>
      <c r="H10" s="30"/>
      <c r="I10" s="118"/>
      <c r="J10" s="30"/>
      <c r="K10" s="30"/>
      <c r="L10" s="47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2" customFormat="1" ht="16.5" customHeight="1">
      <c r="A11" s="30"/>
      <c r="B11" s="35"/>
      <c r="C11" s="30"/>
      <c r="D11" s="30"/>
      <c r="E11" s="284" t="s">
        <v>364</v>
      </c>
      <c r="F11" s="283"/>
      <c r="G11" s="283"/>
      <c r="H11" s="283"/>
      <c r="I11" s="118"/>
      <c r="J11" s="30"/>
      <c r="K11" s="30"/>
      <c r="L11" s="47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2" customFormat="1" ht="11.25">
      <c r="A12" s="30"/>
      <c r="B12" s="35"/>
      <c r="C12" s="30"/>
      <c r="D12" s="30"/>
      <c r="E12" s="30"/>
      <c r="F12" s="30"/>
      <c r="G12" s="30"/>
      <c r="H12" s="30"/>
      <c r="I12" s="118"/>
      <c r="J12" s="30"/>
      <c r="K12" s="30"/>
      <c r="L12" s="47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2" customFormat="1" ht="12" customHeight="1">
      <c r="A13" s="30"/>
      <c r="B13" s="35"/>
      <c r="C13" s="30"/>
      <c r="D13" s="117" t="s">
        <v>18</v>
      </c>
      <c r="E13" s="30"/>
      <c r="F13" s="106" t="s">
        <v>1</v>
      </c>
      <c r="G13" s="30"/>
      <c r="H13" s="30"/>
      <c r="I13" s="119" t="s">
        <v>19</v>
      </c>
      <c r="J13" s="106" t="s">
        <v>1</v>
      </c>
      <c r="K13" s="30"/>
      <c r="L13" s="47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2" customFormat="1" ht="12" customHeight="1">
      <c r="A14" s="30"/>
      <c r="B14" s="35"/>
      <c r="C14" s="30"/>
      <c r="D14" s="117" t="s">
        <v>20</v>
      </c>
      <c r="E14" s="30"/>
      <c r="F14" s="106" t="s">
        <v>21</v>
      </c>
      <c r="G14" s="30"/>
      <c r="H14" s="30"/>
      <c r="I14" s="119" t="s">
        <v>22</v>
      </c>
      <c r="J14" s="120" t="str">
        <f>'Rekapitulace stavby'!AN8</f>
        <v>21. 1. 2019</v>
      </c>
      <c r="K14" s="30"/>
      <c r="L14" s="47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2" customFormat="1" ht="10.9" customHeight="1">
      <c r="A15" s="30"/>
      <c r="B15" s="35"/>
      <c r="C15" s="30"/>
      <c r="D15" s="30"/>
      <c r="E15" s="30"/>
      <c r="F15" s="30"/>
      <c r="G15" s="30"/>
      <c r="H15" s="30"/>
      <c r="I15" s="118"/>
      <c r="J15" s="30"/>
      <c r="K15" s="30"/>
      <c r="L15" s="47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2" customFormat="1" ht="12" customHeight="1">
      <c r="A16" s="30"/>
      <c r="B16" s="35"/>
      <c r="C16" s="30"/>
      <c r="D16" s="117" t="s">
        <v>24</v>
      </c>
      <c r="E16" s="30"/>
      <c r="F16" s="30"/>
      <c r="G16" s="30"/>
      <c r="H16" s="30"/>
      <c r="I16" s="119" t="s">
        <v>25</v>
      </c>
      <c r="J16" s="106" t="s">
        <v>1</v>
      </c>
      <c r="K16" s="30"/>
      <c r="L16" s="47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2" customFormat="1" ht="18" customHeight="1">
      <c r="A17" s="30"/>
      <c r="B17" s="35"/>
      <c r="C17" s="30"/>
      <c r="D17" s="30"/>
      <c r="E17" s="106" t="s">
        <v>26</v>
      </c>
      <c r="F17" s="30"/>
      <c r="G17" s="30"/>
      <c r="H17" s="30"/>
      <c r="I17" s="119" t="s">
        <v>27</v>
      </c>
      <c r="J17" s="106" t="s">
        <v>1</v>
      </c>
      <c r="K17" s="30"/>
      <c r="L17" s="47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2" customFormat="1" ht="6.95" customHeight="1">
      <c r="A18" s="30"/>
      <c r="B18" s="35"/>
      <c r="C18" s="30"/>
      <c r="D18" s="30"/>
      <c r="E18" s="30"/>
      <c r="F18" s="30"/>
      <c r="G18" s="30"/>
      <c r="H18" s="30"/>
      <c r="I18" s="118"/>
      <c r="J18" s="30"/>
      <c r="K18" s="30"/>
      <c r="L18" s="47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2" customFormat="1" ht="12" customHeight="1">
      <c r="A19" s="30"/>
      <c r="B19" s="35"/>
      <c r="C19" s="30"/>
      <c r="D19" s="117" t="s">
        <v>28</v>
      </c>
      <c r="E19" s="30"/>
      <c r="F19" s="30"/>
      <c r="G19" s="30"/>
      <c r="H19" s="30"/>
      <c r="I19" s="119" t="s">
        <v>25</v>
      </c>
      <c r="J19" s="26" t="str">
        <f>'Rekapitulace stavby'!AN13</f>
        <v>Vyplň údaj</v>
      </c>
      <c r="K19" s="30"/>
      <c r="L19" s="47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2" customFormat="1" ht="18" customHeight="1">
      <c r="A20" s="30"/>
      <c r="B20" s="35"/>
      <c r="C20" s="30"/>
      <c r="D20" s="30"/>
      <c r="E20" s="285" t="str">
        <f>'Rekapitulace stavby'!E14</f>
        <v>Vyplň údaj</v>
      </c>
      <c r="F20" s="286"/>
      <c r="G20" s="286"/>
      <c r="H20" s="286"/>
      <c r="I20" s="119" t="s">
        <v>27</v>
      </c>
      <c r="J20" s="26" t="str">
        <f>'Rekapitulace stavby'!AN14</f>
        <v>Vyplň údaj</v>
      </c>
      <c r="K20" s="30"/>
      <c r="L20" s="47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2" customFormat="1" ht="6.95" customHeight="1">
      <c r="A21" s="30"/>
      <c r="B21" s="35"/>
      <c r="C21" s="30"/>
      <c r="D21" s="30"/>
      <c r="E21" s="30"/>
      <c r="F21" s="30"/>
      <c r="G21" s="30"/>
      <c r="H21" s="30"/>
      <c r="I21" s="118"/>
      <c r="J21" s="30"/>
      <c r="K21" s="30"/>
      <c r="L21" s="47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2" customFormat="1" ht="12" customHeight="1">
      <c r="A22" s="30"/>
      <c r="B22" s="35"/>
      <c r="C22" s="30"/>
      <c r="D22" s="117" t="s">
        <v>30</v>
      </c>
      <c r="E22" s="30"/>
      <c r="F22" s="30"/>
      <c r="G22" s="30"/>
      <c r="H22" s="30"/>
      <c r="I22" s="119" t="s">
        <v>25</v>
      </c>
      <c r="J22" s="106" t="str">
        <f>IF('Rekapitulace stavby'!AN16="","",'Rekapitulace stavby'!AN16)</f>
        <v/>
      </c>
      <c r="K22" s="30"/>
      <c r="L22" s="47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2" customFormat="1" ht="18" customHeight="1">
      <c r="A23" s="30"/>
      <c r="B23" s="35"/>
      <c r="C23" s="30"/>
      <c r="D23" s="30"/>
      <c r="E23" s="106" t="str">
        <f>IF('Rekapitulace stavby'!E17="","",'Rekapitulace stavby'!E17)</f>
        <v xml:space="preserve"> </v>
      </c>
      <c r="F23" s="30"/>
      <c r="G23" s="30"/>
      <c r="H23" s="30"/>
      <c r="I23" s="119" t="s">
        <v>27</v>
      </c>
      <c r="J23" s="106" t="str">
        <f>IF('Rekapitulace stavby'!AN17="","",'Rekapitulace stavby'!AN17)</f>
        <v/>
      </c>
      <c r="K23" s="30"/>
      <c r="L23" s="47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2" customFormat="1" ht="6.95" customHeight="1">
      <c r="A24" s="30"/>
      <c r="B24" s="35"/>
      <c r="C24" s="30"/>
      <c r="D24" s="30"/>
      <c r="E24" s="30"/>
      <c r="F24" s="30"/>
      <c r="G24" s="30"/>
      <c r="H24" s="30"/>
      <c r="I24" s="118"/>
      <c r="J24" s="30"/>
      <c r="K24" s="30"/>
      <c r="L24" s="47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2" customFormat="1" ht="12" customHeight="1">
      <c r="A25" s="30"/>
      <c r="B25" s="35"/>
      <c r="C25" s="30"/>
      <c r="D25" s="117" t="s">
        <v>33</v>
      </c>
      <c r="E25" s="30"/>
      <c r="F25" s="30"/>
      <c r="G25" s="30"/>
      <c r="H25" s="30"/>
      <c r="I25" s="119" t="s">
        <v>25</v>
      </c>
      <c r="J25" s="106" t="s">
        <v>1</v>
      </c>
      <c r="K25" s="30"/>
      <c r="L25" s="47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s="2" customFormat="1" ht="18" customHeight="1">
      <c r="A26" s="30"/>
      <c r="B26" s="35"/>
      <c r="C26" s="30"/>
      <c r="D26" s="30"/>
      <c r="E26" s="106" t="s">
        <v>34</v>
      </c>
      <c r="F26" s="30"/>
      <c r="G26" s="30"/>
      <c r="H26" s="30"/>
      <c r="I26" s="119" t="s">
        <v>27</v>
      </c>
      <c r="J26" s="106" t="s">
        <v>1</v>
      </c>
      <c r="K26" s="30"/>
      <c r="L26" s="47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2" customFormat="1" ht="6.95" customHeight="1">
      <c r="A27" s="30"/>
      <c r="B27" s="35"/>
      <c r="C27" s="30"/>
      <c r="D27" s="30"/>
      <c r="E27" s="30"/>
      <c r="F27" s="30"/>
      <c r="G27" s="30"/>
      <c r="H27" s="30"/>
      <c r="I27" s="118"/>
      <c r="J27" s="30"/>
      <c r="K27" s="30"/>
      <c r="L27" s="47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s="2" customFormat="1" ht="12" customHeight="1">
      <c r="A28" s="30"/>
      <c r="B28" s="35"/>
      <c r="C28" s="30"/>
      <c r="D28" s="117" t="s">
        <v>35</v>
      </c>
      <c r="E28" s="30"/>
      <c r="F28" s="30"/>
      <c r="G28" s="30"/>
      <c r="H28" s="30"/>
      <c r="I28" s="118"/>
      <c r="J28" s="30"/>
      <c r="K28" s="30"/>
      <c r="L28" s="47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8" customFormat="1" ht="16.5" customHeight="1">
      <c r="A29" s="121"/>
      <c r="B29" s="122"/>
      <c r="C29" s="121"/>
      <c r="D29" s="121"/>
      <c r="E29" s="287" t="s">
        <v>1</v>
      </c>
      <c r="F29" s="287"/>
      <c r="G29" s="287"/>
      <c r="H29" s="287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0"/>
      <c r="B30" s="35"/>
      <c r="C30" s="30"/>
      <c r="D30" s="30"/>
      <c r="E30" s="30"/>
      <c r="F30" s="30"/>
      <c r="G30" s="30"/>
      <c r="H30" s="30"/>
      <c r="I30" s="118"/>
      <c r="J30" s="30"/>
      <c r="K30" s="30"/>
      <c r="L30" s="47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2" customFormat="1" ht="6.95" customHeight="1">
      <c r="A31" s="30"/>
      <c r="B31" s="35"/>
      <c r="C31" s="30"/>
      <c r="D31" s="125"/>
      <c r="E31" s="125"/>
      <c r="F31" s="125"/>
      <c r="G31" s="125"/>
      <c r="H31" s="125"/>
      <c r="I31" s="126"/>
      <c r="J31" s="125"/>
      <c r="K31" s="125"/>
      <c r="L31" s="47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2" customFormat="1" ht="25.35" customHeight="1">
      <c r="A32" s="30"/>
      <c r="B32" s="35"/>
      <c r="C32" s="30"/>
      <c r="D32" s="127" t="s">
        <v>36</v>
      </c>
      <c r="E32" s="30"/>
      <c r="F32" s="30"/>
      <c r="G32" s="30"/>
      <c r="H32" s="30"/>
      <c r="I32" s="118"/>
      <c r="J32" s="128">
        <f>ROUND(J120, 2)</f>
        <v>0</v>
      </c>
      <c r="K32" s="30"/>
      <c r="L32" s="47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2" customFormat="1" ht="6.95" customHeight="1">
      <c r="A33" s="30"/>
      <c r="B33" s="35"/>
      <c r="C33" s="30"/>
      <c r="D33" s="125"/>
      <c r="E33" s="125"/>
      <c r="F33" s="125"/>
      <c r="G33" s="125"/>
      <c r="H33" s="125"/>
      <c r="I33" s="126"/>
      <c r="J33" s="125"/>
      <c r="K33" s="125"/>
      <c r="L33" s="47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2" customFormat="1" ht="14.45" customHeight="1">
      <c r="A34" s="30"/>
      <c r="B34" s="35"/>
      <c r="C34" s="30"/>
      <c r="D34" s="30"/>
      <c r="E34" s="30"/>
      <c r="F34" s="129" t="s">
        <v>38</v>
      </c>
      <c r="G34" s="30"/>
      <c r="H34" s="30"/>
      <c r="I34" s="130" t="s">
        <v>37</v>
      </c>
      <c r="J34" s="129" t="s">
        <v>39</v>
      </c>
      <c r="K34" s="30"/>
      <c r="L34" s="47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2" customFormat="1" ht="14.45" customHeight="1">
      <c r="A35" s="30"/>
      <c r="B35" s="35"/>
      <c r="C35" s="30"/>
      <c r="D35" s="131" t="s">
        <v>40</v>
      </c>
      <c r="E35" s="117" t="s">
        <v>41</v>
      </c>
      <c r="F35" s="132">
        <f>ROUND((SUM(BE120:BE122)),  2)</f>
        <v>0</v>
      </c>
      <c r="G35" s="30"/>
      <c r="H35" s="30"/>
      <c r="I35" s="133">
        <v>0.21</v>
      </c>
      <c r="J35" s="132">
        <f>ROUND(((SUM(BE120:BE122))*I35),  2)</f>
        <v>0</v>
      </c>
      <c r="K35" s="30"/>
      <c r="L35" s="47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2" customFormat="1" ht="14.45" customHeight="1">
      <c r="A36" s="30"/>
      <c r="B36" s="35"/>
      <c r="C36" s="30"/>
      <c r="D36" s="30"/>
      <c r="E36" s="117" t="s">
        <v>42</v>
      </c>
      <c r="F36" s="132">
        <f>ROUND((SUM(BF120:BF122)),  2)</f>
        <v>0</v>
      </c>
      <c r="G36" s="30"/>
      <c r="H36" s="30"/>
      <c r="I36" s="133">
        <v>0.15</v>
      </c>
      <c r="J36" s="132">
        <f>ROUND(((SUM(BF120:BF122))*I36),  2)</f>
        <v>0</v>
      </c>
      <c r="K36" s="30"/>
      <c r="L36" s="47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2" customFormat="1" ht="14.45" hidden="1" customHeight="1">
      <c r="A37" s="30"/>
      <c r="B37" s="35"/>
      <c r="C37" s="30"/>
      <c r="D37" s="30"/>
      <c r="E37" s="117" t="s">
        <v>43</v>
      </c>
      <c r="F37" s="132">
        <f>ROUND((SUM(BG120:BG122)),  2)</f>
        <v>0</v>
      </c>
      <c r="G37" s="30"/>
      <c r="H37" s="30"/>
      <c r="I37" s="133">
        <v>0.21</v>
      </c>
      <c r="J37" s="132">
        <f>0</f>
        <v>0</v>
      </c>
      <c r="K37" s="30"/>
      <c r="L37" s="47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2" customFormat="1" ht="14.45" hidden="1" customHeight="1">
      <c r="A38" s="30"/>
      <c r="B38" s="35"/>
      <c r="C38" s="30"/>
      <c r="D38" s="30"/>
      <c r="E38" s="117" t="s">
        <v>44</v>
      </c>
      <c r="F38" s="132">
        <f>ROUND((SUM(BH120:BH122)),  2)</f>
        <v>0</v>
      </c>
      <c r="G38" s="30"/>
      <c r="H38" s="30"/>
      <c r="I38" s="133">
        <v>0.15</v>
      </c>
      <c r="J38" s="132">
        <f>0</f>
        <v>0</v>
      </c>
      <c r="K38" s="30"/>
      <c r="L38" s="47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s="2" customFormat="1" ht="14.45" hidden="1" customHeight="1">
      <c r="A39" s="30"/>
      <c r="B39" s="35"/>
      <c r="C39" s="30"/>
      <c r="D39" s="30"/>
      <c r="E39" s="117" t="s">
        <v>45</v>
      </c>
      <c r="F39" s="132">
        <f>ROUND((SUM(BI120:BI122)),  2)</f>
        <v>0</v>
      </c>
      <c r="G39" s="30"/>
      <c r="H39" s="30"/>
      <c r="I39" s="133">
        <v>0</v>
      </c>
      <c r="J39" s="132">
        <f>0</f>
        <v>0</v>
      </c>
      <c r="K39" s="30"/>
      <c r="L39" s="47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s="2" customFormat="1" ht="6.95" customHeight="1">
      <c r="A40" s="30"/>
      <c r="B40" s="35"/>
      <c r="C40" s="30"/>
      <c r="D40" s="30"/>
      <c r="E40" s="30"/>
      <c r="F40" s="30"/>
      <c r="G40" s="30"/>
      <c r="H40" s="30"/>
      <c r="I40" s="118"/>
      <c r="J40" s="30"/>
      <c r="K40" s="30"/>
      <c r="L40" s="47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s="2" customFormat="1" ht="25.35" customHeight="1">
      <c r="A41" s="30"/>
      <c r="B41" s="35"/>
      <c r="C41" s="134"/>
      <c r="D41" s="135" t="s">
        <v>46</v>
      </c>
      <c r="E41" s="136"/>
      <c r="F41" s="136"/>
      <c r="G41" s="137" t="s">
        <v>47</v>
      </c>
      <c r="H41" s="138" t="s">
        <v>48</v>
      </c>
      <c r="I41" s="139"/>
      <c r="J41" s="140">
        <f>SUM(J32:J39)</f>
        <v>0</v>
      </c>
      <c r="K41" s="141"/>
      <c r="L41" s="47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</row>
    <row r="42" spans="1:31" s="2" customFormat="1" ht="14.45" customHeight="1">
      <c r="A42" s="30"/>
      <c r="B42" s="35"/>
      <c r="C42" s="30"/>
      <c r="D42" s="30"/>
      <c r="E42" s="30"/>
      <c r="F42" s="30"/>
      <c r="G42" s="30"/>
      <c r="H42" s="30"/>
      <c r="I42" s="118"/>
      <c r="J42" s="30"/>
      <c r="K42" s="30"/>
      <c r="L42" s="47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</row>
    <row r="43" spans="1:31" s="1" customFormat="1" ht="14.45" customHeight="1">
      <c r="B43" s="16"/>
      <c r="I43" s="111"/>
      <c r="L43" s="16"/>
    </row>
    <row r="44" spans="1:31" s="1" customFormat="1" ht="14.45" customHeight="1">
      <c r="B44" s="16"/>
      <c r="I44" s="111"/>
      <c r="L44" s="16"/>
    </row>
    <row r="45" spans="1:31" s="1" customFormat="1" ht="14.45" customHeight="1">
      <c r="B45" s="16"/>
      <c r="I45" s="111"/>
      <c r="L45" s="16"/>
    </row>
    <row r="46" spans="1:31" s="1" customFormat="1" ht="14.45" customHeight="1">
      <c r="B46" s="16"/>
      <c r="I46" s="111"/>
      <c r="L46" s="16"/>
    </row>
    <row r="47" spans="1:31" s="1" customFormat="1" ht="14.45" customHeight="1">
      <c r="B47" s="16"/>
      <c r="I47" s="111"/>
      <c r="L47" s="16"/>
    </row>
    <row r="48" spans="1:31" s="1" customFormat="1" ht="14.45" customHeight="1">
      <c r="B48" s="16"/>
      <c r="I48" s="111"/>
      <c r="L48" s="16"/>
    </row>
    <row r="49" spans="1:31" s="1" customFormat="1" ht="14.45" customHeight="1">
      <c r="B49" s="16"/>
      <c r="I49" s="111"/>
      <c r="L49" s="16"/>
    </row>
    <row r="50" spans="1:31" s="2" customFormat="1" ht="14.45" customHeight="1">
      <c r="B50" s="47"/>
      <c r="D50" s="142" t="s">
        <v>49</v>
      </c>
      <c r="E50" s="143"/>
      <c r="F50" s="143"/>
      <c r="G50" s="142" t="s">
        <v>50</v>
      </c>
      <c r="H50" s="143"/>
      <c r="I50" s="144"/>
      <c r="J50" s="143"/>
      <c r="K50" s="143"/>
      <c r="L50" s="47"/>
    </row>
    <row r="51" spans="1:31" ht="11.25">
      <c r="B51" s="16"/>
      <c r="L51" s="16"/>
    </row>
    <row r="52" spans="1:31" ht="11.25">
      <c r="B52" s="16"/>
      <c r="L52" s="16"/>
    </row>
    <row r="53" spans="1:31" ht="11.25">
      <c r="B53" s="16"/>
      <c r="L53" s="16"/>
    </row>
    <row r="54" spans="1:31" ht="11.25">
      <c r="B54" s="16"/>
      <c r="L54" s="16"/>
    </row>
    <row r="55" spans="1:31" ht="11.25">
      <c r="B55" s="16"/>
      <c r="L55" s="16"/>
    </row>
    <row r="56" spans="1:31" ht="11.25">
      <c r="B56" s="16"/>
      <c r="L56" s="16"/>
    </row>
    <row r="57" spans="1:31" ht="11.25">
      <c r="B57" s="16"/>
      <c r="L57" s="16"/>
    </row>
    <row r="58" spans="1:31" ht="11.25">
      <c r="B58" s="16"/>
      <c r="L58" s="16"/>
    </row>
    <row r="59" spans="1:31" ht="11.25">
      <c r="B59" s="16"/>
      <c r="L59" s="16"/>
    </row>
    <row r="60" spans="1:31" ht="11.25">
      <c r="B60" s="16"/>
      <c r="L60" s="16"/>
    </row>
    <row r="61" spans="1:31" s="2" customFormat="1" ht="12.75">
      <c r="A61" s="30"/>
      <c r="B61" s="35"/>
      <c r="C61" s="30"/>
      <c r="D61" s="145" t="s">
        <v>51</v>
      </c>
      <c r="E61" s="146"/>
      <c r="F61" s="147" t="s">
        <v>52</v>
      </c>
      <c r="G61" s="145" t="s">
        <v>51</v>
      </c>
      <c r="H61" s="146"/>
      <c r="I61" s="148"/>
      <c r="J61" s="149" t="s">
        <v>52</v>
      </c>
      <c r="K61" s="146"/>
      <c r="L61" s="47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 ht="11.25">
      <c r="B62" s="16"/>
      <c r="L62" s="16"/>
    </row>
    <row r="63" spans="1:31" ht="11.25">
      <c r="B63" s="16"/>
      <c r="L63" s="16"/>
    </row>
    <row r="64" spans="1:31" ht="11.25">
      <c r="B64" s="16"/>
      <c r="L64" s="16"/>
    </row>
    <row r="65" spans="1:31" s="2" customFormat="1" ht="12.75">
      <c r="A65" s="30"/>
      <c r="B65" s="35"/>
      <c r="C65" s="30"/>
      <c r="D65" s="142" t="s">
        <v>53</v>
      </c>
      <c r="E65" s="150"/>
      <c r="F65" s="150"/>
      <c r="G65" s="142" t="s">
        <v>54</v>
      </c>
      <c r="H65" s="150"/>
      <c r="I65" s="151"/>
      <c r="J65" s="150"/>
      <c r="K65" s="150"/>
      <c r="L65" s="47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 ht="11.25">
      <c r="B66" s="16"/>
      <c r="L66" s="16"/>
    </row>
    <row r="67" spans="1:31" ht="11.25">
      <c r="B67" s="16"/>
      <c r="L67" s="16"/>
    </row>
    <row r="68" spans="1:31" ht="11.25">
      <c r="B68" s="16"/>
      <c r="L68" s="16"/>
    </row>
    <row r="69" spans="1:31" ht="11.25">
      <c r="B69" s="16"/>
      <c r="L69" s="16"/>
    </row>
    <row r="70" spans="1:31" ht="11.25">
      <c r="B70" s="16"/>
      <c r="L70" s="16"/>
    </row>
    <row r="71" spans="1:31" ht="11.25">
      <c r="B71" s="16"/>
      <c r="L71" s="16"/>
    </row>
    <row r="72" spans="1:31" ht="11.25">
      <c r="B72" s="16"/>
      <c r="L72" s="16"/>
    </row>
    <row r="73" spans="1:31" ht="11.25">
      <c r="B73" s="16"/>
      <c r="L73" s="16"/>
    </row>
    <row r="74" spans="1:31" ht="11.25">
      <c r="B74" s="16"/>
      <c r="L74" s="16"/>
    </row>
    <row r="75" spans="1:31" ht="11.25">
      <c r="B75" s="16"/>
      <c r="L75" s="16"/>
    </row>
    <row r="76" spans="1:31" s="2" customFormat="1" ht="12.75">
      <c r="A76" s="30"/>
      <c r="B76" s="35"/>
      <c r="C76" s="30"/>
      <c r="D76" s="145" t="s">
        <v>51</v>
      </c>
      <c r="E76" s="146"/>
      <c r="F76" s="147" t="s">
        <v>52</v>
      </c>
      <c r="G76" s="145" t="s">
        <v>51</v>
      </c>
      <c r="H76" s="146"/>
      <c r="I76" s="148"/>
      <c r="J76" s="149" t="s">
        <v>52</v>
      </c>
      <c r="K76" s="146"/>
      <c r="L76" s="47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2" customFormat="1" ht="14.45" customHeight="1">
      <c r="A77" s="30"/>
      <c r="B77" s="152"/>
      <c r="C77" s="153"/>
      <c r="D77" s="153"/>
      <c r="E77" s="153"/>
      <c r="F77" s="153"/>
      <c r="G77" s="153"/>
      <c r="H77" s="153"/>
      <c r="I77" s="154"/>
      <c r="J77" s="153"/>
      <c r="K77" s="153"/>
      <c r="L77" s="47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31" s="2" customFormat="1" ht="6.95" customHeight="1">
      <c r="A81" s="30"/>
      <c r="B81" s="155"/>
      <c r="C81" s="156"/>
      <c r="D81" s="156"/>
      <c r="E81" s="156"/>
      <c r="F81" s="156"/>
      <c r="G81" s="156"/>
      <c r="H81" s="156"/>
      <c r="I81" s="157"/>
      <c r="J81" s="156"/>
      <c r="K81" s="156"/>
      <c r="L81" s="47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31" s="2" customFormat="1" ht="24.95" customHeight="1">
      <c r="A82" s="30"/>
      <c r="B82" s="31"/>
      <c r="C82" s="19" t="s">
        <v>110</v>
      </c>
      <c r="D82" s="32"/>
      <c r="E82" s="32"/>
      <c r="F82" s="32"/>
      <c r="G82" s="32"/>
      <c r="H82" s="32"/>
      <c r="I82" s="118"/>
      <c r="J82" s="32"/>
      <c r="K82" s="32"/>
      <c r="L82" s="47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31" s="2" customFormat="1" ht="6.95" customHeight="1">
      <c r="A83" s="30"/>
      <c r="B83" s="31"/>
      <c r="C83" s="32"/>
      <c r="D83" s="32"/>
      <c r="E83" s="32"/>
      <c r="F83" s="32"/>
      <c r="G83" s="32"/>
      <c r="H83" s="32"/>
      <c r="I83" s="118"/>
      <c r="J83" s="32"/>
      <c r="K83" s="32"/>
      <c r="L83" s="47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31" s="2" customFormat="1" ht="12" customHeight="1">
      <c r="A84" s="30"/>
      <c r="B84" s="31"/>
      <c r="C84" s="25" t="s">
        <v>16</v>
      </c>
      <c r="D84" s="32"/>
      <c r="E84" s="32"/>
      <c r="F84" s="32"/>
      <c r="G84" s="32"/>
      <c r="H84" s="32"/>
      <c r="I84" s="118"/>
      <c r="J84" s="32"/>
      <c r="K84" s="32"/>
      <c r="L84" s="47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31" s="2" customFormat="1" ht="16.5" customHeight="1">
      <c r="A85" s="30"/>
      <c r="B85" s="31"/>
      <c r="C85" s="32"/>
      <c r="D85" s="32"/>
      <c r="E85" s="288" t="str">
        <f>E7</f>
        <v>Oprava traťového úseku Stod - Holýšov</v>
      </c>
      <c r="F85" s="289"/>
      <c r="G85" s="289"/>
      <c r="H85" s="289"/>
      <c r="I85" s="118"/>
      <c r="J85" s="32"/>
      <c r="K85" s="32"/>
      <c r="L85" s="47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31" s="1" customFormat="1" ht="12" customHeight="1">
      <c r="B86" s="17"/>
      <c r="C86" s="25" t="s">
        <v>106</v>
      </c>
      <c r="D86" s="18"/>
      <c r="E86" s="18"/>
      <c r="F86" s="18"/>
      <c r="G86" s="18"/>
      <c r="H86" s="18"/>
      <c r="I86" s="111"/>
      <c r="J86" s="18"/>
      <c r="K86" s="18"/>
      <c r="L86" s="16"/>
    </row>
    <row r="87" spans="1:31" s="2" customFormat="1" ht="16.5" customHeight="1">
      <c r="A87" s="30"/>
      <c r="B87" s="31"/>
      <c r="C87" s="32"/>
      <c r="D87" s="32"/>
      <c r="E87" s="288" t="s">
        <v>267</v>
      </c>
      <c r="F87" s="290"/>
      <c r="G87" s="290"/>
      <c r="H87" s="290"/>
      <c r="I87" s="118"/>
      <c r="J87" s="32"/>
      <c r="K87" s="32"/>
      <c r="L87" s="47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31" s="2" customFormat="1" ht="12" customHeight="1">
      <c r="A88" s="30"/>
      <c r="B88" s="31"/>
      <c r="C88" s="25" t="s">
        <v>108</v>
      </c>
      <c r="D88" s="32"/>
      <c r="E88" s="32"/>
      <c r="F88" s="32"/>
      <c r="G88" s="32"/>
      <c r="H88" s="32"/>
      <c r="I88" s="118"/>
      <c r="J88" s="32"/>
      <c r="K88" s="32"/>
      <c r="L88" s="47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31" s="2" customFormat="1" ht="16.5" customHeight="1">
      <c r="A89" s="30"/>
      <c r="B89" s="31"/>
      <c r="C89" s="32"/>
      <c r="D89" s="32"/>
      <c r="E89" s="256" t="str">
        <f>E11</f>
        <v>SO 2.2 - Materiál objednatele</v>
      </c>
      <c r="F89" s="290"/>
      <c r="G89" s="290"/>
      <c r="H89" s="290"/>
      <c r="I89" s="118"/>
      <c r="J89" s="32"/>
      <c r="K89" s="32"/>
      <c r="L89" s="47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31" s="2" customFormat="1" ht="6.95" customHeight="1">
      <c r="A90" s="30"/>
      <c r="B90" s="31"/>
      <c r="C90" s="32"/>
      <c r="D90" s="32"/>
      <c r="E90" s="32"/>
      <c r="F90" s="32"/>
      <c r="G90" s="32"/>
      <c r="H90" s="32"/>
      <c r="I90" s="118"/>
      <c r="J90" s="32"/>
      <c r="K90" s="32"/>
      <c r="L90" s="47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31" s="2" customFormat="1" ht="12" customHeight="1">
      <c r="A91" s="30"/>
      <c r="B91" s="31"/>
      <c r="C91" s="25" t="s">
        <v>20</v>
      </c>
      <c r="D91" s="32"/>
      <c r="E91" s="32"/>
      <c r="F91" s="23" t="str">
        <f>F14</f>
        <v>TO Stod</v>
      </c>
      <c r="G91" s="32"/>
      <c r="H91" s="32"/>
      <c r="I91" s="119" t="s">
        <v>22</v>
      </c>
      <c r="J91" s="62" t="str">
        <f>IF(J14="","",J14)</f>
        <v>21. 1. 2019</v>
      </c>
      <c r="K91" s="32"/>
      <c r="L91" s="47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31" s="2" customFormat="1" ht="6.95" customHeight="1">
      <c r="A92" s="30"/>
      <c r="B92" s="31"/>
      <c r="C92" s="32"/>
      <c r="D92" s="32"/>
      <c r="E92" s="32"/>
      <c r="F92" s="32"/>
      <c r="G92" s="32"/>
      <c r="H92" s="32"/>
      <c r="I92" s="118"/>
      <c r="J92" s="32"/>
      <c r="K92" s="32"/>
      <c r="L92" s="47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31" s="2" customFormat="1" ht="15.2" customHeight="1">
      <c r="A93" s="30"/>
      <c r="B93" s="31"/>
      <c r="C93" s="25" t="s">
        <v>24</v>
      </c>
      <c r="D93" s="32"/>
      <c r="E93" s="32"/>
      <c r="F93" s="23" t="str">
        <f>E17</f>
        <v>SŽDC s.o. - OŘ Plzeň</v>
      </c>
      <c r="G93" s="32"/>
      <c r="H93" s="32"/>
      <c r="I93" s="119" t="s">
        <v>30</v>
      </c>
      <c r="J93" s="28" t="str">
        <f>E23</f>
        <v xml:space="preserve"> </v>
      </c>
      <c r="K93" s="32"/>
      <c r="L93" s="47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31" s="2" customFormat="1" ht="15.2" customHeight="1">
      <c r="A94" s="30"/>
      <c r="B94" s="31"/>
      <c r="C94" s="25" t="s">
        <v>28</v>
      </c>
      <c r="D94" s="32"/>
      <c r="E94" s="32"/>
      <c r="F94" s="23" t="str">
        <f>IF(E20="","",E20)</f>
        <v>Vyplň údaj</v>
      </c>
      <c r="G94" s="32"/>
      <c r="H94" s="32"/>
      <c r="I94" s="119" t="s">
        <v>33</v>
      </c>
      <c r="J94" s="28" t="str">
        <f>E26</f>
        <v>Jung</v>
      </c>
      <c r="K94" s="32"/>
      <c r="L94" s="47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31" s="2" customFormat="1" ht="10.35" customHeight="1">
      <c r="A95" s="30"/>
      <c r="B95" s="31"/>
      <c r="C95" s="32"/>
      <c r="D95" s="32"/>
      <c r="E95" s="32"/>
      <c r="F95" s="32"/>
      <c r="G95" s="32"/>
      <c r="H95" s="32"/>
      <c r="I95" s="118"/>
      <c r="J95" s="32"/>
      <c r="K95" s="32"/>
      <c r="L95" s="47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31" s="2" customFormat="1" ht="29.25" customHeight="1">
      <c r="A96" s="30"/>
      <c r="B96" s="31"/>
      <c r="C96" s="158" t="s">
        <v>111</v>
      </c>
      <c r="D96" s="159"/>
      <c r="E96" s="159"/>
      <c r="F96" s="159"/>
      <c r="G96" s="159"/>
      <c r="H96" s="159"/>
      <c r="I96" s="160"/>
      <c r="J96" s="161" t="s">
        <v>112</v>
      </c>
      <c r="K96" s="159"/>
      <c r="L96" s="47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</row>
    <row r="97" spans="1:47" s="2" customFormat="1" ht="10.35" customHeight="1">
      <c r="A97" s="30"/>
      <c r="B97" s="31"/>
      <c r="C97" s="32"/>
      <c r="D97" s="32"/>
      <c r="E97" s="32"/>
      <c r="F97" s="32"/>
      <c r="G97" s="32"/>
      <c r="H97" s="32"/>
      <c r="I97" s="118"/>
      <c r="J97" s="32"/>
      <c r="K97" s="32"/>
      <c r="L97" s="47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</row>
    <row r="98" spans="1:47" s="2" customFormat="1" ht="22.9" customHeight="1">
      <c r="A98" s="30"/>
      <c r="B98" s="31"/>
      <c r="C98" s="162" t="s">
        <v>113</v>
      </c>
      <c r="D98" s="32"/>
      <c r="E98" s="32"/>
      <c r="F98" s="32"/>
      <c r="G98" s="32"/>
      <c r="H98" s="32"/>
      <c r="I98" s="118"/>
      <c r="J98" s="80">
        <f>J120</f>
        <v>0</v>
      </c>
      <c r="K98" s="32"/>
      <c r="L98" s="47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U98" s="13" t="s">
        <v>114</v>
      </c>
    </row>
    <row r="99" spans="1:47" s="2" customFormat="1" ht="21.75" customHeight="1">
      <c r="A99" s="30"/>
      <c r="B99" s="31"/>
      <c r="C99" s="32"/>
      <c r="D99" s="32"/>
      <c r="E99" s="32"/>
      <c r="F99" s="32"/>
      <c r="G99" s="32"/>
      <c r="H99" s="32"/>
      <c r="I99" s="118"/>
      <c r="J99" s="32"/>
      <c r="K99" s="32"/>
      <c r="L99" s="47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</row>
    <row r="100" spans="1:47" s="2" customFormat="1" ht="6.95" customHeight="1">
      <c r="A100" s="30"/>
      <c r="B100" s="50"/>
      <c r="C100" s="51"/>
      <c r="D100" s="51"/>
      <c r="E100" s="51"/>
      <c r="F100" s="51"/>
      <c r="G100" s="51"/>
      <c r="H100" s="51"/>
      <c r="I100" s="154"/>
      <c r="J100" s="51"/>
      <c r="K100" s="51"/>
      <c r="L100" s="47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</row>
    <row r="104" spans="1:47" s="2" customFormat="1" ht="6.95" customHeight="1">
      <c r="A104" s="30"/>
      <c r="B104" s="52"/>
      <c r="C104" s="53"/>
      <c r="D104" s="53"/>
      <c r="E104" s="53"/>
      <c r="F104" s="53"/>
      <c r="G104" s="53"/>
      <c r="H104" s="53"/>
      <c r="I104" s="157"/>
      <c r="J104" s="53"/>
      <c r="K104" s="53"/>
      <c r="L104" s="47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5" spans="1:47" s="2" customFormat="1" ht="24.95" customHeight="1">
      <c r="A105" s="30"/>
      <c r="B105" s="31"/>
      <c r="C105" s="19" t="s">
        <v>115</v>
      </c>
      <c r="D105" s="32"/>
      <c r="E105" s="32"/>
      <c r="F105" s="32"/>
      <c r="G105" s="32"/>
      <c r="H105" s="32"/>
      <c r="I105" s="118"/>
      <c r="J105" s="32"/>
      <c r="K105" s="32"/>
      <c r="L105" s="47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47" s="2" customFormat="1" ht="6.95" customHeight="1">
      <c r="A106" s="30"/>
      <c r="B106" s="31"/>
      <c r="C106" s="32"/>
      <c r="D106" s="32"/>
      <c r="E106" s="32"/>
      <c r="F106" s="32"/>
      <c r="G106" s="32"/>
      <c r="H106" s="32"/>
      <c r="I106" s="118"/>
      <c r="J106" s="32"/>
      <c r="K106" s="32"/>
      <c r="L106" s="47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47" s="2" customFormat="1" ht="12" customHeight="1">
      <c r="A107" s="30"/>
      <c r="B107" s="31"/>
      <c r="C107" s="25" t="s">
        <v>16</v>
      </c>
      <c r="D107" s="32"/>
      <c r="E107" s="32"/>
      <c r="F107" s="32"/>
      <c r="G107" s="32"/>
      <c r="H107" s="32"/>
      <c r="I107" s="118"/>
      <c r="J107" s="32"/>
      <c r="K107" s="32"/>
      <c r="L107" s="47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47" s="2" customFormat="1" ht="16.5" customHeight="1">
      <c r="A108" s="30"/>
      <c r="B108" s="31"/>
      <c r="C108" s="32"/>
      <c r="D108" s="32"/>
      <c r="E108" s="288" t="str">
        <f>E7</f>
        <v>Oprava traťového úseku Stod - Holýšov</v>
      </c>
      <c r="F108" s="289"/>
      <c r="G108" s="289"/>
      <c r="H108" s="289"/>
      <c r="I108" s="118"/>
      <c r="J108" s="32"/>
      <c r="K108" s="32"/>
      <c r="L108" s="47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47" s="1" customFormat="1" ht="12" customHeight="1">
      <c r="B109" s="17"/>
      <c r="C109" s="25" t="s">
        <v>106</v>
      </c>
      <c r="D109" s="18"/>
      <c r="E109" s="18"/>
      <c r="F109" s="18"/>
      <c r="G109" s="18"/>
      <c r="H109" s="18"/>
      <c r="I109" s="111"/>
      <c r="J109" s="18"/>
      <c r="K109" s="18"/>
      <c r="L109" s="16"/>
    </row>
    <row r="110" spans="1:47" s="2" customFormat="1" ht="16.5" customHeight="1">
      <c r="A110" s="30"/>
      <c r="B110" s="31"/>
      <c r="C110" s="32"/>
      <c r="D110" s="32"/>
      <c r="E110" s="288" t="s">
        <v>267</v>
      </c>
      <c r="F110" s="290"/>
      <c r="G110" s="290"/>
      <c r="H110" s="290"/>
      <c r="I110" s="118"/>
      <c r="J110" s="32"/>
      <c r="K110" s="32"/>
      <c r="L110" s="47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47" s="2" customFormat="1" ht="12" customHeight="1">
      <c r="A111" s="30"/>
      <c r="B111" s="31"/>
      <c r="C111" s="25" t="s">
        <v>108</v>
      </c>
      <c r="D111" s="32"/>
      <c r="E111" s="32"/>
      <c r="F111" s="32"/>
      <c r="G111" s="32"/>
      <c r="H111" s="32"/>
      <c r="I111" s="118"/>
      <c r="J111" s="32"/>
      <c r="K111" s="32"/>
      <c r="L111" s="47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47" s="2" customFormat="1" ht="16.5" customHeight="1">
      <c r="A112" s="30"/>
      <c r="B112" s="31"/>
      <c r="C112" s="32"/>
      <c r="D112" s="32"/>
      <c r="E112" s="256" t="str">
        <f>E11</f>
        <v>SO 2.2 - Materiál objednatele</v>
      </c>
      <c r="F112" s="290"/>
      <c r="G112" s="290"/>
      <c r="H112" s="290"/>
      <c r="I112" s="118"/>
      <c r="J112" s="32"/>
      <c r="K112" s="32"/>
      <c r="L112" s="47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65" s="2" customFormat="1" ht="6.95" customHeight="1">
      <c r="A113" s="30"/>
      <c r="B113" s="31"/>
      <c r="C113" s="32"/>
      <c r="D113" s="32"/>
      <c r="E113" s="32"/>
      <c r="F113" s="32"/>
      <c r="G113" s="32"/>
      <c r="H113" s="32"/>
      <c r="I113" s="118"/>
      <c r="J113" s="32"/>
      <c r="K113" s="32"/>
      <c r="L113" s="47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65" s="2" customFormat="1" ht="12" customHeight="1">
      <c r="A114" s="30"/>
      <c r="B114" s="31"/>
      <c r="C114" s="25" t="s">
        <v>20</v>
      </c>
      <c r="D114" s="32"/>
      <c r="E114" s="32"/>
      <c r="F114" s="23" t="str">
        <f>F14</f>
        <v>TO Stod</v>
      </c>
      <c r="G114" s="32"/>
      <c r="H114" s="32"/>
      <c r="I114" s="119" t="s">
        <v>22</v>
      </c>
      <c r="J114" s="62" t="str">
        <f>IF(J14="","",J14)</f>
        <v>21. 1. 2019</v>
      </c>
      <c r="K114" s="32"/>
      <c r="L114" s="47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65" s="2" customFormat="1" ht="6.95" customHeight="1">
      <c r="A115" s="30"/>
      <c r="B115" s="31"/>
      <c r="C115" s="32"/>
      <c r="D115" s="32"/>
      <c r="E115" s="32"/>
      <c r="F115" s="32"/>
      <c r="G115" s="32"/>
      <c r="H115" s="32"/>
      <c r="I115" s="118"/>
      <c r="J115" s="32"/>
      <c r="K115" s="32"/>
      <c r="L115" s="47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65" s="2" customFormat="1" ht="15.2" customHeight="1">
      <c r="A116" s="30"/>
      <c r="B116" s="31"/>
      <c r="C116" s="25" t="s">
        <v>24</v>
      </c>
      <c r="D116" s="32"/>
      <c r="E116" s="32"/>
      <c r="F116" s="23" t="str">
        <f>E17</f>
        <v>SŽDC s.o. - OŘ Plzeň</v>
      </c>
      <c r="G116" s="32"/>
      <c r="H116" s="32"/>
      <c r="I116" s="119" t="s">
        <v>30</v>
      </c>
      <c r="J116" s="28" t="str">
        <f>E23</f>
        <v xml:space="preserve"> </v>
      </c>
      <c r="K116" s="32"/>
      <c r="L116" s="47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65" s="2" customFormat="1" ht="15.2" customHeight="1">
      <c r="A117" s="30"/>
      <c r="B117" s="31"/>
      <c r="C117" s="25" t="s">
        <v>28</v>
      </c>
      <c r="D117" s="32"/>
      <c r="E117" s="32"/>
      <c r="F117" s="23" t="str">
        <f>IF(E20="","",E20)</f>
        <v>Vyplň údaj</v>
      </c>
      <c r="G117" s="32"/>
      <c r="H117" s="32"/>
      <c r="I117" s="119" t="s">
        <v>33</v>
      </c>
      <c r="J117" s="28" t="str">
        <f>E26</f>
        <v>Jung</v>
      </c>
      <c r="K117" s="32"/>
      <c r="L117" s="47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65" s="2" customFormat="1" ht="10.35" customHeight="1">
      <c r="A118" s="30"/>
      <c r="B118" s="31"/>
      <c r="C118" s="32"/>
      <c r="D118" s="32"/>
      <c r="E118" s="32"/>
      <c r="F118" s="32"/>
      <c r="G118" s="32"/>
      <c r="H118" s="32"/>
      <c r="I118" s="118"/>
      <c r="J118" s="32"/>
      <c r="K118" s="32"/>
      <c r="L118" s="47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65" s="9" customFormat="1" ht="29.25" customHeight="1">
      <c r="A119" s="163"/>
      <c r="B119" s="164"/>
      <c r="C119" s="165" t="s">
        <v>116</v>
      </c>
      <c r="D119" s="166" t="s">
        <v>61</v>
      </c>
      <c r="E119" s="166" t="s">
        <v>57</v>
      </c>
      <c r="F119" s="166" t="s">
        <v>58</v>
      </c>
      <c r="G119" s="166" t="s">
        <v>117</v>
      </c>
      <c r="H119" s="166" t="s">
        <v>118</v>
      </c>
      <c r="I119" s="167" t="s">
        <v>119</v>
      </c>
      <c r="J119" s="168" t="s">
        <v>112</v>
      </c>
      <c r="K119" s="169" t="s">
        <v>120</v>
      </c>
      <c r="L119" s="170"/>
      <c r="M119" s="71" t="s">
        <v>1</v>
      </c>
      <c r="N119" s="72" t="s">
        <v>40</v>
      </c>
      <c r="O119" s="72" t="s">
        <v>121</v>
      </c>
      <c r="P119" s="72" t="s">
        <v>122</v>
      </c>
      <c r="Q119" s="72" t="s">
        <v>123</v>
      </c>
      <c r="R119" s="72" t="s">
        <v>124</v>
      </c>
      <c r="S119" s="72" t="s">
        <v>125</v>
      </c>
      <c r="T119" s="73" t="s">
        <v>126</v>
      </c>
      <c r="U119" s="163"/>
      <c r="V119" s="163"/>
      <c r="W119" s="163"/>
      <c r="X119" s="163"/>
      <c r="Y119" s="163"/>
      <c r="Z119" s="163"/>
      <c r="AA119" s="163"/>
      <c r="AB119" s="163"/>
      <c r="AC119" s="163"/>
      <c r="AD119" s="163"/>
      <c r="AE119" s="163"/>
    </row>
    <row r="120" spans="1:65" s="2" customFormat="1" ht="22.9" customHeight="1">
      <c r="A120" s="30"/>
      <c r="B120" s="31"/>
      <c r="C120" s="78" t="s">
        <v>127</v>
      </c>
      <c r="D120" s="32"/>
      <c r="E120" s="32"/>
      <c r="F120" s="32"/>
      <c r="G120" s="32"/>
      <c r="H120" s="32"/>
      <c r="I120" s="118"/>
      <c r="J120" s="171">
        <f>BK120</f>
        <v>0</v>
      </c>
      <c r="K120" s="32"/>
      <c r="L120" s="35"/>
      <c r="M120" s="74"/>
      <c r="N120" s="172"/>
      <c r="O120" s="75"/>
      <c r="P120" s="173">
        <f>SUM(P121:P122)</f>
        <v>0</v>
      </c>
      <c r="Q120" s="75"/>
      <c r="R120" s="173">
        <f>SUM(R121:R122)</f>
        <v>0</v>
      </c>
      <c r="S120" s="75"/>
      <c r="T120" s="174">
        <f>SUM(T121:T122)</f>
        <v>0</v>
      </c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T120" s="13" t="s">
        <v>75</v>
      </c>
      <c r="AU120" s="13" t="s">
        <v>114</v>
      </c>
      <c r="BK120" s="175">
        <f>SUM(BK121:BK122)</f>
        <v>0</v>
      </c>
    </row>
    <row r="121" spans="1:65" s="2" customFormat="1" ht="16.5" customHeight="1">
      <c r="A121" s="30"/>
      <c r="B121" s="31"/>
      <c r="C121" s="217" t="s">
        <v>83</v>
      </c>
      <c r="D121" s="217" t="s">
        <v>198</v>
      </c>
      <c r="E121" s="218" t="s">
        <v>365</v>
      </c>
      <c r="F121" s="219" t="s">
        <v>366</v>
      </c>
      <c r="G121" s="220" t="s">
        <v>234</v>
      </c>
      <c r="H121" s="221">
        <v>760</v>
      </c>
      <c r="I121" s="222"/>
      <c r="J121" s="223">
        <f>ROUND(I121*H121,2)</f>
        <v>0</v>
      </c>
      <c r="K121" s="224"/>
      <c r="L121" s="225"/>
      <c r="M121" s="226" t="s">
        <v>1</v>
      </c>
      <c r="N121" s="227" t="s">
        <v>41</v>
      </c>
      <c r="O121" s="67"/>
      <c r="P121" s="186">
        <f>O121*H121</f>
        <v>0</v>
      </c>
      <c r="Q121" s="186">
        <v>0</v>
      </c>
      <c r="R121" s="186">
        <f>Q121*H121</f>
        <v>0</v>
      </c>
      <c r="S121" s="186">
        <v>0</v>
      </c>
      <c r="T121" s="187">
        <f>S121*H121</f>
        <v>0</v>
      </c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R121" s="188" t="s">
        <v>181</v>
      </c>
      <c r="AT121" s="188" t="s">
        <v>198</v>
      </c>
      <c r="AU121" s="188" t="s">
        <v>76</v>
      </c>
      <c r="AY121" s="13" t="s">
        <v>133</v>
      </c>
      <c r="BE121" s="189">
        <f>IF(N121="základní",J121,0)</f>
        <v>0</v>
      </c>
      <c r="BF121" s="189">
        <f>IF(N121="snížená",J121,0)</f>
        <v>0</v>
      </c>
      <c r="BG121" s="189">
        <f>IF(N121="zákl. přenesená",J121,0)</f>
        <v>0</v>
      </c>
      <c r="BH121" s="189">
        <f>IF(N121="sníž. přenesená",J121,0)</f>
        <v>0</v>
      </c>
      <c r="BI121" s="189">
        <f>IF(N121="nulová",J121,0)</f>
        <v>0</v>
      </c>
      <c r="BJ121" s="13" t="s">
        <v>83</v>
      </c>
      <c r="BK121" s="189">
        <f>ROUND(I121*H121,2)</f>
        <v>0</v>
      </c>
      <c r="BL121" s="13" t="s">
        <v>132</v>
      </c>
      <c r="BM121" s="188" t="s">
        <v>367</v>
      </c>
    </row>
    <row r="122" spans="1:65" s="2" customFormat="1" ht="11.25">
      <c r="A122" s="30"/>
      <c r="B122" s="31"/>
      <c r="C122" s="32"/>
      <c r="D122" s="190" t="s">
        <v>135</v>
      </c>
      <c r="E122" s="32"/>
      <c r="F122" s="191" t="s">
        <v>366</v>
      </c>
      <c r="G122" s="32"/>
      <c r="H122" s="32"/>
      <c r="I122" s="118"/>
      <c r="J122" s="32"/>
      <c r="K122" s="32"/>
      <c r="L122" s="35"/>
      <c r="M122" s="231"/>
      <c r="N122" s="232"/>
      <c r="O122" s="233"/>
      <c r="P122" s="233"/>
      <c r="Q122" s="233"/>
      <c r="R122" s="233"/>
      <c r="S122" s="233"/>
      <c r="T122" s="234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T122" s="13" t="s">
        <v>135</v>
      </c>
      <c r="AU122" s="13" t="s">
        <v>76</v>
      </c>
    </row>
    <row r="123" spans="1:65" s="2" customFormat="1" ht="6.95" customHeight="1">
      <c r="A123" s="30"/>
      <c r="B123" s="50"/>
      <c r="C123" s="51"/>
      <c r="D123" s="51"/>
      <c r="E123" s="51"/>
      <c r="F123" s="51"/>
      <c r="G123" s="51"/>
      <c r="H123" s="51"/>
      <c r="I123" s="154"/>
      <c r="J123" s="51"/>
      <c r="K123" s="51"/>
      <c r="L123" s="35"/>
      <c r="M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</row>
  </sheetData>
  <sheetProtection algorithmName="SHA-512" hashValue="hSdHIhCexrN1qBYI59bdlKrtohbsQZ1izVVgo/JA1a+AGjqsdDtbM1EyvK93XWc+Rdw+dUmiyVjXE/RZBv45pw==" saltValue="DpivPCKyuJc+7G2NbXFy4F8T2kgmz33Vl/hF+O6GSRGRSV50x6z7apCie/ZwDMJnFU0J5zirqM7hYq+NweRxyw==" spinCount="100000" sheet="1" objects="1" scenarios="1" formatColumns="0" formatRows="0" autoFilter="0"/>
  <autoFilter ref="C119:K122"/>
  <mergeCells count="12">
    <mergeCell ref="E112:H112"/>
    <mergeCell ref="L2:V2"/>
    <mergeCell ref="E85:H85"/>
    <mergeCell ref="E87:H87"/>
    <mergeCell ref="E89:H89"/>
    <mergeCell ref="E108:H108"/>
    <mergeCell ref="E110:H11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8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" style="1" customWidth="1"/>
    <col min="8" max="8" width="11.5" style="1" customWidth="1"/>
    <col min="9" max="9" width="20.1640625" style="111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11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AT2" s="13" t="s">
        <v>104</v>
      </c>
    </row>
    <row r="3" spans="1:46" s="1" customFormat="1" ht="6.95" customHeight="1">
      <c r="B3" s="112"/>
      <c r="C3" s="113"/>
      <c r="D3" s="113"/>
      <c r="E3" s="113"/>
      <c r="F3" s="113"/>
      <c r="G3" s="113"/>
      <c r="H3" s="113"/>
      <c r="I3" s="114"/>
      <c r="J3" s="113"/>
      <c r="K3" s="113"/>
      <c r="L3" s="16"/>
      <c r="AT3" s="13" t="s">
        <v>85</v>
      </c>
    </row>
    <row r="4" spans="1:46" s="1" customFormat="1" ht="24.95" customHeight="1">
      <c r="B4" s="16"/>
      <c r="D4" s="115" t="s">
        <v>105</v>
      </c>
      <c r="I4" s="111"/>
      <c r="L4" s="16"/>
      <c r="M4" s="116" t="s">
        <v>10</v>
      </c>
      <c r="AT4" s="13" t="s">
        <v>4</v>
      </c>
    </row>
    <row r="5" spans="1:46" s="1" customFormat="1" ht="6.95" customHeight="1">
      <c r="B5" s="16"/>
      <c r="I5" s="111"/>
      <c r="L5" s="16"/>
    </row>
    <row r="6" spans="1:46" s="1" customFormat="1" ht="12" customHeight="1">
      <c r="B6" s="16"/>
      <c r="D6" s="117" t="s">
        <v>16</v>
      </c>
      <c r="I6" s="111"/>
      <c r="L6" s="16"/>
    </row>
    <row r="7" spans="1:46" s="1" customFormat="1" ht="16.5" customHeight="1">
      <c r="B7" s="16"/>
      <c r="E7" s="281" t="str">
        <f>'Rekapitulace stavby'!K6</f>
        <v>Oprava traťového úseku Stod - Holýšov</v>
      </c>
      <c r="F7" s="282"/>
      <c r="G7" s="282"/>
      <c r="H7" s="282"/>
      <c r="I7" s="111"/>
      <c r="L7" s="16"/>
    </row>
    <row r="8" spans="1:46" s="1" customFormat="1" ht="12" customHeight="1">
      <c r="B8" s="16"/>
      <c r="D8" s="117" t="s">
        <v>106</v>
      </c>
      <c r="I8" s="111"/>
      <c r="L8" s="16"/>
    </row>
    <row r="9" spans="1:46" s="2" customFormat="1" ht="16.5" customHeight="1">
      <c r="A9" s="30"/>
      <c r="B9" s="35"/>
      <c r="C9" s="30"/>
      <c r="D9" s="30"/>
      <c r="E9" s="281" t="s">
        <v>368</v>
      </c>
      <c r="F9" s="283"/>
      <c r="G9" s="283"/>
      <c r="H9" s="283"/>
      <c r="I9" s="118"/>
      <c r="J9" s="30"/>
      <c r="K9" s="30"/>
      <c r="L9" s="47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2" customFormat="1" ht="12" customHeight="1">
      <c r="A10" s="30"/>
      <c r="B10" s="35"/>
      <c r="C10" s="30"/>
      <c r="D10" s="117" t="s">
        <v>108</v>
      </c>
      <c r="E10" s="30"/>
      <c r="F10" s="30"/>
      <c r="G10" s="30"/>
      <c r="H10" s="30"/>
      <c r="I10" s="118"/>
      <c r="J10" s="30"/>
      <c r="K10" s="30"/>
      <c r="L10" s="47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2" customFormat="1" ht="16.5" customHeight="1">
      <c r="A11" s="30"/>
      <c r="B11" s="35"/>
      <c r="C11" s="30"/>
      <c r="D11" s="30"/>
      <c r="E11" s="284" t="s">
        <v>369</v>
      </c>
      <c r="F11" s="283"/>
      <c r="G11" s="283"/>
      <c r="H11" s="283"/>
      <c r="I11" s="118"/>
      <c r="J11" s="30"/>
      <c r="K11" s="30"/>
      <c r="L11" s="47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2" customFormat="1" ht="11.25">
      <c r="A12" s="30"/>
      <c r="B12" s="35"/>
      <c r="C12" s="30"/>
      <c r="D12" s="30"/>
      <c r="E12" s="30"/>
      <c r="F12" s="30"/>
      <c r="G12" s="30"/>
      <c r="H12" s="30"/>
      <c r="I12" s="118"/>
      <c r="J12" s="30"/>
      <c r="K12" s="30"/>
      <c r="L12" s="47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2" customFormat="1" ht="12" customHeight="1">
      <c r="A13" s="30"/>
      <c r="B13" s="35"/>
      <c r="C13" s="30"/>
      <c r="D13" s="117" t="s">
        <v>18</v>
      </c>
      <c r="E13" s="30"/>
      <c r="F13" s="106" t="s">
        <v>1</v>
      </c>
      <c r="G13" s="30"/>
      <c r="H13" s="30"/>
      <c r="I13" s="119" t="s">
        <v>19</v>
      </c>
      <c r="J13" s="106" t="s">
        <v>1</v>
      </c>
      <c r="K13" s="30"/>
      <c r="L13" s="47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2" customFormat="1" ht="12" customHeight="1">
      <c r="A14" s="30"/>
      <c r="B14" s="35"/>
      <c r="C14" s="30"/>
      <c r="D14" s="117" t="s">
        <v>20</v>
      </c>
      <c r="E14" s="30"/>
      <c r="F14" s="106" t="s">
        <v>21</v>
      </c>
      <c r="G14" s="30"/>
      <c r="H14" s="30"/>
      <c r="I14" s="119" t="s">
        <v>22</v>
      </c>
      <c r="J14" s="120" t="str">
        <f>'Rekapitulace stavby'!AN8</f>
        <v>21. 1. 2019</v>
      </c>
      <c r="K14" s="30"/>
      <c r="L14" s="47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2" customFormat="1" ht="10.9" customHeight="1">
      <c r="A15" s="30"/>
      <c r="B15" s="35"/>
      <c r="C15" s="30"/>
      <c r="D15" s="30"/>
      <c r="E15" s="30"/>
      <c r="F15" s="30"/>
      <c r="G15" s="30"/>
      <c r="H15" s="30"/>
      <c r="I15" s="118"/>
      <c r="J15" s="30"/>
      <c r="K15" s="30"/>
      <c r="L15" s="47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2" customFormat="1" ht="12" customHeight="1">
      <c r="A16" s="30"/>
      <c r="B16" s="35"/>
      <c r="C16" s="30"/>
      <c r="D16" s="117" t="s">
        <v>24</v>
      </c>
      <c r="E16" s="30"/>
      <c r="F16" s="30"/>
      <c r="G16" s="30"/>
      <c r="H16" s="30"/>
      <c r="I16" s="119" t="s">
        <v>25</v>
      </c>
      <c r="J16" s="106" t="s">
        <v>1</v>
      </c>
      <c r="K16" s="30"/>
      <c r="L16" s="47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2" customFormat="1" ht="18" customHeight="1">
      <c r="A17" s="30"/>
      <c r="B17" s="35"/>
      <c r="C17" s="30"/>
      <c r="D17" s="30"/>
      <c r="E17" s="106" t="s">
        <v>26</v>
      </c>
      <c r="F17" s="30"/>
      <c r="G17" s="30"/>
      <c r="H17" s="30"/>
      <c r="I17" s="119" t="s">
        <v>27</v>
      </c>
      <c r="J17" s="106" t="s">
        <v>1</v>
      </c>
      <c r="K17" s="30"/>
      <c r="L17" s="47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2" customFormat="1" ht="6.95" customHeight="1">
      <c r="A18" s="30"/>
      <c r="B18" s="35"/>
      <c r="C18" s="30"/>
      <c r="D18" s="30"/>
      <c r="E18" s="30"/>
      <c r="F18" s="30"/>
      <c r="G18" s="30"/>
      <c r="H18" s="30"/>
      <c r="I18" s="118"/>
      <c r="J18" s="30"/>
      <c r="K18" s="30"/>
      <c r="L18" s="47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2" customFormat="1" ht="12" customHeight="1">
      <c r="A19" s="30"/>
      <c r="B19" s="35"/>
      <c r="C19" s="30"/>
      <c r="D19" s="117" t="s">
        <v>28</v>
      </c>
      <c r="E19" s="30"/>
      <c r="F19" s="30"/>
      <c r="G19" s="30"/>
      <c r="H19" s="30"/>
      <c r="I19" s="119" t="s">
        <v>25</v>
      </c>
      <c r="J19" s="26" t="str">
        <f>'Rekapitulace stavby'!AN13</f>
        <v>Vyplň údaj</v>
      </c>
      <c r="K19" s="30"/>
      <c r="L19" s="47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2" customFormat="1" ht="18" customHeight="1">
      <c r="A20" s="30"/>
      <c r="B20" s="35"/>
      <c r="C20" s="30"/>
      <c r="D20" s="30"/>
      <c r="E20" s="285" t="str">
        <f>'Rekapitulace stavby'!E14</f>
        <v>Vyplň údaj</v>
      </c>
      <c r="F20" s="286"/>
      <c r="G20" s="286"/>
      <c r="H20" s="286"/>
      <c r="I20" s="119" t="s">
        <v>27</v>
      </c>
      <c r="J20" s="26" t="str">
        <f>'Rekapitulace stavby'!AN14</f>
        <v>Vyplň údaj</v>
      </c>
      <c r="K20" s="30"/>
      <c r="L20" s="47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2" customFormat="1" ht="6.95" customHeight="1">
      <c r="A21" s="30"/>
      <c r="B21" s="35"/>
      <c r="C21" s="30"/>
      <c r="D21" s="30"/>
      <c r="E21" s="30"/>
      <c r="F21" s="30"/>
      <c r="G21" s="30"/>
      <c r="H21" s="30"/>
      <c r="I21" s="118"/>
      <c r="J21" s="30"/>
      <c r="K21" s="30"/>
      <c r="L21" s="47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2" customFormat="1" ht="12" customHeight="1">
      <c r="A22" s="30"/>
      <c r="B22" s="35"/>
      <c r="C22" s="30"/>
      <c r="D22" s="117" t="s">
        <v>30</v>
      </c>
      <c r="E22" s="30"/>
      <c r="F22" s="30"/>
      <c r="G22" s="30"/>
      <c r="H22" s="30"/>
      <c r="I22" s="119" t="s">
        <v>25</v>
      </c>
      <c r="J22" s="106" t="str">
        <f>IF('Rekapitulace stavby'!AN16="","",'Rekapitulace stavby'!AN16)</f>
        <v/>
      </c>
      <c r="K22" s="30"/>
      <c r="L22" s="47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2" customFormat="1" ht="18" customHeight="1">
      <c r="A23" s="30"/>
      <c r="B23" s="35"/>
      <c r="C23" s="30"/>
      <c r="D23" s="30"/>
      <c r="E23" s="106" t="str">
        <f>IF('Rekapitulace stavby'!E17="","",'Rekapitulace stavby'!E17)</f>
        <v xml:space="preserve"> </v>
      </c>
      <c r="F23" s="30"/>
      <c r="G23" s="30"/>
      <c r="H23" s="30"/>
      <c r="I23" s="119" t="s">
        <v>27</v>
      </c>
      <c r="J23" s="106" t="str">
        <f>IF('Rekapitulace stavby'!AN17="","",'Rekapitulace stavby'!AN17)</f>
        <v/>
      </c>
      <c r="K23" s="30"/>
      <c r="L23" s="47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2" customFormat="1" ht="6.95" customHeight="1">
      <c r="A24" s="30"/>
      <c r="B24" s="35"/>
      <c r="C24" s="30"/>
      <c r="D24" s="30"/>
      <c r="E24" s="30"/>
      <c r="F24" s="30"/>
      <c r="G24" s="30"/>
      <c r="H24" s="30"/>
      <c r="I24" s="118"/>
      <c r="J24" s="30"/>
      <c r="K24" s="30"/>
      <c r="L24" s="47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2" customFormat="1" ht="12" customHeight="1">
      <c r="A25" s="30"/>
      <c r="B25" s="35"/>
      <c r="C25" s="30"/>
      <c r="D25" s="117" t="s">
        <v>33</v>
      </c>
      <c r="E25" s="30"/>
      <c r="F25" s="30"/>
      <c r="G25" s="30"/>
      <c r="H25" s="30"/>
      <c r="I25" s="119" t="s">
        <v>25</v>
      </c>
      <c r="J25" s="106" t="s">
        <v>1</v>
      </c>
      <c r="K25" s="30"/>
      <c r="L25" s="47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s="2" customFormat="1" ht="18" customHeight="1">
      <c r="A26" s="30"/>
      <c r="B26" s="35"/>
      <c r="C26" s="30"/>
      <c r="D26" s="30"/>
      <c r="E26" s="106" t="s">
        <v>34</v>
      </c>
      <c r="F26" s="30"/>
      <c r="G26" s="30"/>
      <c r="H26" s="30"/>
      <c r="I26" s="119" t="s">
        <v>27</v>
      </c>
      <c r="J26" s="106" t="s">
        <v>1</v>
      </c>
      <c r="K26" s="30"/>
      <c r="L26" s="47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2" customFormat="1" ht="6.95" customHeight="1">
      <c r="A27" s="30"/>
      <c r="B27" s="35"/>
      <c r="C27" s="30"/>
      <c r="D27" s="30"/>
      <c r="E27" s="30"/>
      <c r="F27" s="30"/>
      <c r="G27" s="30"/>
      <c r="H27" s="30"/>
      <c r="I27" s="118"/>
      <c r="J27" s="30"/>
      <c r="K27" s="30"/>
      <c r="L27" s="47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s="2" customFormat="1" ht="12" customHeight="1">
      <c r="A28" s="30"/>
      <c r="B28" s="35"/>
      <c r="C28" s="30"/>
      <c r="D28" s="117" t="s">
        <v>35</v>
      </c>
      <c r="E28" s="30"/>
      <c r="F28" s="30"/>
      <c r="G28" s="30"/>
      <c r="H28" s="30"/>
      <c r="I28" s="118"/>
      <c r="J28" s="30"/>
      <c r="K28" s="30"/>
      <c r="L28" s="47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8" customFormat="1" ht="16.5" customHeight="1">
      <c r="A29" s="121"/>
      <c r="B29" s="122"/>
      <c r="C29" s="121"/>
      <c r="D29" s="121"/>
      <c r="E29" s="287" t="s">
        <v>1</v>
      </c>
      <c r="F29" s="287"/>
      <c r="G29" s="287"/>
      <c r="H29" s="287"/>
      <c r="I29" s="123"/>
      <c r="J29" s="121"/>
      <c r="K29" s="121"/>
      <c r="L29" s="124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</row>
    <row r="30" spans="1:31" s="2" customFormat="1" ht="6.95" customHeight="1">
      <c r="A30" s="30"/>
      <c r="B30" s="35"/>
      <c r="C30" s="30"/>
      <c r="D30" s="30"/>
      <c r="E30" s="30"/>
      <c r="F30" s="30"/>
      <c r="G30" s="30"/>
      <c r="H30" s="30"/>
      <c r="I30" s="118"/>
      <c r="J30" s="30"/>
      <c r="K30" s="30"/>
      <c r="L30" s="47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2" customFormat="1" ht="6.95" customHeight="1">
      <c r="A31" s="30"/>
      <c r="B31" s="35"/>
      <c r="C31" s="30"/>
      <c r="D31" s="125"/>
      <c r="E31" s="125"/>
      <c r="F31" s="125"/>
      <c r="G31" s="125"/>
      <c r="H31" s="125"/>
      <c r="I31" s="126"/>
      <c r="J31" s="125"/>
      <c r="K31" s="125"/>
      <c r="L31" s="47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2" customFormat="1" ht="25.35" customHeight="1">
      <c r="A32" s="30"/>
      <c r="B32" s="35"/>
      <c r="C32" s="30"/>
      <c r="D32" s="127" t="s">
        <v>36</v>
      </c>
      <c r="E32" s="30"/>
      <c r="F32" s="30"/>
      <c r="G32" s="30"/>
      <c r="H32" s="30"/>
      <c r="I32" s="118"/>
      <c r="J32" s="128">
        <f>ROUND(J120, 2)</f>
        <v>0</v>
      </c>
      <c r="K32" s="30"/>
      <c r="L32" s="47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2" customFormat="1" ht="6.95" customHeight="1">
      <c r="A33" s="30"/>
      <c r="B33" s="35"/>
      <c r="C33" s="30"/>
      <c r="D33" s="125"/>
      <c r="E33" s="125"/>
      <c r="F33" s="125"/>
      <c r="G33" s="125"/>
      <c r="H33" s="125"/>
      <c r="I33" s="126"/>
      <c r="J33" s="125"/>
      <c r="K33" s="125"/>
      <c r="L33" s="47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2" customFormat="1" ht="14.45" customHeight="1">
      <c r="A34" s="30"/>
      <c r="B34" s="35"/>
      <c r="C34" s="30"/>
      <c r="D34" s="30"/>
      <c r="E34" s="30"/>
      <c r="F34" s="129" t="s">
        <v>38</v>
      </c>
      <c r="G34" s="30"/>
      <c r="H34" s="30"/>
      <c r="I34" s="130" t="s">
        <v>37</v>
      </c>
      <c r="J34" s="129" t="s">
        <v>39</v>
      </c>
      <c r="K34" s="30"/>
      <c r="L34" s="47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2" customFormat="1" ht="14.45" customHeight="1">
      <c r="A35" s="30"/>
      <c r="B35" s="35"/>
      <c r="C35" s="30"/>
      <c r="D35" s="131" t="s">
        <v>40</v>
      </c>
      <c r="E35" s="117" t="s">
        <v>41</v>
      </c>
      <c r="F35" s="132">
        <f>ROUND((SUM(BE120:BE137)),  2)</f>
        <v>0</v>
      </c>
      <c r="G35" s="30"/>
      <c r="H35" s="30"/>
      <c r="I35" s="133">
        <v>0.21</v>
      </c>
      <c r="J35" s="132">
        <f>ROUND(((SUM(BE120:BE137))*I35),  2)</f>
        <v>0</v>
      </c>
      <c r="K35" s="30"/>
      <c r="L35" s="47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2" customFormat="1" ht="14.45" customHeight="1">
      <c r="A36" s="30"/>
      <c r="B36" s="35"/>
      <c r="C36" s="30"/>
      <c r="D36" s="30"/>
      <c r="E36" s="117" t="s">
        <v>42</v>
      </c>
      <c r="F36" s="132">
        <f>ROUND((SUM(BF120:BF137)),  2)</f>
        <v>0</v>
      </c>
      <c r="G36" s="30"/>
      <c r="H36" s="30"/>
      <c r="I36" s="133">
        <v>0.15</v>
      </c>
      <c r="J36" s="132">
        <f>ROUND(((SUM(BF120:BF137))*I36),  2)</f>
        <v>0</v>
      </c>
      <c r="K36" s="30"/>
      <c r="L36" s="47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2" customFormat="1" ht="14.45" hidden="1" customHeight="1">
      <c r="A37" s="30"/>
      <c r="B37" s="35"/>
      <c r="C37" s="30"/>
      <c r="D37" s="30"/>
      <c r="E37" s="117" t="s">
        <v>43</v>
      </c>
      <c r="F37" s="132">
        <f>ROUND((SUM(BG120:BG137)),  2)</f>
        <v>0</v>
      </c>
      <c r="G37" s="30"/>
      <c r="H37" s="30"/>
      <c r="I37" s="133">
        <v>0.21</v>
      </c>
      <c r="J37" s="132">
        <f>0</f>
        <v>0</v>
      </c>
      <c r="K37" s="30"/>
      <c r="L37" s="47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2" customFormat="1" ht="14.45" hidden="1" customHeight="1">
      <c r="A38" s="30"/>
      <c r="B38" s="35"/>
      <c r="C38" s="30"/>
      <c r="D38" s="30"/>
      <c r="E38" s="117" t="s">
        <v>44</v>
      </c>
      <c r="F38" s="132">
        <f>ROUND((SUM(BH120:BH137)),  2)</f>
        <v>0</v>
      </c>
      <c r="G38" s="30"/>
      <c r="H38" s="30"/>
      <c r="I38" s="133">
        <v>0.15</v>
      </c>
      <c r="J38" s="132">
        <f>0</f>
        <v>0</v>
      </c>
      <c r="K38" s="30"/>
      <c r="L38" s="47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s="2" customFormat="1" ht="14.45" hidden="1" customHeight="1">
      <c r="A39" s="30"/>
      <c r="B39" s="35"/>
      <c r="C39" s="30"/>
      <c r="D39" s="30"/>
      <c r="E39" s="117" t="s">
        <v>45</v>
      </c>
      <c r="F39" s="132">
        <f>ROUND((SUM(BI120:BI137)),  2)</f>
        <v>0</v>
      </c>
      <c r="G39" s="30"/>
      <c r="H39" s="30"/>
      <c r="I39" s="133">
        <v>0</v>
      </c>
      <c r="J39" s="132">
        <f>0</f>
        <v>0</v>
      </c>
      <c r="K39" s="30"/>
      <c r="L39" s="47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s="2" customFormat="1" ht="6.95" customHeight="1">
      <c r="A40" s="30"/>
      <c r="B40" s="35"/>
      <c r="C40" s="30"/>
      <c r="D40" s="30"/>
      <c r="E40" s="30"/>
      <c r="F40" s="30"/>
      <c r="G40" s="30"/>
      <c r="H40" s="30"/>
      <c r="I40" s="118"/>
      <c r="J40" s="30"/>
      <c r="K40" s="30"/>
      <c r="L40" s="47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s="2" customFormat="1" ht="25.35" customHeight="1">
      <c r="A41" s="30"/>
      <c r="B41" s="35"/>
      <c r="C41" s="134"/>
      <c r="D41" s="135" t="s">
        <v>46</v>
      </c>
      <c r="E41" s="136"/>
      <c r="F41" s="136"/>
      <c r="G41" s="137" t="s">
        <v>47</v>
      </c>
      <c r="H41" s="138" t="s">
        <v>48</v>
      </c>
      <c r="I41" s="139"/>
      <c r="J41" s="140">
        <f>SUM(J32:J39)</f>
        <v>0</v>
      </c>
      <c r="K41" s="141"/>
      <c r="L41" s="47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</row>
    <row r="42" spans="1:31" s="2" customFormat="1" ht="14.45" customHeight="1">
      <c r="A42" s="30"/>
      <c r="B42" s="35"/>
      <c r="C42" s="30"/>
      <c r="D42" s="30"/>
      <c r="E42" s="30"/>
      <c r="F42" s="30"/>
      <c r="G42" s="30"/>
      <c r="H42" s="30"/>
      <c r="I42" s="118"/>
      <c r="J42" s="30"/>
      <c r="K42" s="30"/>
      <c r="L42" s="47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</row>
    <row r="43" spans="1:31" s="1" customFormat="1" ht="14.45" customHeight="1">
      <c r="B43" s="16"/>
      <c r="I43" s="111"/>
      <c r="L43" s="16"/>
    </row>
    <row r="44" spans="1:31" s="1" customFormat="1" ht="14.45" customHeight="1">
      <c r="B44" s="16"/>
      <c r="I44" s="111"/>
      <c r="L44" s="16"/>
    </row>
    <row r="45" spans="1:31" s="1" customFormat="1" ht="14.45" customHeight="1">
      <c r="B45" s="16"/>
      <c r="I45" s="111"/>
      <c r="L45" s="16"/>
    </row>
    <row r="46" spans="1:31" s="1" customFormat="1" ht="14.45" customHeight="1">
      <c r="B46" s="16"/>
      <c r="I46" s="111"/>
      <c r="L46" s="16"/>
    </row>
    <row r="47" spans="1:31" s="1" customFormat="1" ht="14.45" customHeight="1">
      <c r="B47" s="16"/>
      <c r="I47" s="111"/>
      <c r="L47" s="16"/>
    </row>
    <row r="48" spans="1:31" s="1" customFormat="1" ht="14.45" customHeight="1">
      <c r="B48" s="16"/>
      <c r="I48" s="111"/>
      <c r="L48" s="16"/>
    </row>
    <row r="49" spans="1:31" s="1" customFormat="1" ht="14.45" customHeight="1">
      <c r="B49" s="16"/>
      <c r="I49" s="111"/>
      <c r="L49" s="16"/>
    </row>
    <row r="50" spans="1:31" s="2" customFormat="1" ht="14.45" customHeight="1">
      <c r="B50" s="47"/>
      <c r="D50" s="142" t="s">
        <v>49</v>
      </c>
      <c r="E50" s="143"/>
      <c r="F50" s="143"/>
      <c r="G50" s="142" t="s">
        <v>50</v>
      </c>
      <c r="H50" s="143"/>
      <c r="I50" s="144"/>
      <c r="J50" s="143"/>
      <c r="K50" s="143"/>
      <c r="L50" s="47"/>
    </row>
    <row r="51" spans="1:31" ht="11.25">
      <c r="B51" s="16"/>
      <c r="L51" s="16"/>
    </row>
    <row r="52" spans="1:31" ht="11.25">
      <c r="B52" s="16"/>
      <c r="L52" s="16"/>
    </row>
    <row r="53" spans="1:31" ht="11.25">
      <c r="B53" s="16"/>
      <c r="L53" s="16"/>
    </row>
    <row r="54" spans="1:31" ht="11.25">
      <c r="B54" s="16"/>
      <c r="L54" s="16"/>
    </row>
    <row r="55" spans="1:31" ht="11.25">
      <c r="B55" s="16"/>
      <c r="L55" s="16"/>
    </row>
    <row r="56" spans="1:31" ht="11.25">
      <c r="B56" s="16"/>
      <c r="L56" s="16"/>
    </row>
    <row r="57" spans="1:31" ht="11.25">
      <c r="B57" s="16"/>
      <c r="L57" s="16"/>
    </row>
    <row r="58" spans="1:31" ht="11.25">
      <c r="B58" s="16"/>
      <c r="L58" s="16"/>
    </row>
    <row r="59" spans="1:31" ht="11.25">
      <c r="B59" s="16"/>
      <c r="L59" s="16"/>
    </row>
    <row r="60" spans="1:31" ht="11.25">
      <c r="B60" s="16"/>
      <c r="L60" s="16"/>
    </row>
    <row r="61" spans="1:31" s="2" customFormat="1" ht="12.75">
      <c r="A61" s="30"/>
      <c r="B61" s="35"/>
      <c r="C61" s="30"/>
      <c r="D61" s="145" t="s">
        <v>51</v>
      </c>
      <c r="E61" s="146"/>
      <c r="F61" s="147" t="s">
        <v>52</v>
      </c>
      <c r="G61" s="145" t="s">
        <v>51</v>
      </c>
      <c r="H61" s="146"/>
      <c r="I61" s="148"/>
      <c r="J61" s="149" t="s">
        <v>52</v>
      </c>
      <c r="K61" s="146"/>
      <c r="L61" s="47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 ht="11.25">
      <c r="B62" s="16"/>
      <c r="L62" s="16"/>
    </row>
    <row r="63" spans="1:31" ht="11.25">
      <c r="B63" s="16"/>
      <c r="L63" s="16"/>
    </row>
    <row r="64" spans="1:31" ht="11.25">
      <c r="B64" s="16"/>
      <c r="L64" s="16"/>
    </row>
    <row r="65" spans="1:31" s="2" customFormat="1" ht="12.75">
      <c r="A65" s="30"/>
      <c r="B65" s="35"/>
      <c r="C65" s="30"/>
      <c r="D65" s="142" t="s">
        <v>53</v>
      </c>
      <c r="E65" s="150"/>
      <c r="F65" s="150"/>
      <c r="G65" s="142" t="s">
        <v>54</v>
      </c>
      <c r="H65" s="150"/>
      <c r="I65" s="151"/>
      <c r="J65" s="150"/>
      <c r="K65" s="150"/>
      <c r="L65" s="47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 ht="11.25">
      <c r="B66" s="16"/>
      <c r="L66" s="16"/>
    </row>
    <row r="67" spans="1:31" ht="11.25">
      <c r="B67" s="16"/>
      <c r="L67" s="16"/>
    </row>
    <row r="68" spans="1:31" ht="11.25">
      <c r="B68" s="16"/>
      <c r="L68" s="16"/>
    </row>
    <row r="69" spans="1:31" ht="11.25">
      <c r="B69" s="16"/>
      <c r="L69" s="16"/>
    </row>
    <row r="70" spans="1:31" ht="11.25">
      <c r="B70" s="16"/>
      <c r="L70" s="16"/>
    </row>
    <row r="71" spans="1:31" ht="11.25">
      <c r="B71" s="16"/>
      <c r="L71" s="16"/>
    </row>
    <row r="72" spans="1:31" ht="11.25">
      <c r="B72" s="16"/>
      <c r="L72" s="16"/>
    </row>
    <row r="73" spans="1:31" ht="11.25">
      <c r="B73" s="16"/>
      <c r="L73" s="16"/>
    </row>
    <row r="74" spans="1:31" ht="11.25">
      <c r="B74" s="16"/>
      <c r="L74" s="16"/>
    </row>
    <row r="75" spans="1:31" ht="11.25">
      <c r="B75" s="16"/>
      <c r="L75" s="16"/>
    </row>
    <row r="76" spans="1:31" s="2" customFormat="1" ht="12.75">
      <c r="A76" s="30"/>
      <c r="B76" s="35"/>
      <c r="C76" s="30"/>
      <c r="D76" s="145" t="s">
        <v>51</v>
      </c>
      <c r="E76" s="146"/>
      <c r="F76" s="147" t="s">
        <v>52</v>
      </c>
      <c r="G76" s="145" t="s">
        <v>51</v>
      </c>
      <c r="H76" s="146"/>
      <c r="I76" s="148"/>
      <c r="J76" s="149" t="s">
        <v>52</v>
      </c>
      <c r="K76" s="146"/>
      <c r="L76" s="47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2" customFormat="1" ht="14.45" customHeight="1">
      <c r="A77" s="30"/>
      <c r="B77" s="152"/>
      <c r="C77" s="153"/>
      <c r="D77" s="153"/>
      <c r="E77" s="153"/>
      <c r="F77" s="153"/>
      <c r="G77" s="153"/>
      <c r="H77" s="153"/>
      <c r="I77" s="154"/>
      <c r="J77" s="153"/>
      <c r="K77" s="153"/>
      <c r="L77" s="47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31" s="2" customFormat="1" ht="6.95" customHeight="1">
      <c r="A81" s="30"/>
      <c r="B81" s="155"/>
      <c r="C81" s="156"/>
      <c r="D81" s="156"/>
      <c r="E81" s="156"/>
      <c r="F81" s="156"/>
      <c r="G81" s="156"/>
      <c r="H81" s="156"/>
      <c r="I81" s="157"/>
      <c r="J81" s="156"/>
      <c r="K81" s="156"/>
      <c r="L81" s="47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31" s="2" customFormat="1" ht="24.95" customHeight="1">
      <c r="A82" s="30"/>
      <c r="B82" s="31"/>
      <c r="C82" s="19" t="s">
        <v>110</v>
      </c>
      <c r="D82" s="32"/>
      <c r="E82" s="32"/>
      <c r="F82" s="32"/>
      <c r="G82" s="32"/>
      <c r="H82" s="32"/>
      <c r="I82" s="118"/>
      <c r="J82" s="32"/>
      <c r="K82" s="32"/>
      <c r="L82" s="47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31" s="2" customFormat="1" ht="6.95" customHeight="1">
      <c r="A83" s="30"/>
      <c r="B83" s="31"/>
      <c r="C83" s="32"/>
      <c r="D83" s="32"/>
      <c r="E83" s="32"/>
      <c r="F83" s="32"/>
      <c r="G83" s="32"/>
      <c r="H83" s="32"/>
      <c r="I83" s="118"/>
      <c r="J83" s="32"/>
      <c r="K83" s="32"/>
      <c r="L83" s="47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31" s="2" customFormat="1" ht="12" customHeight="1">
      <c r="A84" s="30"/>
      <c r="B84" s="31"/>
      <c r="C84" s="25" t="s">
        <v>16</v>
      </c>
      <c r="D84" s="32"/>
      <c r="E84" s="32"/>
      <c r="F84" s="32"/>
      <c r="G84" s="32"/>
      <c r="H84" s="32"/>
      <c r="I84" s="118"/>
      <c r="J84" s="32"/>
      <c r="K84" s="32"/>
      <c r="L84" s="47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31" s="2" customFormat="1" ht="16.5" customHeight="1">
      <c r="A85" s="30"/>
      <c r="B85" s="31"/>
      <c r="C85" s="32"/>
      <c r="D85" s="32"/>
      <c r="E85" s="288" t="str">
        <f>E7</f>
        <v>Oprava traťového úseku Stod - Holýšov</v>
      </c>
      <c r="F85" s="289"/>
      <c r="G85" s="289"/>
      <c r="H85" s="289"/>
      <c r="I85" s="118"/>
      <c r="J85" s="32"/>
      <c r="K85" s="32"/>
      <c r="L85" s="47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31" s="1" customFormat="1" ht="12" customHeight="1">
      <c r="B86" s="17"/>
      <c r="C86" s="25" t="s">
        <v>106</v>
      </c>
      <c r="D86" s="18"/>
      <c r="E86" s="18"/>
      <c r="F86" s="18"/>
      <c r="G86" s="18"/>
      <c r="H86" s="18"/>
      <c r="I86" s="111"/>
      <c r="J86" s="18"/>
      <c r="K86" s="18"/>
      <c r="L86" s="16"/>
    </row>
    <row r="87" spans="1:31" s="2" customFormat="1" ht="16.5" customHeight="1">
      <c r="A87" s="30"/>
      <c r="B87" s="31"/>
      <c r="C87" s="32"/>
      <c r="D87" s="32"/>
      <c r="E87" s="288" t="s">
        <v>368</v>
      </c>
      <c r="F87" s="290"/>
      <c r="G87" s="290"/>
      <c r="H87" s="290"/>
      <c r="I87" s="118"/>
      <c r="J87" s="32"/>
      <c r="K87" s="32"/>
      <c r="L87" s="47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31" s="2" customFormat="1" ht="12" customHeight="1">
      <c r="A88" s="30"/>
      <c r="B88" s="31"/>
      <c r="C88" s="25" t="s">
        <v>108</v>
      </c>
      <c r="D88" s="32"/>
      <c r="E88" s="32"/>
      <c r="F88" s="32"/>
      <c r="G88" s="32"/>
      <c r="H88" s="32"/>
      <c r="I88" s="118"/>
      <c r="J88" s="32"/>
      <c r="K88" s="32"/>
      <c r="L88" s="47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31" s="2" customFormat="1" ht="16.5" customHeight="1">
      <c r="A89" s="30"/>
      <c r="B89" s="31"/>
      <c r="C89" s="32"/>
      <c r="D89" s="32"/>
      <c r="E89" s="256" t="str">
        <f>E11</f>
        <v>SO 3.1 - VRN</v>
      </c>
      <c r="F89" s="290"/>
      <c r="G89" s="290"/>
      <c r="H89" s="290"/>
      <c r="I89" s="118"/>
      <c r="J89" s="32"/>
      <c r="K89" s="32"/>
      <c r="L89" s="47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31" s="2" customFormat="1" ht="6.95" customHeight="1">
      <c r="A90" s="30"/>
      <c r="B90" s="31"/>
      <c r="C90" s="32"/>
      <c r="D90" s="32"/>
      <c r="E90" s="32"/>
      <c r="F90" s="32"/>
      <c r="G90" s="32"/>
      <c r="H90" s="32"/>
      <c r="I90" s="118"/>
      <c r="J90" s="32"/>
      <c r="K90" s="32"/>
      <c r="L90" s="47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31" s="2" customFormat="1" ht="12" customHeight="1">
      <c r="A91" s="30"/>
      <c r="B91" s="31"/>
      <c r="C91" s="25" t="s">
        <v>20</v>
      </c>
      <c r="D91" s="32"/>
      <c r="E91" s="32"/>
      <c r="F91" s="23" t="str">
        <f>F14</f>
        <v>TO Stod</v>
      </c>
      <c r="G91" s="32"/>
      <c r="H91" s="32"/>
      <c r="I91" s="119" t="s">
        <v>22</v>
      </c>
      <c r="J91" s="62" t="str">
        <f>IF(J14="","",J14)</f>
        <v>21. 1. 2019</v>
      </c>
      <c r="K91" s="32"/>
      <c r="L91" s="47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31" s="2" customFormat="1" ht="6.95" customHeight="1">
      <c r="A92" s="30"/>
      <c r="B92" s="31"/>
      <c r="C92" s="32"/>
      <c r="D92" s="32"/>
      <c r="E92" s="32"/>
      <c r="F92" s="32"/>
      <c r="G92" s="32"/>
      <c r="H92" s="32"/>
      <c r="I92" s="118"/>
      <c r="J92" s="32"/>
      <c r="K92" s="32"/>
      <c r="L92" s="47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31" s="2" customFormat="1" ht="15.2" customHeight="1">
      <c r="A93" s="30"/>
      <c r="B93" s="31"/>
      <c r="C93" s="25" t="s">
        <v>24</v>
      </c>
      <c r="D93" s="32"/>
      <c r="E93" s="32"/>
      <c r="F93" s="23" t="str">
        <f>E17</f>
        <v>SŽDC s.o. - OŘ Plzeň</v>
      </c>
      <c r="G93" s="32"/>
      <c r="H93" s="32"/>
      <c r="I93" s="119" t="s">
        <v>30</v>
      </c>
      <c r="J93" s="28" t="str">
        <f>E23</f>
        <v xml:space="preserve"> </v>
      </c>
      <c r="K93" s="32"/>
      <c r="L93" s="47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31" s="2" customFormat="1" ht="15.2" customHeight="1">
      <c r="A94" s="30"/>
      <c r="B94" s="31"/>
      <c r="C94" s="25" t="s">
        <v>28</v>
      </c>
      <c r="D94" s="32"/>
      <c r="E94" s="32"/>
      <c r="F94" s="23" t="str">
        <f>IF(E20="","",E20)</f>
        <v>Vyplň údaj</v>
      </c>
      <c r="G94" s="32"/>
      <c r="H94" s="32"/>
      <c r="I94" s="119" t="s">
        <v>33</v>
      </c>
      <c r="J94" s="28" t="str">
        <f>E26</f>
        <v>Jung</v>
      </c>
      <c r="K94" s="32"/>
      <c r="L94" s="47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31" s="2" customFormat="1" ht="10.35" customHeight="1">
      <c r="A95" s="30"/>
      <c r="B95" s="31"/>
      <c r="C95" s="32"/>
      <c r="D95" s="32"/>
      <c r="E95" s="32"/>
      <c r="F95" s="32"/>
      <c r="G95" s="32"/>
      <c r="H95" s="32"/>
      <c r="I95" s="118"/>
      <c r="J95" s="32"/>
      <c r="K95" s="32"/>
      <c r="L95" s="47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31" s="2" customFormat="1" ht="29.25" customHeight="1">
      <c r="A96" s="30"/>
      <c r="B96" s="31"/>
      <c r="C96" s="158" t="s">
        <v>111</v>
      </c>
      <c r="D96" s="159"/>
      <c r="E96" s="159"/>
      <c r="F96" s="159"/>
      <c r="G96" s="159"/>
      <c r="H96" s="159"/>
      <c r="I96" s="160"/>
      <c r="J96" s="161" t="s">
        <v>112</v>
      </c>
      <c r="K96" s="159"/>
      <c r="L96" s="47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</row>
    <row r="97" spans="1:47" s="2" customFormat="1" ht="10.35" customHeight="1">
      <c r="A97" s="30"/>
      <c r="B97" s="31"/>
      <c r="C97" s="32"/>
      <c r="D97" s="32"/>
      <c r="E97" s="32"/>
      <c r="F97" s="32"/>
      <c r="G97" s="32"/>
      <c r="H97" s="32"/>
      <c r="I97" s="118"/>
      <c r="J97" s="32"/>
      <c r="K97" s="32"/>
      <c r="L97" s="47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</row>
    <row r="98" spans="1:47" s="2" customFormat="1" ht="22.9" customHeight="1">
      <c r="A98" s="30"/>
      <c r="B98" s="31"/>
      <c r="C98" s="162" t="s">
        <v>113</v>
      </c>
      <c r="D98" s="32"/>
      <c r="E98" s="32"/>
      <c r="F98" s="32"/>
      <c r="G98" s="32"/>
      <c r="H98" s="32"/>
      <c r="I98" s="118"/>
      <c r="J98" s="80">
        <f>J120</f>
        <v>0</v>
      </c>
      <c r="K98" s="32"/>
      <c r="L98" s="47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U98" s="13" t="s">
        <v>114</v>
      </c>
    </row>
    <row r="99" spans="1:47" s="2" customFormat="1" ht="21.75" customHeight="1">
      <c r="A99" s="30"/>
      <c r="B99" s="31"/>
      <c r="C99" s="32"/>
      <c r="D99" s="32"/>
      <c r="E99" s="32"/>
      <c r="F99" s="32"/>
      <c r="G99" s="32"/>
      <c r="H99" s="32"/>
      <c r="I99" s="118"/>
      <c r="J99" s="32"/>
      <c r="K99" s="32"/>
      <c r="L99" s="47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</row>
    <row r="100" spans="1:47" s="2" customFormat="1" ht="6.95" customHeight="1">
      <c r="A100" s="30"/>
      <c r="B100" s="50"/>
      <c r="C100" s="51"/>
      <c r="D100" s="51"/>
      <c r="E100" s="51"/>
      <c r="F100" s="51"/>
      <c r="G100" s="51"/>
      <c r="H100" s="51"/>
      <c r="I100" s="154"/>
      <c r="J100" s="51"/>
      <c r="K100" s="51"/>
      <c r="L100" s="47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</row>
    <row r="104" spans="1:47" s="2" customFormat="1" ht="6.95" customHeight="1">
      <c r="A104" s="30"/>
      <c r="B104" s="52"/>
      <c r="C104" s="53"/>
      <c r="D104" s="53"/>
      <c r="E104" s="53"/>
      <c r="F104" s="53"/>
      <c r="G104" s="53"/>
      <c r="H104" s="53"/>
      <c r="I104" s="157"/>
      <c r="J104" s="53"/>
      <c r="K104" s="53"/>
      <c r="L104" s="47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5" spans="1:47" s="2" customFormat="1" ht="24.95" customHeight="1">
      <c r="A105" s="30"/>
      <c r="B105" s="31"/>
      <c r="C105" s="19" t="s">
        <v>115</v>
      </c>
      <c r="D105" s="32"/>
      <c r="E105" s="32"/>
      <c r="F105" s="32"/>
      <c r="G105" s="32"/>
      <c r="H105" s="32"/>
      <c r="I105" s="118"/>
      <c r="J105" s="32"/>
      <c r="K105" s="32"/>
      <c r="L105" s="47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47" s="2" customFormat="1" ht="6.95" customHeight="1">
      <c r="A106" s="30"/>
      <c r="B106" s="31"/>
      <c r="C106" s="32"/>
      <c r="D106" s="32"/>
      <c r="E106" s="32"/>
      <c r="F106" s="32"/>
      <c r="G106" s="32"/>
      <c r="H106" s="32"/>
      <c r="I106" s="118"/>
      <c r="J106" s="32"/>
      <c r="K106" s="32"/>
      <c r="L106" s="47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47" s="2" customFormat="1" ht="12" customHeight="1">
      <c r="A107" s="30"/>
      <c r="B107" s="31"/>
      <c r="C107" s="25" t="s">
        <v>16</v>
      </c>
      <c r="D107" s="32"/>
      <c r="E107" s="32"/>
      <c r="F107" s="32"/>
      <c r="G107" s="32"/>
      <c r="H107" s="32"/>
      <c r="I107" s="118"/>
      <c r="J107" s="32"/>
      <c r="K107" s="32"/>
      <c r="L107" s="47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47" s="2" customFormat="1" ht="16.5" customHeight="1">
      <c r="A108" s="30"/>
      <c r="B108" s="31"/>
      <c r="C108" s="32"/>
      <c r="D108" s="32"/>
      <c r="E108" s="288" t="str">
        <f>E7</f>
        <v>Oprava traťového úseku Stod - Holýšov</v>
      </c>
      <c r="F108" s="289"/>
      <c r="G108" s="289"/>
      <c r="H108" s="289"/>
      <c r="I108" s="118"/>
      <c r="J108" s="32"/>
      <c r="K108" s="32"/>
      <c r="L108" s="47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47" s="1" customFormat="1" ht="12" customHeight="1">
      <c r="B109" s="17"/>
      <c r="C109" s="25" t="s">
        <v>106</v>
      </c>
      <c r="D109" s="18"/>
      <c r="E109" s="18"/>
      <c r="F109" s="18"/>
      <c r="G109" s="18"/>
      <c r="H109" s="18"/>
      <c r="I109" s="111"/>
      <c r="J109" s="18"/>
      <c r="K109" s="18"/>
      <c r="L109" s="16"/>
    </row>
    <row r="110" spans="1:47" s="2" customFormat="1" ht="16.5" customHeight="1">
      <c r="A110" s="30"/>
      <c r="B110" s="31"/>
      <c r="C110" s="32"/>
      <c r="D110" s="32"/>
      <c r="E110" s="288" t="s">
        <v>368</v>
      </c>
      <c r="F110" s="290"/>
      <c r="G110" s="290"/>
      <c r="H110" s="290"/>
      <c r="I110" s="118"/>
      <c r="J110" s="32"/>
      <c r="K110" s="32"/>
      <c r="L110" s="47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47" s="2" customFormat="1" ht="12" customHeight="1">
      <c r="A111" s="30"/>
      <c r="B111" s="31"/>
      <c r="C111" s="25" t="s">
        <v>108</v>
      </c>
      <c r="D111" s="32"/>
      <c r="E111" s="32"/>
      <c r="F111" s="32"/>
      <c r="G111" s="32"/>
      <c r="H111" s="32"/>
      <c r="I111" s="118"/>
      <c r="J111" s="32"/>
      <c r="K111" s="32"/>
      <c r="L111" s="47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47" s="2" customFormat="1" ht="16.5" customHeight="1">
      <c r="A112" s="30"/>
      <c r="B112" s="31"/>
      <c r="C112" s="32"/>
      <c r="D112" s="32"/>
      <c r="E112" s="256" t="str">
        <f>E11</f>
        <v>SO 3.1 - VRN</v>
      </c>
      <c r="F112" s="290"/>
      <c r="G112" s="290"/>
      <c r="H112" s="290"/>
      <c r="I112" s="118"/>
      <c r="J112" s="32"/>
      <c r="K112" s="32"/>
      <c r="L112" s="47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65" s="2" customFormat="1" ht="6.95" customHeight="1">
      <c r="A113" s="30"/>
      <c r="B113" s="31"/>
      <c r="C113" s="32"/>
      <c r="D113" s="32"/>
      <c r="E113" s="32"/>
      <c r="F113" s="32"/>
      <c r="G113" s="32"/>
      <c r="H113" s="32"/>
      <c r="I113" s="118"/>
      <c r="J113" s="32"/>
      <c r="K113" s="32"/>
      <c r="L113" s="47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65" s="2" customFormat="1" ht="12" customHeight="1">
      <c r="A114" s="30"/>
      <c r="B114" s="31"/>
      <c r="C114" s="25" t="s">
        <v>20</v>
      </c>
      <c r="D114" s="32"/>
      <c r="E114" s="32"/>
      <c r="F114" s="23" t="str">
        <f>F14</f>
        <v>TO Stod</v>
      </c>
      <c r="G114" s="32"/>
      <c r="H114" s="32"/>
      <c r="I114" s="119" t="s">
        <v>22</v>
      </c>
      <c r="J114" s="62" t="str">
        <f>IF(J14="","",J14)</f>
        <v>21. 1. 2019</v>
      </c>
      <c r="K114" s="32"/>
      <c r="L114" s="47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65" s="2" customFormat="1" ht="6.95" customHeight="1">
      <c r="A115" s="30"/>
      <c r="B115" s="31"/>
      <c r="C115" s="32"/>
      <c r="D115" s="32"/>
      <c r="E115" s="32"/>
      <c r="F115" s="32"/>
      <c r="G115" s="32"/>
      <c r="H115" s="32"/>
      <c r="I115" s="118"/>
      <c r="J115" s="32"/>
      <c r="K115" s="32"/>
      <c r="L115" s="47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65" s="2" customFormat="1" ht="15.2" customHeight="1">
      <c r="A116" s="30"/>
      <c r="B116" s="31"/>
      <c r="C116" s="25" t="s">
        <v>24</v>
      </c>
      <c r="D116" s="32"/>
      <c r="E116" s="32"/>
      <c r="F116" s="23" t="str">
        <f>E17</f>
        <v>SŽDC s.o. - OŘ Plzeň</v>
      </c>
      <c r="G116" s="32"/>
      <c r="H116" s="32"/>
      <c r="I116" s="119" t="s">
        <v>30</v>
      </c>
      <c r="J116" s="28" t="str">
        <f>E23</f>
        <v xml:space="preserve"> </v>
      </c>
      <c r="K116" s="32"/>
      <c r="L116" s="47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65" s="2" customFormat="1" ht="15.2" customHeight="1">
      <c r="A117" s="30"/>
      <c r="B117" s="31"/>
      <c r="C117" s="25" t="s">
        <v>28</v>
      </c>
      <c r="D117" s="32"/>
      <c r="E117" s="32"/>
      <c r="F117" s="23" t="str">
        <f>IF(E20="","",E20)</f>
        <v>Vyplň údaj</v>
      </c>
      <c r="G117" s="32"/>
      <c r="H117" s="32"/>
      <c r="I117" s="119" t="s">
        <v>33</v>
      </c>
      <c r="J117" s="28" t="str">
        <f>E26</f>
        <v>Jung</v>
      </c>
      <c r="K117" s="32"/>
      <c r="L117" s="47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65" s="2" customFormat="1" ht="10.35" customHeight="1">
      <c r="A118" s="30"/>
      <c r="B118" s="31"/>
      <c r="C118" s="32"/>
      <c r="D118" s="32"/>
      <c r="E118" s="32"/>
      <c r="F118" s="32"/>
      <c r="G118" s="32"/>
      <c r="H118" s="32"/>
      <c r="I118" s="118"/>
      <c r="J118" s="32"/>
      <c r="K118" s="32"/>
      <c r="L118" s="47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65" s="9" customFormat="1" ht="29.25" customHeight="1">
      <c r="A119" s="163"/>
      <c r="B119" s="164"/>
      <c r="C119" s="165" t="s">
        <v>116</v>
      </c>
      <c r="D119" s="166" t="s">
        <v>61</v>
      </c>
      <c r="E119" s="166" t="s">
        <v>57</v>
      </c>
      <c r="F119" s="166" t="s">
        <v>58</v>
      </c>
      <c r="G119" s="166" t="s">
        <v>117</v>
      </c>
      <c r="H119" s="166" t="s">
        <v>118</v>
      </c>
      <c r="I119" s="167" t="s">
        <v>119</v>
      </c>
      <c r="J119" s="168" t="s">
        <v>112</v>
      </c>
      <c r="K119" s="169" t="s">
        <v>120</v>
      </c>
      <c r="L119" s="170"/>
      <c r="M119" s="71" t="s">
        <v>1</v>
      </c>
      <c r="N119" s="72" t="s">
        <v>40</v>
      </c>
      <c r="O119" s="72" t="s">
        <v>121</v>
      </c>
      <c r="P119" s="72" t="s">
        <v>122</v>
      </c>
      <c r="Q119" s="72" t="s">
        <v>123</v>
      </c>
      <c r="R119" s="72" t="s">
        <v>124</v>
      </c>
      <c r="S119" s="72" t="s">
        <v>125</v>
      </c>
      <c r="T119" s="73" t="s">
        <v>126</v>
      </c>
      <c r="U119" s="163"/>
      <c r="V119" s="163"/>
      <c r="W119" s="163"/>
      <c r="X119" s="163"/>
      <c r="Y119" s="163"/>
      <c r="Z119" s="163"/>
      <c r="AA119" s="163"/>
      <c r="AB119" s="163"/>
      <c r="AC119" s="163"/>
      <c r="AD119" s="163"/>
      <c r="AE119" s="163"/>
    </row>
    <row r="120" spans="1:65" s="2" customFormat="1" ht="22.9" customHeight="1">
      <c r="A120" s="30"/>
      <c r="B120" s="31"/>
      <c r="C120" s="78" t="s">
        <v>127</v>
      </c>
      <c r="D120" s="32"/>
      <c r="E120" s="32"/>
      <c r="F120" s="32"/>
      <c r="G120" s="32"/>
      <c r="H120" s="32"/>
      <c r="I120" s="118"/>
      <c r="J120" s="171">
        <f>BK120</f>
        <v>0</v>
      </c>
      <c r="K120" s="32"/>
      <c r="L120" s="35"/>
      <c r="M120" s="74"/>
      <c r="N120" s="172"/>
      <c r="O120" s="75"/>
      <c r="P120" s="173">
        <f>SUM(P121:P137)</f>
        <v>0</v>
      </c>
      <c r="Q120" s="75"/>
      <c r="R120" s="173">
        <f>SUM(R121:R137)</f>
        <v>0</v>
      </c>
      <c r="S120" s="75"/>
      <c r="T120" s="174">
        <f>SUM(T121:T137)</f>
        <v>0</v>
      </c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T120" s="13" t="s">
        <v>75</v>
      </c>
      <c r="AU120" s="13" t="s">
        <v>114</v>
      </c>
      <c r="BK120" s="175">
        <f>SUM(BK121:BK137)</f>
        <v>0</v>
      </c>
    </row>
    <row r="121" spans="1:65" s="2" customFormat="1" ht="16.5" customHeight="1">
      <c r="A121" s="30"/>
      <c r="B121" s="31"/>
      <c r="C121" s="176" t="s">
        <v>83</v>
      </c>
      <c r="D121" s="176" t="s">
        <v>128</v>
      </c>
      <c r="E121" s="177" t="s">
        <v>370</v>
      </c>
      <c r="F121" s="178" t="s">
        <v>371</v>
      </c>
      <c r="G121" s="179" t="s">
        <v>234</v>
      </c>
      <c r="H121" s="180">
        <v>4</v>
      </c>
      <c r="I121" s="181"/>
      <c r="J121" s="182">
        <f>ROUND(I121*H121,2)</f>
        <v>0</v>
      </c>
      <c r="K121" s="183"/>
      <c r="L121" s="35"/>
      <c r="M121" s="184" t="s">
        <v>1</v>
      </c>
      <c r="N121" s="185" t="s">
        <v>41</v>
      </c>
      <c r="O121" s="67"/>
      <c r="P121" s="186">
        <f>O121*H121</f>
        <v>0</v>
      </c>
      <c r="Q121" s="186">
        <v>0</v>
      </c>
      <c r="R121" s="186">
        <f>Q121*H121</f>
        <v>0</v>
      </c>
      <c r="S121" s="186">
        <v>0</v>
      </c>
      <c r="T121" s="187">
        <f>S121*H121</f>
        <v>0</v>
      </c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R121" s="188" t="s">
        <v>372</v>
      </c>
      <c r="AT121" s="188" t="s">
        <v>128</v>
      </c>
      <c r="AU121" s="188" t="s">
        <v>76</v>
      </c>
      <c r="AY121" s="13" t="s">
        <v>133</v>
      </c>
      <c r="BE121" s="189">
        <f>IF(N121="základní",J121,0)</f>
        <v>0</v>
      </c>
      <c r="BF121" s="189">
        <f>IF(N121="snížená",J121,0)</f>
        <v>0</v>
      </c>
      <c r="BG121" s="189">
        <f>IF(N121="zákl. přenesená",J121,0)</f>
        <v>0</v>
      </c>
      <c r="BH121" s="189">
        <f>IF(N121="sníž. přenesená",J121,0)</f>
        <v>0</v>
      </c>
      <c r="BI121" s="189">
        <f>IF(N121="nulová",J121,0)</f>
        <v>0</v>
      </c>
      <c r="BJ121" s="13" t="s">
        <v>83</v>
      </c>
      <c r="BK121" s="189">
        <f>ROUND(I121*H121,2)</f>
        <v>0</v>
      </c>
      <c r="BL121" s="13" t="s">
        <v>372</v>
      </c>
      <c r="BM121" s="188" t="s">
        <v>373</v>
      </c>
    </row>
    <row r="122" spans="1:65" s="2" customFormat="1" ht="29.25">
      <c r="A122" s="30"/>
      <c r="B122" s="31"/>
      <c r="C122" s="32"/>
      <c r="D122" s="190" t="s">
        <v>135</v>
      </c>
      <c r="E122" s="32"/>
      <c r="F122" s="191" t="s">
        <v>374</v>
      </c>
      <c r="G122" s="32"/>
      <c r="H122" s="32"/>
      <c r="I122" s="118"/>
      <c r="J122" s="32"/>
      <c r="K122" s="32"/>
      <c r="L122" s="35"/>
      <c r="M122" s="192"/>
      <c r="N122" s="193"/>
      <c r="O122" s="67"/>
      <c r="P122" s="67"/>
      <c r="Q122" s="67"/>
      <c r="R122" s="67"/>
      <c r="S122" s="67"/>
      <c r="T122" s="68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T122" s="13" t="s">
        <v>135</v>
      </c>
      <c r="AU122" s="13" t="s">
        <v>76</v>
      </c>
    </row>
    <row r="123" spans="1:65" s="2" customFormat="1" ht="29.25">
      <c r="A123" s="30"/>
      <c r="B123" s="31"/>
      <c r="C123" s="32"/>
      <c r="D123" s="190" t="s">
        <v>137</v>
      </c>
      <c r="E123" s="32"/>
      <c r="F123" s="194" t="s">
        <v>375</v>
      </c>
      <c r="G123" s="32"/>
      <c r="H123" s="32"/>
      <c r="I123" s="118"/>
      <c r="J123" s="32"/>
      <c r="K123" s="32"/>
      <c r="L123" s="35"/>
      <c r="M123" s="192"/>
      <c r="N123" s="193"/>
      <c r="O123" s="67"/>
      <c r="P123" s="67"/>
      <c r="Q123" s="67"/>
      <c r="R123" s="67"/>
      <c r="S123" s="67"/>
      <c r="T123" s="68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T123" s="13" t="s">
        <v>137</v>
      </c>
      <c r="AU123" s="13" t="s">
        <v>76</v>
      </c>
    </row>
    <row r="124" spans="1:65" s="2" customFormat="1" ht="16.5" customHeight="1">
      <c r="A124" s="30"/>
      <c r="B124" s="31"/>
      <c r="C124" s="176" t="s">
        <v>85</v>
      </c>
      <c r="D124" s="176" t="s">
        <v>128</v>
      </c>
      <c r="E124" s="177" t="s">
        <v>376</v>
      </c>
      <c r="F124" s="178" t="s">
        <v>377</v>
      </c>
      <c r="G124" s="179" t="s">
        <v>378</v>
      </c>
      <c r="H124" s="235"/>
      <c r="I124" s="181"/>
      <c r="J124" s="182">
        <f>ROUND(I124*H124,2)</f>
        <v>0</v>
      </c>
      <c r="K124" s="183"/>
      <c r="L124" s="35"/>
      <c r="M124" s="184" t="s">
        <v>1</v>
      </c>
      <c r="N124" s="185" t="s">
        <v>41</v>
      </c>
      <c r="O124" s="67"/>
      <c r="P124" s="186">
        <f>O124*H124</f>
        <v>0</v>
      </c>
      <c r="Q124" s="186">
        <v>0</v>
      </c>
      <c r="R124" s="186">
        <f>Q124*H124</f>
        <v>0</v>
      </c>
      <c r="S124" s="186">
        <v>0</v>
      </c>
      <c r="T124" s="187">
        <f>S124*H124</f>
        <v>0</v>
      </c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R124" s="188" t="s">
        <v>372</v>
      </c>
      <c r="AT124" s="188" t="s">
        <v>128</v>
      </c>
      <c r="AU124" s="188" t="s">
        <v>76</v>
      </c>
      <c r="AY124" s="13" t="s">
        <v>133</v>
      </c>
      <c r="BE124" s="189">
        <f>IF(N124="základní",J124,0)</f>
        <v>0</v>
      </c>
      <c r="BF124" s="189">
        <f>IF(N124="snížená",J124,0)</f>
        <v>0</v>
      </c>
      <c r="BG124" s="189">
        <f>IF(N124="zákl. přenesená",J124,0)</f>
        <v>0</v>
      </c>
      <c r="BH124" s="189">
        <f>IF(N124="sníž. přenesená",J124,0)</f>
        <v>0</v>
      </c>
      <c r="BI124" s="189">
        <f>IF(N124="nulová",J124,0)</f>
        <v>0</v>
      </c>
      <c r="BJ124" s="13" t="s">
        <v>83</v>
      </c>
      <c r="BK124" s="189">
        <f>ROUND(I124*H124,2)</f>
        <v>0</v>
      </c>
      <c r="BL124" s="13" t="s">
        <v>372</v>
      </c>
      <c r="BM124" s="188" t="s">
        <v>379</v>
      </c>
    </row>
    <row r="125" spans="1:65" s="2" customFormat="1" ht="11.25">
      <c r="A125" s="30"/>
      <c r="B125" s="31"/>
      <c r="C125" s="32"/>
      <c r="D125" s="190" t="s">
        <v>135</v>
      </c>
      <c r="E125" s="32"/>
      <c r="F125" s="191" t="s">
        <v>377</v>
      </c>
      <c r="G125" s="32"/>
      <c r="H125" s="32"/>
      <c r="I125" s="118"/>
      <c r="J125" s="32"/>
      <c r="K125" s="32"/>
      <c r="L125" s="35"/>
      <c r="M125" s="192"/>
      <c r="N125" s="193"/>
      <c r="O125" s="67"/>
      <c r="P125" s="67"/>
      <c r="Q125" s="67"/>
      <c r="R125" s="67"/>
      <c r="S125" s="67"/>
      <c r="T125" s="68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T125" s="13" t="s">
        <v>135</v>
      </c>
      <c r="AU125" s="13" t="s">
        <v>76</v>
      </c>
    </row>
    <row r="126" spans="1:65" s="2" customFormat="1" ht="16.5" customHeight="1">
      <c r="A126" s="30"/>
      <c r="B126" s="31"/>
      <c r="C126" s="176" t="s">
        <v>150</v>
      </c>
      <c r="D126" s="176" t="s">
        <v>128</v>
      </c>
      <c r="E126" s="177" t="s">
        <v>380</v>
      </c>
      <c r="F126" s="178" t="s">
        <v>381</v>
      </c>
      <c r="G126" s="179" t="s">
        <v>378</v>
      </c>
      <c r="H126" s="235"/>
      <c r="I126" s="181"/>
      <c r="J126" s="182">
        <f>ROUND(I126*H126,2)</f>
        <v>0</v>
      </c>
      <c r="K126" s="183"/>
      <c r="L126" s="35"/>
      <c r="M126" s="184" t="s">
        <v>1</v>
      </c>
      <c r="N126" s="185" t="s">
        <v>41</v>
      </c>
      <c r="O126" s="67"/>
      <c r="P126" s="186">
        <f>O126*H126</f>
        <v>0</v>
      </c>
      <c r="Q126" s="186">
        <v>0</v>
      </c>
      <c r="R126" s="186">
        <f>Q126*H126</f>
        <v>0</v>
      </c>
      <c r="S126" s="186">
        <v>0</v>
      </c>
      <c r="T126" s="187">
        <f>S126*H126</f>
        <v>0</v>
      </c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R126" s="188" t="s">
        <v>372</v>
      </c>
      <c r="AT126" s="188" t="s">
        <v>128</v>
      </c>
      <c r="AU126" s="188" t="s">
        <v>76</v>
      </c>
      <c r="AY126" s="13" t="s">
        <v>133</v>
      </c>
      <c r="BE126" s="189">
        <f>IF(N126="základní",J126,0)</f>
        <v>0</v>
      </c>
      <c r="BF126" s="189">
        <f>IF(N126="snížená",J126,0)</f>
        <v>0</v>
      </c>
      <c r="BG126" s="189">
        <f>IF(N126="zákl. přenesená",J126,0)</f>
        <v>0</v>
      </c>
      <c r="BH126" s="189">
        <f>IF(N126="sníž. přenesená",J126,0)</f>
        <v>0</v>
      </c>
      <c r="BI126" s="189">
        <f>IF(N126="nulová",J126,0)</f>
        <v>0</v>
      </c>
      <c r="BJ126" s="13" t="s">
        <v>83</v>
      </c>
      <c r="BK126" s="189">
        <f>ROUND(I126*H126,2)</f>
        <v>0</v>
      </c>
      <c r="BL126" s="13" t="s">
        <v>372</v>
      </c>
      <c r="BM126" s="188" t="s">
        <v>382</v>
      </c>
    </row>
    <row r="127" spans="1:65" s="2" customFormat="1" ht="11.25">
      <c r="A127" s="30"/>
      <c r="B127" s="31"/>
      <c r="C127" s="32"/>
      <c r="D127" s="190" t="s">
        <v>135</v>
      </c>
      <c r="E127" s="32"/>
      <c r="F127" s="191" t="s">
        <v>381</v>
      </c>
      <c r="G127" s="32"/>
      <c r="H127" s="32"/>
      <c r="I127" s="118"/>
      <c r="J127" s="32"/>
      <c r="K127" s="32"/>
      <c r="L127" s="35"/>
      <c r="M127" s="192"/>
      <c r="N127" s="193"/>
      <c r="O127" s="67"/>
      <c r="P127" s="67"/>
      <c r="Q127" s="67"/>
      <c r="R127" s="67"/>
      <c r="S127" s="67"/>
      <c r="T127" s="68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T127" s="13" t="s">
        <v>135</v>
      </c>
      <c r="AU127" s="13" t="s">
        <v>76</v>
      </c>
    </row>
    <row r="128" spans="1:65" s="2" customFormat="1" ht="16.5" customHeight="1">
      <c r="A128" s="30"/>
      <c r="B128" s="31"/>
      <c r="C128" s="176" t="s">
        <v>132</v>
      </c>
      <c r="D128" s="176" t="s">
        <v>128</v>
      </c>
      <c r="E128" s="177" t="s">
        <v>383</v>
      </c>
      <c r="F128" s="178" t="s">
        <v>384</v>
      </c>
      <c r="G128" s="179" t="s">
        <v>378</v>
      </c>
      <c r="H128" s="235"/>
      <c r="I128" s="181"/>
      <c r="J128" s="182">
        <f>ROUND(I128*H128,2)</f>
        <v>0</v>
      </c>
      <c r="K128" s="183"/>
      <c r="L128" s="35"/>
      <c r="M128" s="184" t="s">
        <v>1</v>
      </c>
      <c r="N128" s="185" t="s">
        <v>41</v>
      </c>
      <c r="O128" s="67"/>
      <c r="P128" s="186">
        <f>O128*H128</f>
        <v>0</v>
      </c>
      <c r="Q128" s="186">
        <v>0</v>
      </c>
      <c r="R128" s="186">
        <f>Q128*H128</f>
        <v>0</v>
      </c>
      <c r="S128" s="186">
        <v>0</v>
      </c>
      <c r="T128" s="187">
        <f>S128*H128</f>
        <v>0</v>
      </c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R128" s="188" t="s">
        <v>372</v>
      </c>
      <c r="AT128" s="188" t="s">
        <v>128</v>
      </c>
      <c r="AU128" s="188" t="s">
        <v>76</v>
      </c>
      <c r="AY128" s="13" t="s">
        <v>133</v>
      </c>
      <c r="BE128" s="189">
        <f>IF(N128="základní",J128,0)</f>
        <v>0</v>
      </c>
      <c r="BF128" s="189">
        <f>IF(N128="snížená",J128,0)</f>
        <v>0</v>
      </c>
      <c r="BG128" s="189">
        <f>IF(N128="zákl. přenesená",J128,0)</f>
        <v>0</v>
      </c>
      <c r="BH128" s="189">
        <f>IF(N128="sníž. přenesená",J128,0)</f>
        <v>0</v>
      </c>
      <c r="BI128" s="189">
        <f>IF(N128="nulová",J128,0)</f>
        <v>0</v>
      </c>
      <c r="BJ128" s="13" t="s">
        <v>83</v>
      </c>
      <c r="BK128" s="189">
        <f>ROUND(I128*H128,2)</f>
        <v>0</v>
      </c>
      <c r="BL128" s="13" t="s">
        <v>372</v>
      </c>
      <c r="BM128" s="188" t="s">
        <v>385</v>
      </c>
    </row>
    <row r="129" spans="1:65" s="2" customFormat="1" ht="11.25">
      <c r="A129" s="30"/>
      <c r="B129" s="31"/>
      <c r="C129" s="32"/>
      <c r="D129" s="190" t="s">
        <v>135</v>
      </c>
      <c r="E129" s="32"/>
      <c r="F129" s="191" t="s">
        <v>384</v>
      </c>
      <c r="G129" s="32"/>
      <c r="H129" s="32"/>
      <c r="I129" s="118"/>
      <c r="J129" s="32"/>
      <c r="K129" s="32"/>
      <c r="L129" s="35"/>
      <c r="M129" s="192"/>
      <c r="N129" s="193"/>
      <c r="O129" s="67"/>
      <c r="P129" s="67"/>
      <c r="Q129" s="67"/>
      <c r="R129" s="67"/>
      <c r="S129" s="67"/>
      <c r="T129" s="68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T129" s="13" t="s">
        <v>135</v>
      </c>
      <c r="AU129" s="13" t="s">
        <v>76</v>
      </c>
    </row>
    <row r="130" spans="1:65" s="2" customFormat="1" ht="16.5" customHeight="1">
      <c r="A130" s="30"/>
      <c r="B130" s="31"/>
      <c r="C130" s="176" t="s">
        <v>163</v>
      </c>
      <c r="D130" s="176" t="s">
        <v>128</v>
      </c>
      <c r="E130" s="177" t="s">
        <v>386</v>
      </c>
      <c r="F130" s="178" t="s">
        <v>387</v>
      </c>
      <c r="G130" s="179" t="s">
        <v>378</v>
      </c>
      <c r="H130" s="235"/>
      <c r="I130" s="181"/>
      <c r="J130" s="182">
        <f>ROUND(I130*H130,2)</f>
        <v>0</v>
      </c>
      <c r="K130" s="183"/>
      <c r="L130" s="35"/>
      <c r="M130" s="184" t="s">
        <v>1</v>
      </c>
      <c r="N130" s="185" t="s">
        <v>41</v>
      </c>
      <c r="O130" s="67"/>
      <c r="P130" s="186">
        <f>O130*H130</f>
        <v>0</v>
      </c>
      <c r="Q130" s="186">
        <v>0</v>
      </c>
      <c r="R130" s="186">
        <f>Q130*H130</f>
        <v>0</v>
      </c>
      <c r="S130" s="186">
        <v>0</v>
      </c>
      <c r="T130" s="187">
        <f>S130*H130</f>
        <v>0</v>
      </c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R130" s="188" t="s">
        <v>372</v>
      </c>
      <c r="AT130" s="188" t="s">
        <v>128</v>
      </c>
      <c r="AU130" s="188" t="s">
        <v>76</v>
      </c>
      <c r="AY130" s="13" t="s">
        <v>133</v>
      </c>
      <c r="BE130" s="189">
        <f>IF(N130="základní",J130,0)</f>
        <v>0</v>
      </c>
      <c r="BF130" s="189">
        <f>IF(N130="snížená",J130,0)</f>
        <v>0</v>
      </c>
      <c r="BG130" s="189">
        <f>IF(N130="zákl. přenesená",J130,0)</f>
        <v>0</v>
      </c>
      <c r="BH130" s="189">
        <f>IF(N130="sníž. přenesená",J130,0)</f>
        <v>0</v>
      </c>
      <c r="BI130" s="189">
        <f>IF(N130="nulová",J130,0)</f>
        <v>0</v>
      </c>
      <c r="BJ130" s="13" t="s">
        <v>83</v>
      </c>
      <c r="BK130" s="189">
        <f>ROUND(I130*H130,2)</f>
        <v>0</v>
      </c>
      <c r="BL130" s="13" t="s">
        <v>372</v>
      </c>
      <c r="BM130" s="188" t="s">
        <v>388</v>
      </c>
    </row>
    <row r="131" spans="1:65" s="2" customFormat="1" ht="29.25">
      <c r="A131" s="30"/>
      <c r="B131" s="31"/>
      <c r="C131" s="32"/>
      <c r="D131" s="190" t="s">
        <v>135</v>
      </c>
      <c r="E131" s="32"/>
      <c r="F131" s="191" t="s">
        <v>389</v>
      </c>
      <c r="G131" s="32"/>
      <c r="H131" s="32"/>
      <c r="I131" s="118"/>
      <c r="J131" s="32"/>
      <c r="K131" s="32"/>
      <c r="L131" s="35"/>
      <c r="M131" s="192"/>
      <c r="N131" s="193"/>
      <c r="O131" s="67"/>
      <c r="P131" s="67"/>
      <c r="Q131" s="67"/>
      <c r="R131" s="67"/>
      <c r="S131" s="67"/>
      <c r="T131" s="68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T131" s="13" t="s">
        <v>135</v>
      </c>
      <c r="AU131" s="13" t="s">
        <v>76</v>
      </c>
    </row>
    <row r="132" spans="1:65" s="2" customFormat="1" ht="29.25">
      <c r="A132" s="30"/>
      <c r="B132" s="31"/>
      <c r="C132" s="32"/>
      <c r="D132" s="190" t="s">
        <v>137</v>
      </c>
      <c r="E132" s="32"/>
      <c r="F132" s="194" t="s">
        <v>390</v>
      </c>
      <c r="G132" s="32"/>
      <c r="H132" s="32"/>
      <c r="I132" s="118"/>
      <c r="J132" s="32"/>
      <c r="K132" s="32"/>
      <c r="L132" s="35"/>
      <c r="M132" s="192"/>
      <c r="N132" s="193"/>
      <c r="O132" s="67"/>
      <c r="P132" s="67"/>
      <c r="Q132" s="67"/>
      <c r="R132" s="67"/>
      <c r="S132" s="67"/>
      <c r="T132" s="68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T132" s="13" t="s">
        <v>137</v>
      </c>
      <c r="AU132" s="13" t="s">
        <v>76</v>
      </c>
    </row>
    <row r="133" spans="1:65" s="2" customFormat="1" ht="16.5" customHeight="1">
      <c r="A133" s="30"/>
      <c r="B133" s="31"/>
      <c r="C133" s="176" t="s">
        <v>168</v>
      </c>
      <c r="D133" s="176" t="s">
        <v>128</v>
      </c>
      <c r="E133" s="177" t="s">
        <v>391</v>
      </c>
      <c r="F133" s="178" t="s">
        <v>392</v>
      </c>
      <c r="G133" s="179" t="s">
        <v>378</v>
      </c>
      <c r="H133" s="235"/>
      <c r="I133" s="181"/>
      <c r="J133" s="182">
        <f>ROUND(I133*H133,2)</f>
        <v>0</v>
      </c>
      <c r="K133" s="183"/>
      <c r="L133" s="35"/>
      <c r="M133" s="184" t="s">
        <v>1</v>
      </c>
      <c r="N133" s="185" t="s">
        <v>41</v>
      </c>
      <c r="O133" s="67"/>
      <c r="P133" s="186">
        <f>O133*H133</f>
        <v>0</v>
      </c>
      <c r="Q133" s="186">
        <v>0</v>
      </c>
      <c r="R133" s="186">
        <f>Q133*H133</f>
        <v>0</v>
      </c>
      <c r="S133" s="186">
        <v>0</v>
      </c>
      <c r="T133" s="187">
        <f>S133*H133</f>
        <v>0</v>
      </c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R133" s="188" t="s">
        <v>372</v>
      </c>
      <c r="AT133" s="188" t="s">
        <v>128</v>
      </c>
      <c r="AU133" s="188" t="s">
        <v>76</v>
      </c>
      <c r="AY133" s="13" t="s">
        <v>133</v>
      </c>
      <c r="BE133" s="189">
        <f>IF(N133="základní",J133,0)</f>
        <v>0</v>
      </c>
      <c r="BF133" s="189">
        <f>IF(N133="snížená",J133,0)</f>
        <v>0</v>
      </c>
      <c r="BG133" s="189">
        <f>IF(N133="zákl. přenesená",J133,0)</f>
        <v>0</v>
      </c>
      <c r="BH133" s="189">
        <f>IF(N133="sníž. přenesená",J133,0)</f>
        <v>0</v>
      </c>
      <c r="BI133" s="189">
        <f>IF(N133="nulová",J133,0)</f>
        <v>0</v>
      </c>
      <c r="BJ133" s="13" t="s">
        <v>83</v>
      </c>
      <c r="BK133" s="189">
        <f>ROUND(I133*H133,2)</f>
        <v>0</v>
      </c>
      <c r="BL133" s="13" t="s">
        <v>372</v>
      </c>
      <c r="BM133" s="188" t="s">
        <v>393</v>
      </c>
    </row>
    <row r="134" spans="1:65" s="2" customFormat="1" ht="29.25">
      <c r="A134" s="30"/>
      <c r="B134" s="31"/>
      <c r="C134" s="32"/>
      <c r="D134" s="190" t="s">
        <v>135</v>
      </c>
      <c r="E134" s="32"/>
      <c r="F134" s="191" t="s">
        <v>394</v>
      </c>
      <c r="G134" s="32"/>
      <c r="H134" s="32"/>
      <c r="I134" s="118"/>
      <c r="J134" s="32"/>
      <c r="K134" s="32"/>
      <c r="L134" s="35"/>
      <c r="M134" s="192"/>
      <c r="N134" s="193"/>
      <c r="O134" s="67"/>
      <c r="P134" s="67"/>
      <c r="Q134" s="67"/>
      <c r="R134" s="67"/>
      <c r="S134" s="67"/>
      <c r="T134" s="68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T134" s="13" t="s">
        <v>135</v>
      </c>
      <c r="AU134" s="13" t="s">
        <v>76</v>
      </c>
    </row>
    <row r="135" spans="1:65" s="2" customFormat="1" ht="29.25">
      <c r="A135" s="30"/>
      <c r="B135" s="31"/>
      <c r="C135" s="32"/>
      <c r="D135" s="190" t="s">
        <v>137</v>
      </c>
      <c r="E135" s="32"/>
      <c r="F135" s="194" t="s">
        <v>395</v>
      </c>
      <c r="G135" s="32"/>
      <c r="H135" s="32"/>
      <c r="I135" s="118"/>
      <c r="J135" s="32"/>
      <c r="K135" s="32"/>
      <c r="L135" s="35"/>
      <c r="M135" s="192"/>
      <c r="N135" s="193"/>
      <c r="O135" s="67"/>
      <c r="P135" s="67"/>
      <c r="Q135" s="67"/>
      <c r="R135" s="67"/>
      <c r="S135" s="67"/>
      <c r="T135" s="68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T135" s="13" t="s">
        <v>137</v>
      </c>
      <c r="AU135" s="13" t="s">
        <v>76</v>
      </c>
    </row>
    <row r="136" spans="1:65" s="2" customFormat="1" ht="36" customHeight="1">
      <c r="A136" s="30"/>
      <c r="B136" s="31"/>
      <c r="C136" s="176" t="s">
        <v>175</v>
      </c>
      <c r="D136" s="176" t="s">
        <v>128</v>
      </c>
      <c r="E136" s="177" t="s">
        <v>396</v>
      </c>
      <c r="F136" s="178" t="s">
        <v>397</v>
      </c>
      <c r="G136" s="179" t="s">
        <v>378</v>
      </c>
      <c r="H136" s="235"/>
      <c r="I136" s="181"/>
      <c r="J136" s="182">
        <f>ROUND(I136*H136,2)</f>
        <v>0</v>
      </c>
      <c r="K136" s="183"/>
      <c r="L136" s="35"/>
      <c r="M136" s="184" t="s">
        <v>1</v>
      </c>
      <c r="N136" s="185" t="s">
        <v>41</v>
      </c>
      <c r="O136" s="67"/>
      <c r="P136" s="186">
        <f>O136*H136</f>
        <v>0</v>
      </c>
      <c r="Q136" s="186">
        <v>0</v>
      </c>
      <c r="R136" s="186">
        <f>Q136*H136</f>
        <v>0</v>
      </c>
      <c r="S136" s="186">
        <v>0</v>
      </c>
      <c r="T136" s="187">
        <f>S136*H136</f>
        <v>0</v>
      </c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R136" s="188" t="s">
        <v>372</v>
      </c>
      <c r="AT136" s="188" t="s">
        <v>128</v>
      </c>
      <c r="AU136" s="188" t="s">
        <v>76</v>
      </c>
      <c r="AY136" s="13" t="s">
        <v>133</v>
      </c>
      <c r="BE136" s="189">
        <f>IF(N136="základní",J136,0)</f>
        <v>0</v>
      </c>
      <c r="BF136" s="189">
        <f>IF(N136="snížená",J136,0)</f>
        <v>0</v>
      </c>
      <c r="BG136" s="189">
        <f>IF(N136="zákl. přenesená",J136,0)</f>
        <v>0</v>
      </c>
      <c r="BH136" s="189">
        <f>IF(N136="sníž. přenesená",J136,0)</f>
        <v>0</v>
      </c>
      <c r="BI136" s="189">
        <f>IF(N136="nulová",J136,0)</f>
        <v>0</v>
      </c>
      <c r="BJ136" s="13" t="s">
        <v>83</v>
      </c>
      <c r="BK136" s="189">
        <f>ROUND(I136*H136,2)</f>
        <v>0</v>
      </c>
      <c r="BL136" s="13" t="s">
        <v>372</v>
      </c>
      <c r="BM136" s="188" t="s">
        <v>398</v>
      </c>
    </row>
    <row r="137" spans="1:65" s="2" customFormat="1" ht="19.5">
      <c r="A137" s="30"/>
      <c r="B137" s="31"/>
      <c r="C137" s="32"/>
      <c r="D137" s="190" t="s">
        <v>135</v>
      </c>
      <c r="E137" s="32"/>
      <c r="F137" s="191" t="s">
        <v>397</v>
      </c>
      <c r="G137" s="32"/>
      <c r="H137" s="32"/>
      <c r="I137" s="118"/>
      <c r="J137" s="32"/>
      <c r="K137" s="32"/>
      <c r="L137" s="35"/>
      <c r="M137" s="231"/>
      <c r="N137" s="232"/>
      <c r="O137" s="233"/>
      <c r="P137" s="233"/>
      <c r="Q137" s="233"/>
      <c r="R137" s="233"/>
      <c r="S137" s="233"/>
      <c r="T137" s="234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T137" s="13" t="s">
        <v>135</v>
      </c>
      <c r="AU137" s="13" t="s">
        <v>76</v>
      </c>
    </row>
    <row r="138" spans="1:65" s="2" customFormat="1" ht="6.95" customHeight="1">
      <c r="A138" s="30"/>
      <c r="B138" s="50"/>
      <c r="C138" s="51"/>
      <c r="D138" s="51"/>
      <c r="E138" s="51"/>
      <c r="F138" s="51"/>
      <c r="G138" s="51"/>
      <c r="H138" s="51"/>
      <c r="I138" s="154"/>
      <c r="J138" s="51"/>
      <c r="K138" s="51"/>
      <c r="L138" s="35"/>
      <c r="M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</row>
  </sheetData>
  <sheetProtection algorithmName="SHA-512" hashValue="fiByA3rBChUfIVjT9kZIMlkrLWdk1F0TkcilzePAnj8MLQZMLMwA08aZRKDXFVug9q86Eyczns81K4TIJina/A==" saltValue="Jc6IBk4TQxV6Fl22rB6kuz3pSxGsuaFuA/cq8AcvU6CXRZHWnFjfwlFrL/kHd4/Wao+KTzZH7Y4ZXdxXTBLhgQ==" spinCount="100000" sheet="1" objects="1" scenarios="1" formatColumns="0" formatRows="0" autoFilter="0"/>
  <autoFilter ref="C119:K137"/>
  <mergeCells count="12">
    <mergeCell ref="E112:H112"/>
    <mergeCell ref="L2:V2"/>
    <mergeCell ref="E85:H85"/>
    <mergeCell ref="E87:H87"/>
    <mergeCell ref="E89:H89"/>
    <mergeCell ref="E108:H108"/>
    <mergeCell ref="E110:H11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Rekapitulace stavby</vt:lpstr>
      <vt:lpstr>SO 1.1 - Čištění KL</vt:lpstr>
      <vt:lpstr>SO 2.1 - Výměna pražců</vt:lpstr>
      <vt:lpstr>SO 2.2 - Materiál objedna...</vt:lpstr>
      <vt:lpstr>SO 3.1 - VRN</vt:lpstr>
      <vt:lpstr>'Rekapitulace stavby'!Názvy_tisku</vt:lpstr>
      <vt:lpstr>'SO 1.1 - Čištění KL'!Názvy_tisku</vt:lpstr>
      <vt:lpstr>'SO 2.1 - Výměna pražců'!Názvy_tisku</vt:lpstr>
      <vt:lpstr>'SO 2.2 - Materiál objedna...'!Názvy_tisku</vt:lpstr>
      <vt:lpstr>'SO 3.1 - VRN'!Názvy_tisku</vt:lpstr>
      <vt:lpstr>'Rekapitulace stavby'!Oblast_tisku</vt:lpstr>
      <vt:lpstr>'SO 1.1 - Čištění KL'!Oblast_tisku</vt:lpstr>
      <vt:lpstr>'SO 2.1 - Výměna pražců'!Oblast_tisku</vt:lpstr>
      <vt:lpstr>'SO 2.2 - Materiál objedna...'!Oblast_tisku</vt:lpstr>
      <vt:lpstr>'SO 3.1 - VRN'!Oblast_tisku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Milan</dc:creator>
  <cp:lastModifiedBy>Jung Milan</cp:lastModifiedBy>
  <dcterms:created xsi:type="dcterms:W3CDTF">2019-08-21T04:47:16Z</dcterms:created>
  <dcterms:modified xsi:type="dcterms:W3CDTF">2019-08-21T04:49:25Z</dcterms:modified>
</cp:coreProperties>
</file>