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 activeTab="1"/>
  </bookViews>
  <sheets>
    <sheet name="Rekapitulace stavby" sheetId="1" r:id="rId1"/>
    <sheet name="SO 01 - Zajištění skalní ..." sheetId="2" r:id="rId2"/>
    <sheet name="VRN - Vedlejší rozpočtové..." sheetId="3" r:id="rId3"/>
  </sheets>
  <definedNames>
    <definedName name="_xlnm._FilterDatabase" localSheetId="1" hidden="1">'SO 01 - Zajištění skalní ...'!$C$120:$K$383</definedName>
    <definedName name="_xlnm._FilterDatabase" localSheetId="2" hidden="1">'VRN - Vedlejší rozpočtové...'!$C$117:$K$138</definedName>
    <definedName name="_xlnm.Print_Titles" localSheetId="0">'Rekapitulace stavby'!$92:$92</definedName>
    <definedName name="_xlnm.Print_Titles" localSheetId="1">'SO 01 - Zajištění skalní ...'!$120:$120</definedName>
    <definedName name="_xlnm.Print_Titles" localSheetId="2">'VRN - Vedlejší rozpočtové...'!$117:$117</definedName>
    <definedName name="_xlnm.Print_Area" localSheetId="0">'Rekapitulace stavby'!$D$4:$AO$76,'Rekapitulace stavby'!$C$82:$AQ$97</definedName>
    <definedName name="_xlnm.Print_Area" localSheetId="1">'SO 01 - Zajištění skalní ...'!$C$4:$J$76,'SO 01 - Zajištění skalní ...'!$C$82:$J$102,'SO 01 - Zajištění skalní ...'!$C$108:$K$383</definedName>
    <definedName name="_xlnm.Print_Area" localSheetId="2">'VRN - Vedlejší rozpočtové...'!$C$4:$J$76,'VRN - Vedlejší rozpočtové...'!$C$82:$J$99,'VRN - Vedlejší rozpočtové...'!$C$105:$K$138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36" i="3"/>
  <c r="BH136" i="3"/>
  <c r="BG136" i="3"/>
  <c r="BF136" i="3"/>
  <c r="T136" i="3"/>
  <c r="R136" i="3"/>
  <c r="P136" i="3"/>
  <c r="BK136" i="3"/>
  <c r="J136" i="3"/>
  <c r="BE136" i="3"/>
  <c r="BI132" i="3"/>
  <c r="BH132" i="3"/>
  <c r="BG132" i="3"/>
  <c r="BF132" i="3"/>
  <c r="T132" i="3"/>
  <c r="R132" i="3"/>
  <c r="P132" i="3"/>
  <c r="BK132" i="3"/>
  <c r="J132" i="3"/>
  <c r="BE132" i="3"/>
  <c r="BI129" i="3"/>
  <c r="BH129" i="3"/>
  <c r="BG129" i="3"/>
  <c r="BF129" i="3"/>
  <c r="T129" i="3"/>
  <c r="R129" i="3"/>
  <c r="P129" i="3"/>
  <c r="BK129" i="3"/>
  <c r="J129" i="3"/>
  <c r="BE129" i="3"/>
  <c r="BI126" i="3"/>
  <c r="BH126" i="3"/>
  <c r="BG126" i="3"/>
  <c r="BF126" i="3"/>
  <c r="T126" i="3"/>
  <c r="R126" i="3"/>
  <c r="P126" i="3"/>
  <c r="BK126" i="3"/>
  <c r="J126" i="3"/>
  <c r="BE126" i="3"/>
  <c r="BI123" i="3"/>
  <c r="BH123" i="3"/>
  <c r="BG123" i="3"/>
  <c r="BF123" i="3"/>
  <c r="T123" i="3"/>
  <c r="R123" i="3"/>
  <c r="P123" i="3"/>
  <c r="BK123" i="3"/>
  <c r="J123" i="3"/>
  <c r="BE123" i="3"/>
  <c r="BI121" i="3"/>
  <c r="F37" i="3"/>
  <c r="BD96" i="1" s="1"/>
  <c r="BH121" i="3"/>
  <c r="F36" i="3" s="1"/>
  <c r="BC96" i="1" s="1"/>
  <c r="BG121" i="3"/>
  <c r="F35" i="3"/>
  <c r="BB96" i="1"/>
  <c r="BF121" i="3"/>
  <c r="J34" i="3" s="1"/>
  <c r="AW96" i="1" s="1"/>
  <c r="T121" i="3"/>
  <c r="T120" i="3"/>
  <c r="T119" i="3"/>
  <c r="T118" i="3"/>
  <c r="R121" i="3"/>
  <c r="R120" i="3"/>
  <c r="R119" i="3"/>
  <c r="R118" i="3"/>
  <c r="P121" i="3"/>
  <c r="P120" i="3"/>
  <c r="P119" i="3"/>
  <c r="P118" i="3"/>
  <c r="AU96" i="1" s="1"/>
  <c r="BK121" i="3"/>
  <c r="BK120" i="3" s="1"/>
  <c r="J121" i="3"/>
  <c r="BE121" i="3" s="1"/>
  <c r="J115" i="3"/>
  <c r="J114" i="3"/>
  <c r="F114" i="3"/>
  <c r="F112" i="3"/>
  <c r="E110" i="3"/>
  <c r="J92" i="3"/>
  <c r="J91" i="3"/>
  <c r="F91" i="3"/>
  <c r="F89" i="3"/>
  <c r="E87" i="3"/>
  <c r="J18" i="3"/>
  <c r="E18" i="3"/>
  <c r="F115" i="3" s="1"/>
  <c r="J17" i="3"/>
  <c r="J12" i="3"/>
  <c r="J112" i="3" s="1"/>
  <c r="E7" i="3"/>
  <c r="E108" i="3" s="1"/>
  <c r="J37" i="2"/>
  <c r="J36" i="2"/>
  <c r="AY95" i="1" s="1"/>
  <c r="J35" i="2"/>
  <c r="AX95" i="1"/>
  <c r="BI381" i="2"/>
  <c r="BH381" i="2"/>
  <c r="BG381" i="2"/>
  <c r="BF381" i="2"/>
  <c r="T381" i="2"/>
  <c r="R381" i="2"/>
  <c r="P381" i="2"/>
  <c r="BK381" i="2"/>
  <c r="J381" i="2"/>
  <c r="BE381" i="2" s="1"/>
  <c r="BI377" i="2"/>
  <c r="BH377" i="2"/>
  <c r="BG377" i="2"/>
  <c r="BF377" i="2"/>
  <c r="T377" i="2"/>
  <c r="R377" i="2"/>
  <c r="P377" i="2"/>
  <c r="BK377" i="2"/>
  <c r="J377" i="2"/>
  <c r="BE377" i="2"/>
  <c r="BI372" i="2"/>
  <c r="BH372" i="2"/>
  <c r="BG372" i="2"/>
  <c r="BF372" i="2"/>
  <c r="T372" i="2"/>
  <c r="R372" i="2"/>
  <c r="P372" i="2"/>
  <c r="BK372" i="2"/>
  <c r="J372" i="2"/>
  <c r="BE372" i="2" s="1"/>
  <c r="BI369" i="2"/>
  <c r="BH369" i="2"/>
  <c r="BG369" i="2"/>
  <c r="BF369" i="2"/>
  <c r="T369" i="2"/>
  <c r="R369" i="2"/>
  <c r="P369" i="2"/>
  <c r="BK369" i="2"/>
  <c r="J369" i="2"/>
  <c r="BE369" i="2"/>
  <c r="BI365" i="2"/>
  <c r="BH365" i="2"/>
  <c r="BG365" i="2"/>
  <c r="BF365" i="2"/>
  <c r="T365" i="2"/>
  <c r="R365" i="2"/>
  <c r="P365" i="2"/>
  <c r="BK365" i="2"/>
  <c r="J365" i="2"/>
  <c r="BE365" i="2" s="1"/>
  <c r="BI356" i="2"/>
  <c r="BH356" i="2"/>
  <c r="BG356" i="2"/>
  <c r="BF356" i="2"/>
  <c r="T356" i="2"/>
  <c r="R356" i="2"/>
  <c r="P356" i="2"/>
  <c r="BK356" i="2"/>
  <c r="J356" i="2"/>
  <c r="BE356" i="2"/>
  <c r="BI352" i="2"/>
  <c r="BH352" i="2"/>
  <c r="BG352" i="2"/>
  <c r="BF352" i="2"/>
  <c r="T352" i="2"/>
  <c r="R352" i="2"/>
  <c r="P352" i="2"/>
  <c r="BK352" i="2"/>
  <c r="J352" i="2"/>
  <c r="BE352" i="2" s="1"/>
  <c r="BI347" i="2"/>
  <c r="BH347" i="2"/>
  <c r="BG347" i="2"/>
  <c r="BF347" i="2"/>
  <c r="T347" i="2"/>
  <c r="R347" i="2"/>
  <c r="P347" i="2"/>
  <c r="BK347" i="2"/>
  <c r="J347" i="2"/>
  <c r="BE347" i="2"/>
  <c r="BI343" i="2"/>
  <c r="BH343" i="2"/>
  <c r="BG343" i="2"/>
  <c r="BF343" i="2"/>
  <c r="T343" i="2"/>
  <c r="R343" i="2"/>
  <c r="P343" i="2"/>
  <c r="BK343" i="2"/>
  <c r="J343" i="2"/>
  <c r="BE343" i="2"/>
  <c r="BI339" i="2"/>
  <c r="BH339" i="2"/>
  <c r="BG339" i="2"/>
  <c r="BF339" i="2"/>
  <c r="T339" i="2"/>
  <c r="R339" i="2"/>
  <c r="P339" i="2"/>
  <c r="BK339" i="2"/>
  <c r="J339" i="2"/>
  <c r="BE339" i="2"/>
  <c r="BI335" i="2"/>
  <c r="BH335" i="2"/>
  <c r="BG335" i="2"/>
  <c r="BF335" i="2"/>
  <c r="T335" i="2"/>
  <c r="R335" i="2"/>
  <c r="P335" i="2"/>
  <c r="BK335" i="2"/>
  <c r="J335" i="2"/>
  <c r="BE335" i="2"/>
  <c r="BI331" i="2"/>
  <c r="BH331" i="2"/>
  <c r="BG331" i="2"/>
  <c r="BF331" i="2"/>
  <c r="T331" i="2"/>
  <c r="R331" i="2"/>
  <c r="P331" i="2"/>
  <c r="BK331" i="2"/>
  <c r="J331" i="2"/>
  <c r="BE331" i="2"/>
  <c r="BI328" i="2"/>
  <c r="BH328" i="2"/>
  <c r="BG328" i="2"/>
  <c r="BF328" i="2"/>
  <c r="T328" i="2"/>
  <c r="R328" i="2"/>
  <c r="P328" i="2"/>
  <c r="BK328" i="2"/>
  <c r="J328" i="2"/>
  <c r="BE328" i="2"/>
  <c r="BI325" i="2"/>
  <c r="BH325" i="2"/>
  <c r="BG325" i="2"/>
  <c r="BF325" i="2"/>
  <c r="T325" i="2"/>
  <c r="R325" i="2"/>
  <c r="P325" i="2"/>
  <c r="BK325" i="2"/>
  <c r="J325" i="2"/>
  <c r="BE325" i="2"/>
  <c r="BI321" i="2"/>
  <c r="BH321" i="2"/>
  <c r="BG321" i="2"/>
  <c r="BF321" i="2"/>
  <c r="T321" i="2"/>
  <c r="R321" i="2"/>
  <c r="P321" i="2"/>
  <c r="BK321" i="2"/>
  <c r="J321" i="2"/>
  <c r="BE321" i="2"/>
  <c r="BI317" i="2"/>
  <c r="BH317" i="2"/>
  <c r="BG317" i="2"/>
  <c r="BF317" i="2"/>
  <c r="T317" i="2"/>
  <c r="R317" i="2"/>
  <c r="P317" i="2"/>
  <c r="BK317" i="2"/>
  <c r="J317" i="2"/>
  <c r="BE317" i="2"/>
  <c r="BI311" i="2"/>
  <c r="BH311" i="2"/>
  <c r="BG311" i="2"/>
  <c r="BF311" i="2"/>
  <c r="T311" i="2"/>
  <c r="R311" i="2"/>
  <c r="P311" i="2"/>
  <c r="BK311" i="2"/>
  <c r="J311" i="2"/>
  <c r="BE311" i="2"/>
  <c r="BI307" i="2"/>
  <c r="BH307" i="2"/>
  <c r="BG307" i="2"/>
  <c r="BF307" i="2"/>
  <c r="T307" i="2"/>
  <c r="R307" i="2"/>
  <c r="P307" i="2"/>
  <c r="BK307" i="2"/>
  <c r="J307" i="2"/>
  <c r="BE307" i="2"/>
  <c r="BI302" i="2"/>
  <c r="BH302" i="2"/>
  <c r="BG302" i="2"/>
  <c r="BF302" i="2"/>
  <c r="T302" i="2"/>
  <c r="R302" i="2"/>
  <c r="P302" i="2"/>
  <c r="BK302" i="2"/>
  <c r="J302" i="2"/>
  <c r="BE302" i="2"/>
  <c r="BI295" i="2"/>
  <c r="BH295" i="2"/>
  <c r="BG295" i="2"/>
  <c r="BF295" i="2"/>
  <c r="T295" i="2"/>
  <c r="R295" i="2"/>
  <c r="P295" i="2"/>
  <c r="BK295" i="2"/>
  <c r="J295" i="2"/>
  <c r="BE295" i="2"/>
  <c r="BI290" i="2"/>
  <c r="BH290" i="2"/>
  <c r="BG290" i="2"/>
  <c r="BF290" i="2"/>
  <c r="T290" i="2"/>
  <c r="R290" i="2"/>
  <c r="P290" i="2"/>
  <c r="BK290" i="2"/>
  <c r="J290" i="2"/>
  <c r="BE290" i="2"/>
  <c r="BI281" i="2"/>
  <c r="BH281" i="2"/>
  <c r="BG281" i="2"/>
  <c r="BF281" i="2"/>
  <c r="T281" i="2"/>
  <c r="T280" i="2" s="1"/>
  <c r="R281" i="2"/>
  <c r="R280" i="2"/>
  <c r="P281" i="2"/>
  <c r="P280" i="2" s="1"/>
  <c r="BK281" i="2"/>
  <c r="BK280" i="2"/>
  <c r="J280" i="2" s="1"/>
  <c r="J101" i="2" s="1"/>
  <c r="J281" i="2"/>
  <c r="BE281" i="2"/>
  <c r="BI276" i="2"/>
  <c r="BH276" i="2"/>
  <c r="BG276" i="2"/>
  <c r="BF276" i="2"/>
  <c r="T276" i="2"/>
  <c r="R276" i="2"/>
  <c r="P276" i="2"/>
  <c r="BK276" i="2"/>
  <c r="J276" i="2"/>
  <c r="BE276" i="2"/>
  <c r="BI273" i="2"/>
  <c r="BH273" i="2"/>
  <c r="BG273" i="2"/>
  <c r="BF273" i="2"/>
  <c r="T273" i="2"/>
  <c r="R273" i="2"/>
  <c r="P273" i="2"/>
  <c r="BK273" i="2"/>
  <c r="J273" i="2"/>
  <c r="BE273" i="2"/>
  <c r="BI267" i="2"/>
  <c r="BH267" i="2"/>
  <c r="BG267" i="2"/>
  <c r="BF267" i="2"/>
  <c r="T267" i="2"/>
  <c r="R267" i="2"/>
  <c r="P267" i="2"/>
  <c r="BK267" i="2"/>
  <c r="J267" i="2"/>
  <c r="BE267" i="2"/>
  <c r="BI263" i="2"/>
  <c r="BH263" i="2"/>
  <c r="BG263" i="2"/>
  <c r="BF263" i="2"/>
  <c r="T263" i="2"/>
  <c r="R263" i="2"/>
  <c r="P263" i="2"/>
  <c r="BK263" i="2"/>
  <c r="J263" i="2"/>
  <c r="BE263" i="2"/>
  <c r="BI258" i="2"/>
  <c r="BH258" i="2"/>
  <c r="BG258" i="2"/>
  <c r="BF258" i="2"/>
  <c r="T258" i="2"/>
  <c r="R258" i="2"/>
  <c r="P258" i="2"/>
  <c r="BK258" i="2"/>
  <c r="J258" i="2"/>
  <c r="BE258" i="2"/>
  <c r="BI253" i="2"/>
  <c r="BH253" i="2"/>
  <c r="BG253" i="2"/>
  <c r="BF253" i="2"/>
  <c r="T253" i="2"/>
  <c r="R253" i="2"/>
  <c r="P253" i="2"/>
  <c r="BK253" i="2"/>
  <c r="J253" i="2"/>
  <c r="BE253" i="2"/>
  <c r="BI248" i="2"/>
  <c r="BH248" i="2"/>
  <c r="BG248" i="2"/>
  <c r="BF248" i="2"/>
  <c r="T248" i="2"/>
  <c r="R248" i="2"/>
  <c r="P248" i="2"/>
  <c r="BK248" i="2"/>
  <c r="J248" i="2"/>
  <c r="BE248" i="2"/>
  <c r="BI242" i="2"/>
  <c r="BH242" i="2"/>
  <c r="BG242" i="2"/>
  <c r="BF242" i="2"/>
  <c r="T242" i="2"/>
  <c r="R242" i="2"/>
  <c r="P242" i="2"/>
  <c r="BK242" i="2"/>
  <c r="J242" i="2"/>
  <c r="BE242" i="2"/>
  <c r="BI236" i="2"/>
  <c r="BH236" i="2"/>
  <c r="BG236" i="2"/>
  <c r="BF236" i="2"/>
  <c r="T236" i="2"/>
  <c r="R236" i="2"/>
  <c r="P236" i="2"/>
  <c r="BK236" i="2"/>
  <c r="J236" i="2"/>
  <c r="BE236" i="2"/>
  <c r="BI230" i="2"/>
  <c r="BH230" i="2"/>
  <c r="BG230" i="2"/>
  <c r="BF230" i="2"/>
  <c r="T230" i="2"/>
  <c r="R230" i="2"/>
  <c r="P230" i="2"/>
  <c r="BK230" i="2"/>
  <c r="J230" i="2"/>
  <c r="BE230" i="2"/>
  <c r="BI223" i="2"/>
  <c r="BH223" i="2"/>
  <c r="BG223" i="2"/>
  <c r="BF223" i="2"/>
  <c r="T223" i="2"/>
  <c r="T222" i="2"/>
  <c r="R223" i="2"/>
  <c r="R222" i="2"/>
  <c r="P223" i="2"/>
  <c r="P222" i="2"/>
  <c r="BK223" i="2"/>
  <c r="BK222" i="2"/>
  <c r="J222" i="2" s="1"/>
  <c r="J100" i="2" s="1"/>
  <c r="J223" i="2"/>
  <c r="BE223" i="2" s="1"/>
  <c r="BI218" i="2"/>
  <c r="BH218" i="2"/>
  <c r="BG218" i="2"/>
  <c r="BF218" i="2"/>
  <c r="T218" i="2"/>
  <c r="R218" i="2"/>
  <c r="P218" i="2"/>
  <c r="BK218" i="2"/>
  <c r="J218" i="2"/>
  <c r="BE218" i="2"/>
  <c r="BI213" i="2"/>
  <c r="BH213" i="2"/>
  <c r="BG213" i="2"/>
  <c r="BF213" i="2"/>
  <c r="T213" i="2"/>
  <c r="R213" i="2"/>
  <c r="P213" i="2"/>
  <c r="BK213" i="2"/>
  <c r="J213" i="2"/>
  <c r="BE213" i="2"/>
  <c r="BI210" i="2"/>
  <c r="BH210" i="2"/>
  <c r="BG210" i="2"/>
  <c r="BF210" i="2"/>
  <c r="T210" i="2"/>
  <c r="R210" i="2"/>
  <c r="P210" i="2"/>
  <c r="BK210" i="2"/>
  <c r="J210" i="2"/>
  <c r="BE210" i="2"/>
  <c r="BI206" i="2"/>
  <c r="BH206" i="2"/>
  <c r="BG206" i="2"/>
  <c r="BF206" i="2"/>
  <c r="T206" i="2"/>
  <c r="R206" i="2"/>
  <c r="P206" i="2"/>
  <c r="BK206" i="2"/>
  <c r="J206" i="2"/>
  <c r="BE206" i="2"/>
  <c r="BI197" i="2"/>
  <c r="BH197" i="2"/>
  <c r="BG197" i="2"/>
  <c r="BF197" i="2"/>
  <c r="T197" i="2"/>
  <c r="R197" i="2"/>
  <c r="P197" i="2"/>
  <c r="BK197" i="2"/>
  <c r="J197" i="2"/>
  <c r="BE197" i="2"/>
  <c r="BI193" i="2"/>
  <c r="BH193" i="2"/>
  <c r="BG193" i="2"/>
  <c r="BF193" i="2"/>
  <c r="T193" i="2"/>
  <c r="R193" i="2"/>
  <c r="P193" i="2"/>
  <c r="BK193" i="2"/>
  <c r="J193" i="2"/>
  <c r="BE193" i="2"/>
  <c r="BI186" i="2"/>
  <c r="BH186" i="2"/>
  <c r="BG186" i="2"/>
  <c r="BF186" i="2"/>
  <c r="T186" i="2"/>
  <c r="R186" i="2"/>
  <c r="P186" i="2"/>
  <c r="BK186" i="2"/>
  <c r="J186" i="2"/>
  <c r="BE186" i="2"/>
  <c r="BI177" i="2"/>
  <c r="BH177" i="2"/>
  <c r="BG177" i="2"/>
  <c r="BF177" i="2"/>
  <c r="T177" i="2"/>
  <c r="R177" i="2"/>
  <c r="P177" i="2"/>
  <c r="BK177" i="2"/>
  <c r="J177" i="2"/>
  <c r="BE177" i="2"/>
  <c r="BI171" i="2"/>
  <c r="BH171" i="2"/>
  <c r="BG171" i="2"/>
  <c r="BF171" i="2"/>
  <c r="T171" i="2"/>
  <c r="T170" i="2"/>
  <c r="R171" i="2"/>
  <c r="R170" i="2"/>
  <c r="P171" i="2"/>
  <c r="P170" i="2"/>
  <c r="BK171" i="2"/>
  <c r="BK170" i="2"/>
  <c r="J170" i="2" s="1"/>
  <c r="J99" i="2" s="1"/>
  <c r="J171" i="2"/>
  <c r="BE171" i="2" s="1"/>
  <c r="BI163" i="2"/>
  <c r="BH163" i="2"/>
  <c r="BG163" i="2"/>
  <c r="BF163" i="2"/>
  <c r="T163" i="2"/>
  <c r="R163" i="2"/>
  <c r="P163" i="2"/>
  <c r="BK163" i="2"/>
  <c r="J163" i="2"/>
  <c r="BE163" i="2"/>
  <c r="BI158" i="2"/>
  <c r="BH158" i="2"/>
  <c r="BG158" i="2"/>
  <c r="BF158" i="2"/>
  <c r="T158" i="2"/>
  <c r="R158" i="2"/>
  <c r="P158" i="2"/>
  <c r="BK158" i="2"/>
  <c r="J158" i="2"/>
  <c r="BE158" i="2"/>
  <c r="BI155" i="2"/>
  <c r="BH155" i="2"/>
  <c r="BG155" i="2"/>
  <c r="BF155" i="2"/>
  <c r="T155" i="2"/>
  <c r="R155" i="2"/>
  <c r="P155" i="2"/>
  <c r="BK155" i="2"/>
  <c r="J155" i="2"/>
  <c r="BE155" i="2"/>
  <c r="BI153" i="2"/>
  <c r="BH153" i="2"/>
  <c r="BG153" i="2"/>
  <c r="BF153" i="2"/>
  <c r="T153" i="2"/>
  <c r="R153" i="2"/>
  <c r="P153" i="2"/>
  <c r="BK153" i="2"/>
  <c r="J153" i="2"/>
  <c r="BE153" i="2"/>
  <c r="BI145" i="2"/>
  <c r="BH145" i="2"/>
  <c r="BG145" i="2"/>
  <c r="BF145" i="2"/>
  <c r="T145" i="2"/>
  <c r="R145" i="2"/>
  <c r="P145" i="2"/>
  <c r="BK145" i="2"/>
  <c r="J145" i="2"/>
  <c r="BE145" i="2"/>
  <c r="BI142" i="2"/>
  <c r="BH142" i="2"/>
  <c r="BG142" i="2"/>
  <c r="BF142" i="2"/>
  <c r="T142" i="2"/>
  <c r="R142" i="2"/>
  <c r="P142" i="2"/>
  <c r="BK142" i="2"/>
  <c r="J142" i="2"/>
  <c r="BE142" i="2"/>
  <c r="BI140" i="2"/>
  <c r="BH140" i="2"/>
  <c r="BG140" i="2"/>
  <c r="BF140" i="2"/>
  <c r="T140" i="2"/>
  <c r="R140" i="2"/>
  <c r="P140" i="2"/>
  <c r="BK140" i="2"/>
  <c r="J140" i="2"/>
  <c r="BE140" i="2"/>
  <c r="BI135" i="2"/>
  <c r="BH135" i="2"/>
  <c r="BG135" i="2"/>
  <c r="BF135" i="2"/>
  <c r="T135" i="2"/>
  <c r="R135" i="2"/>
  <c r="P135" i="2"/>
  <c r="BK135" i="2"/>
  <c r="J135" i="2"/>
  <c r="BE135" i="2"/>
  <c r="BI131" i="2"/>
  <c r="BH131" i="2"/>
  <c r="BG131" i="2"/>
  <c r="BF131" i="2"/>
  <c r="T131" i="2"/>
  <c r="R131" i="2"/>
  <c r="P131" i="2"/>
  <c r="BK131" i="2"/>
  <c r="J131" i="2"/>
  <c r="BE131" i="2"/>
  <c r="BI129" i="2"/>
  <c r="BH129" i="2"/>
  <c r="BG129" i="2"/>
  <c r="BF129" i="2"/>
  <c r="T129" i="2"/>
  <c r="R129" i="2"/>
  <c r="P129" i="2"/>
  <c r="BK129" i="2"/>
  <c r="J129" i="2"/>
  <c r="BE129" i="2"/>
  <c r="BI124" i="2"/>
  <c r="F37" i="2"/>
  <c r="BD95" i="1" s="1"/>
  <c r="BD94" i="1" s="1"/>
  <c r="W33" i="1" s="1"/>
  <c r="BH124" i="2"/>
  <c r="F36" i="2" s="1"/>
  <c r="BC95" i="1" s="1"/>
  <c r="BC94" i="1" s="1"/>
  <c r="BG124" i="2"/>
  <c r="F35" i="2"/>
  <c r="BB95" i="1" s="1"/>
  <c r="BB94" i="1" s="1"/>
  <c r="BF124" i="2"/>
  <c r="F34" i="2" s="1"/>
  <c r="BA95" i="1" s="1"/>
  <c r="T124" i="2"/>
  <c r="T123" i="2"/>
  <c r="R124" i="2"/>
  <c r="R123" i="2"/>
  <c r="R122" i="2" s="1"/>
  <c r="R121" i="2" s="1"/>
  <c r="P124" i="2"/>
  <c r="P123" i="2"/>
  <c r="P122" i="2" s="1"/>
  <c r="P121" i="2" s="1"/>
  <c r="AU95" i="1" s="1"/>
  <c r="BK124" i="2"/>
  <c r="BK123" i="2" s="1"/>
  <c r="J124" i="2"/>
  <c r="BE124" i="2" s="1"/>
  <c r="J118" i="2"/>
  <c r="J117" i="2"/>
  <c r="F117" i="2"/>
  <c r="F115" i="2"/>
  <c r="E113" i="2"/>
  <c r="J92" i="2"/>
  <c r="J91" i="2"/>
  <c r="F91" i="2"/>
  <c r="F89" i="2"/>
  <c r="E87" i="2"/>
  <c r="J18" i="2"/>
  <c r="E18" i="2"/>
  <c r="F118" i="2" s="1"/>
  <c r="F92" i="2"/>
  <c r="J17" i="2"/>
  <c r="J12" i="2"/>
  <c r="J115" i="2" s="1"/>
  <c r="J89" i="2"/>
  <c r="E7" i="2"/>
  <c r="E111" i="2"/>
  <c r="E85" i="2"/>
  <c r="AS94" i="1"/>
  <c r="L90" i="1"/>
  <c r="AM90" i="1"/>
  <c r="AM89" i="1"/>
  <c r="L89" i="1"/>
  <c r="AM87" i="1"/>
  <c r="L87" i="1"/>
  <c r="L85" i="1"/>
  <c r="L84" i="1"/>
  <c r="J123" i="2" l="1"/>
  <c r="J98" i="2" s="1"/>
  <c r="BK122" i="2"/>
  <c r="W31" i="1"/>
  <c r="AX94" i="1"/>
  <c r="F33" i="3"/>
  <c r="AZ96" i="1" s="1"/>
  <c r="J33" i="3"/>
  <c r="AV96" i="1" s="1"/>
  <c r="AT96" i="1" s="1"/>
  <c r="AU94" i="1"/>
  <c r="T122" i="2"/>
  <c r="T121" i="2" s="1"/>
  <c r="J120" i="3"/>
  <c r="J98" i="3" s="1"/>
  <c r="BK119" i="3"/>
  <c r="AY94" i="1"/>
  <c r="W32" i="1"/>
  <c r="J33" i="2"/>
  <c r="AV95" i="1" s="1"/>
  <c r="AT95" i="1" s="1"/>
  <c r="F33" i="2"/>
  <c r="AZ95" i="1" s="1"/>
  <c r="J34" i="2"/>
  <c r="AW95" i="1" s="1"/>
  <c r="F34" i="3"/>
  <c r="BA96" i="1" s="1"/>
  <c r="BA94" i="1" s="1"/>
  <c r="J89" i="3"/>
  <c r="F92" i="3"/>
  <c r="E85" i="3"/>
  <c r="AW94" i="1" l="1"/>
  <c r="AK30" i="1" s="1"/>
  <c r="W30" i="1"/>
  <c r="AZ94" i="1"/>
  <c r="J119" i="3"/>
  <c r="J97" i="3" s="1"/>
  <c r="BK118" i="3"/>
  <c r="J118" i="3" s="1"/>
  <c r="J122" i="2"/>
  <c r="J97" i="2" s="1"/>
  <c r="BK121" i="2"/>
  <c r="J121" i="2" s="1"/>
  <c r="W29" i="1" l="1"/>
  <c r="AV94" i="1"/>
  <c r="J30" i="2"/>
  <c r="J96" i="2"/>
  <c r="J96" i="3"/>
  <c r="J30" i="3"/>
  <c r="J39" i="2" l="1"/>
  <c r="AG95" i="1"/>
  <c r="J39" i="3"/>
  <c r="AG96" i="1"/>
  <c r="AN96" i="1" s="1"/>
  <c r="AT94" i="1"/>
  <c r="AK29" i="1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<sst xmlns="http://schemas.openxmlformats.org/spreadsheetml/2006/main" count="2562" uniqueCount="496">
  <si>
    <t>Export Komplet</t>
  </si>
  <si>
    <t/>
  </si>
  <si>
    <t>2.0</t>
  </si>
  <si>
    <t>ZAMOK</t>
  </si>
  <si>
    <t>False</t>
  </si>
  <si>
    <t>{6417df46-1417-4424-bcd6-2961486339b4}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</si>
  <si>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</si>
  <si>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</si>
  <si>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</si>
  <si>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</si>
  <si>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</si>
  <si>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</si>
  <si>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</si>
  <si>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</si>
  <si>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65419112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</si>
  <si>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</si>
  <si>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</si>
  <si>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Zajištění skalního zářezu na trati č. 185 v TU Malonice - Nemilkov</t>
  </si>
  <si>
    <t>KSO:</t>
  </si>
  <si>
    <t>CC-CZ:</t>
  </si>
  <si>
    <t>Místo:</t>
  </si>
  <si>
    <t>TO Sušice</t>
  </si>
  <si>
    <t>Datum:</t>
  </si>
  <si>
    <t>30. 5. 2019</t>
  </si>
  <si>
    <t>Zadavatel:</t>
  </si>
  <si>
    <t>IČ:</t>
  </si>
  <si>
    <t>70994234</t>
  </si>
  <si>
    <t>Správa železniční dopravní cesty, s.o.</t>
  </si>
  <si>
    <t>DIČ:</t>
  </si>
  <si>
    <t>CZ70994234</t>
  </si>
  <si>
    <t>Uchazeč:</t>
  </si>
  <si>
    <t>Vyplň údaj</t>
  </si>
  <si>
    <t>Projektant:</t>
  </si>
  <si>
    <t>41192168</t>
  </si>
  <si>
    <t>SG Geotechnika a.s.</t>
  </si>
  <si>
    <t>CZ41192168</t>
  </si>
  <si>
    <t>True</t>
  </si>
  <si>
    <t>Zpracovatel:</t>
  </si>
  <si>
    <t>Mgr. Petr Olišar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</si>
  <si>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</si>
  <si>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</si>
  <si>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</si>
  <si>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</si>
  <si>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</si>
  <si>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</si>
  <si>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</si>
  <si>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</si>
  <si>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</si>
  <si>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</si>
  <si>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</si>
  <si>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</si>
  <si>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</si>
  <si>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</si>
  <si>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</si>
  <si>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</si>
  <si>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</si>
  <si>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</si>
  <si>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</si>
  <si>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</si>
  <si>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</si>
  <si>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</si>
  <si>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</si>
  <si>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</si>
  <si>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</si>
  <si>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</si>
  <si>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</si>
  <si>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</si>
  <si>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</si>
  <si>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</si>
  <si>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</si>
  <si>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</si>
  <si>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</si>
  <si>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</si>
  <si>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</si>
  <si>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</si>
  <si>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</si>
  <si>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</si>
  <si>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</si>
  <si>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</si>
  <si>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</si>
  <si>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</si>
  <si>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</si>
  <si>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</si>
  <si>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</si>
  <si>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</si>
  <si>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</si>
  <si>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Zajištění skalní stěny zářezu</t>
  </si>
  <si>
    <t>STA</t>
  </si>
  <si>
    <t>1</t>
  </si>
  <si>
    <t>{b9a3b481-e532-4fdb-868b-66706ac2c974}</t>
  </si>
  <si>
    <t>2</t>
  </si>
  <si>
    <t>VRN</t>
  </si>
  <si>
    <t>Vedlejší rozpočtové náklady</t>
  </si>
  <si>
    <t>{7272c65f-ccc3-451d-9bec-5dd658c6d8db}</t>
  </si>
  <si>
    <t>KRYCÍ LIST SOUPISU PRACÍ</t>
  </si>
  <si>
    <t>Objekt:</t>
  </si>
  <si>
    <t>SO 01 - Zajištění skalní stěny zářezu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</si>
  <si>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</si>
  <si>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</si>
  <si>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</si>
  <si>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</si>
  <si>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</si>
  <si>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</si>
  <si>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000 - Přípravné práce</t>
  </si>
  <si>
    <t xml:space="preserve">    001 - Zemní práce</t>
  </si>
  <si>
    <t xml:space="preserve">    002 - Zajištění stříkaným betonem</t>
  </si>
  <si>
    <t xml:space="preserve">    003 - Zajištění sítěmi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</si>
  <si>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</si>
  <si>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</si>
  <si>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</si>
  <si>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</si>
  <si>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</si>
  <si>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</si>
  <si>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</si>
  <si>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</si>
  <si>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</si>
  <si>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</si>
  <si>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</si>
  <si>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</si>
  <si>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</si>
  <si>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</si>
  <si>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</si>
  <si>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000</t>
  </si>
  <si>
    <t>Přípravné práce</t>
  </si>
  <si>
    <t>K</t>
  </si>
  <si>
    <t>213141132</t>
  </si>
  <si>
    <t>Zřízení vrstvy z geotextilie  filtrační, separační, odvodňovací, ochranné, výztužné nebo protierozní ve sklonu přes 1:2 do 1:1, šířky přes 3 do 6 m</t>
  </si>
  <si>
    <t>m2</t>
  </si>
  <si>
    <t>4</t>
  </si>
  <si>
    <t>-556158558</t>
  </si>
  <si>
    <t>PP</t>
  </si>
  <si>
    <t>PSC</t>
  </si>
  <si>
    <t xml:space="preserve">Poznámka k souboru cen:_x000D_
1. Ceny jsou určeny pro zřízení vrstev na upraveném povrchu. 2. V cenách jsou započteny i náklady na položení a spojení geotextilií včetně přesahů. 3. V cenách nejsou započteny náklady na dodávku geotextilií, která se oceňuje ve specifikaci. Ztratné včetně přesahů lze stanovit ve výši 15 až 20 %. 4. Ceny -1131 až -1133 lze použít i pro vyvedení geotextilie na svislou konstrukci. </t>
  </si>
  <si>
    <t>P</t>
  </si>
  <si>
    <t>Poznámka k položce:_x000D_
ochrana železničního svršku</t>
  </si>
  <si>
    <t>VV</t>
  </si>
  <si>
    <t>175*6 "délka sanovaného zářezu x šířka žel. svršku"</t>
  </si>
  <si>
    <t>M</t>
  </si>
  <si>
    <t>69311060</t>
  </si>
  <si>
    <t>geotextilie netkaná separační, ochranná, filtrační, drenážní PP 200g/m2</t>
  </si>
  <si>
    <t>8</t>
  </si>
  <si>
    <t>-295203341</t>
  </si>
  <si>
    <t>3</t>
  </si>
  <si>
    <t>113311171</t>
  </si>
  <si>
    <t>Odstranění geosyntetik s uložením na vzdálenost do 20 m nebo naložením na dopravní prostředek geotextilie</t>
  </si>
  <si>
    <t>-933750469</t>
  </si>
  <si>
    <t xml:space="preserve">Poznámka k souboru cen:_x000D_
1. V cenách -1161 a -1171 nejsou započteny náklady na odstranění vrstev uložených nad geosyntetikem. 2. V ceně -1181 jsou započteny i náklady odstranění zásypu buněk a krycí vrstvy tl. 100 mm. </t>
  </si>
  <si>
    <t>Poznámka k položce:_x000D_
likvidace dočasného ochranného opatření</t>
  </si>
  <si>
    <t>R-292211111</t>
  </si>
  <si>
    <t>Montáž pomocné konstrukce dřevěné pro ochranu kolejiště</t>
  </si>
  <si>
    <t>m3</t>
  </si>
  <si>
    <t>-655364113</t>
  </si>
  <si>
    <t xml:space="preserve">Poznámka k souboru cen:_x000D_
1. Ceny jsou určeny pro: a) jakýkoliv druh a rozměr ocelových, dřevěných výrobků, b) provádění pomocných konstrukcí z terénu, z lešení, z prámů lodí, c) pracovní podlahy, lešení, podporné a jiné konstrukce pro beranidla, vytahovače, vrtné a jiné soupravy, d) rozepření a vzepření štětových nebo podzemních stěn (i pilotových). 2. V ceně-1111 jsou započteny i náklady na potřebný spojovací materiál. 3. V cenách nejsou započteny náklady na dodání nebo opotřebení materiálu. a) dodání materiálu trvale zabudovaného se oceňuje ve specifikaci. b) opotřebení materiálu dočasně zabudovaného se oceňuje ve specifikaci jako u oceli 0,2 a u dřeva 0,333.násobek pořizovací ceny materiálu. </t>
  </si>
  <si>
    <t>Poznámka k položce:_x000D_
ochrana kolejových pásů dřevěnými hranoly</t>
  </si>
  <si>
    <t>70*0,2*0,2*2 "délka chráněného úseku x rozměr hranolu x počet kolejových pásů"</t>
  </si>
  <si>
    <t>5</t>
  </si>
  <si>
    <t>60512140</t>
  </si>
  <si>
    <t>hranol stavební řezivo průřezu do 450cm2 do dl 6m</t>
  </si>
  <si>
    <t>1256887802</t>
  </si>
  <si>
    <t>6</t>
  </si>
  <si>
    <t>R-292211112</t>
  </si>
  <si>
    <t>Pomocná konstrukce pro zvláštní zakládání staveb  dřevěná z terénu odstranění</t>
  </si>
  <si>
    <t>-335433570</t>
  </si>
  <si>
    <t>7</t>
  </si>
  <si>
    <t>997002611</t>
  </si>
  <si>
    <t>Nakládání suti a vybouraných hmot na dopravní prostředek  pro vodorovné přemístění</t>
  </si>
  <si>
    <t>t</t>
  </si>
  <si>
    <t>1889069082</t>
  </si>
  <si>
    <t xml:space="preserve">Poznámka k souboru cen:_x000D_
1. Cena platí i pro překládání při lomené dopravě. 2. Cenu nelze použít při dopravě po železnici, po vodě nebo ručně. </t>
  </si>
  <si>
    <t>Poznámka k položce:_x000D_
nakládání v místě stavby a překládání na mezideponii</t>
  </si>
  <si>
    <t>0,210 "užitá geotextilie"</t>
  </si>
  <si>
    <t>3,08 "užité a zničené hranoly"</t>
  </si>
  <si>
    <t>Součet</t>
  </si>
  <si>
    <t>3,29*2 "Přepočtené koeficientem množství</t>
  </si>
  <si>
    <t>162432511</t>
  </si>
  <si>
    <t>Vodorovné přemístění výkopku pracovním vlakem  bez naložení výkopku, avšak s jeho vyložením, pro jakoukoliv třídu horniny, na vzdálenost do 2 000 m</t>
  </si>
  <si>
    <t>-763497437</t>
  </si>
  <si>
    <t>9</t>
  </si>
  <si>
    <t>997002511</t>
  </si>
  <si>
    <t>Vodorovné přemístění suti a vybouraných hmot  bez naložení, se složením a hrubým urovnáním na vzdálenost do 1 km</t>
  </si>
  <si>
    <t>-1832245116</t>
  </si>
  <si>
    <t xml:space="preserve">Poznámka k souboru cen:_x000D_
1. Cenu nelze použít pro přemístění po železnici, po vodě nebo ručně. 2. V ceně jsou započteny i náklady na terénní přirážky i na jízdu v nepříznivých poměrech (sklon silnice nebo terénu, povrch dopravní plochy, použití přívěsů apod.). 3. Je-li na dopravní dráze nějaká překážka, pro kterou je nutné překládat suť z jednoho dopravního prostředku na jiný, oceňuje se tato lomená doprava suti v každém úseku samostatně. </t>
  </si>
  <si>
    <t>10</t>
  </si>
  <si>
    <t>997002519</t>
  </si>
  <si>
    <t>Vodorovné přemístění suti a vybouraných hmot  bez naložení, se složením a hrubým urovnáním Příplatek k ceně za každý další i započatý 1 km přes 1 km</t>
  </si>
  <si>
    <t>-871319152</t>
  </si>
  <si>
    <t>Poznámka k položce:_x000D_
skládka Štěpánovice (21 km)</t>
  </si>
  <si>
    <t>3,29*20 "Přepočtené koeficientem množství</t>
  </si>
  <si>
    <t>11</t>
  </si>
  <si>
    <t>997013831</t>
  </si>
  <si>
    <t>Poplatek za uložení stavebního odpadu na skládce (skládkovné) směsného stavebního a demoličního zatříděného do Katalogu odpadů pod kódem 170 904</t>
  </si>
  <si>
    <t>-251347794</t>
  </si>
  <si>
    <t xml:space="preserve">Poznámka k souboru cen:_x000D_
1. Ceny uvedené v souboru cen je doporučeno upravit podle aktuálních cen místně příslušné skládky odpadů. 2. Uložení odpadů neuvedených v souboru cen se oceňuje individuálně. 3. V cenách je započítán poplatek za ukládaní odpadu dle zákona 185/2001 Sb. 4. Případné drcení stavebního odpadu lze ocenit souborem cen 997 00-60 Drcení stavebního odpadu z katalogu 800-6 Demolice objektů. </t>
  </si>
  <si>
    <t>Poznámka k položce:_x000D_
Skládka Štěpánovice</t>
  </si>
  <si>
    <t>5,6*0,55 "kubatura x obj. hmotnost; užité dřevo"</t>
  </si>
  <si>
    <t>1050*0,0002 "plocha x gramáž; užitá geotextilie"</t>
  </si>
  <si>
    <t>001</t>
  </si>
  <si>
    <t>Zemní práce</t>
  </si>
  <si>
    <t>12</t>
  </si>
  <si>
    <t>155211122</t>
  </si>
  <si>
    <t>Očištění skalních ploch horolezeckou technikou očištění ručními nástroji motykami, páčidly, s přehozením na vzdálenost do 3 m nebo s naložením na dopravní prostředek</t>
  </si>
  <si>
    <t>-1760171002</t>
  </si>
  <si>
    <t xml:space="preserve">Poznámka k souboru cen:_x000D_
1. Množství měrných jednotek u ceny -1122 Očištění ručními nástroji se určuje v m3 materiálu odstraněného ze skalní stěny. 2. V cenách nejsou započteny náklady na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 3. Štěpkování se oceňuje cenou 111 25-1111 Drcení ořezaných větví strojně (štěpkování) části A02 katalogu 823-1 Plochy a úprava území. 4. Přesun odstraněné vegetace na vzdálenost větší než 50 m se oceňuje cenou 162 30-1501 Vodorovné přemístění smýcených křovin části A01 katalogu 800-1 Zemní práce. </t>
  </si>
  <si>
    <t>360*0,03 "plocha x mocnost očištění; část v km 37,900 - 37,935"</t>
  </si>
  <si>
    <t>620*0,03 "plocha x mocnost očištění; část v km 37,940 - 37,980"</t>
  </si>
  <si>
    <t>13</t>
  </si>
  <si>
    <t>155211311</t>
  </si>
  <si>
    <t>Odtěžení nestabilních hornin ze skalních stěn horolezeckou technikou s přehozením na vzdálenost do 3 m nebo s naložením na dopravní prostředek s použitím pneumatického nářadí</t>
  </si>
  <si>
    <t>59893842</t>
  </si>
  <si>
    <t xml:space="preserve">Poznámka k souboru cen:_x000D_
1. V cenách nejsou započteny náklady na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 2. V ceně -1313 Odtěžení hornin hydraulickými klíny jsou započteny i náklady na provedení vrtů. 3. Odvoz odtěžených hornin se oceňuje cenami souboru cen 162 .1-11 Vodorovné přemístění výkopku nebo sypaniny po suchu části A01 katalogu 800-1 Zemní práce. </t>
  </si>
  <si>
    <t>21*1 "plocha z 3D modelu x mocnost odbourání; blok 1"</t>
  </si>
  <si>
    <t>2*1,5*1 "rozměry x mocnost odbourání; blok 3</t>
  </si>
  <si>
    <t>3,5*3*1,5/2 "rozměry x mocnost odbourání/tvar bloku; blok 4"</t>
  </si>
  <si>
    <t>50*0,2 "kubatura z 3D modelu x 20%; blok 5"</t>
  </si>
  <si>
    <t>53*0,2 "kubatura z 3D modelu x 20%; blok 6"</t>
  </si>
  <si>
    <t>14</t>
  </si>
  <si>
    <t>155211313</t>
  </si>
  <si>
    <t>Odtěžení nestabilních hornin ze skalních stěn horolezeckou technikou s přehozením na vzdálenost do 3 m nebo s naložením na dopravní prostředek hydraulickými klíny</t>
  </si>
  <si>
    <t>817462101</t>
  </si>
  <si>
    <t>18*1,2 "plocha z 3D modleu x mocnost odbourání; blok 2"</t>
  </si>
  <si>
    <t>50*0,8 "kubatura z 3D modelu x 80%; blok 5"</t>
  </si>
  <si>
    <t>53*0,8 "kubatura z 3D modelu x 80%; blok 6"</t>
  </si>
  <si>
    <t>122101101</t>
  </si>
  <si>
    <t>Odkopávky a prokopávky nezapažené  s přehozením výkopku na vzdálenost do 3 m nebo s naložením na dopravní prostředek v horninách tř. 1 a 2 do 100 m3</t>
  </si>
  <si>
    <t>1265280918</t>
  </si>
  <si>
    <t xml:space="preserve">Poznámka k souboru cen:_x000D_
1. Odkopávky a prokopávky v roubených prostorech se oceňují podle čl. 3116 Všeobecných podmínek tohoto katalogu. 2. Odkopávky a prokopávky ve stržích při lesnicko-technických melioracích (LTM) se oceňují cenami do 100 m3 pro jakýkoliv skutečný objem výkopu; ostatní odkopávky a prokopávky při LTM se oceňují při jakémkoliv objemu výkopu přes 100 m3 cenami přes 100 do 1 000 m3. 3. Ceny lze použít i pro vykopávky odpadových jam. 4. Ceny lze použít i pro sejmutí podorničí. Přitom se přihlíží k ustanovení čl. 3112 Všeobecných podmínek tohoto katalogu. </t>
  </si>
  <si>
    <t>62,7*0,15*0,3 "plocha SB x mocnost x 30% podíl spadu; spad ze stříkaného betonu"</t>
  </si>
  <si>
    <t>16</t>
  </si>
  <si>
    <t>408468480</t>
  </si>
  <si>
    <t>Poznámka k položce:_x000D_
obj. hmotnost 2,6 t/m3</t>
  </si>
  <si>
    <t>29,4 "kubatura rubaniny z očištění"</t>
  </si>
  <si>
    <t>52,475"kubatura odtěžení bloků sbíječkou"</t>
  </si>
  <si>
    <t>104 "kubatura odtěžení hydraulickým klínem"</t>
  </si>
  <si>
    <t>2,822*2,1 "spad ze SB x obj.hmotnost; spad ze stříkaného betonu"</t>
  </si>
  <si>
    <t>191,801*2,6 "Přepočtené koeficientem množství</t>
  </si>
  <si>
    <t>17</t>
  </si>
  <si>
    <t>167101153</t>
  </si>
  <si>
    <t>Nakládání, skládání a překládání neulehlého výkopku nebo sypaniny  skládání nebo překládání, z hornin tř. 5 až 7</t>
  </si>
  <si>
    <t>-689244037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</si>
  <si>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 2. Ceny -1105 a -1155 jsou určeny pro nakládání, překládání a vykládání na vzdálenost a) do 20 m vodorovně; vodorovná vzdálenost se měří od těžnice lodi k těžnici druhé lodi, nebo k těžišti hromady na břehu nebo k těžišti dopravního prostředku na suchu, 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 3. Množství měrných jednotek se určí v rostlém stavu horniny. </t>
  </si>
  <si>
    <t>29,4+52,475+104+2,822 "kubatura rubaniny z čištění + rubaniny z těžby sbíječkou + rubanina z těžby klínem+spad"</t>
  </si>
  <si>
    <t>18</t>
  </si>
  <si>
    <t>162701155</t>
  </si>
  <si>
    <t>Vodorovné přemístění výkopku nebo sypaniny po suchu  na obvyklém dopravním prostředku, bez naložení výkopku, avšak se složením bez rozhrnutí z horniny tř. 5 až 7 na vzdálenost přes 9 000 do 10 000 m</t>
  </si>
  <si>
    <t>1332972459</t>
  </si>
  <si>
    <t xml:space="preserve">Poznámka k souboru cen:_x000D_
1. Ceny nelze použít, předepisuje-li projekt přemístit výkopek na místo nepřístupné obvyklým dopravním prostředkům; toto přemístění se oceňuje individuálně. 2. V cenách jsou započteny i náhrady za jízdu loženého vozidla v terénu ve výkopišti nebo na násypišti. 3. V cenách nejsou započteny náklady na rozhrnutí výkopku na násypišti; toto rozhrnutí se oceňuje cenami souboru cen 171 . 0- . . Uložení sypaniny do násypů a 171 20-1201 Uložení sypaniny na skládky. 4. Je-li na dopravní dráze pro vodorovné přemístění nějaká překážka, pro kterou je nutno překládat výkopek z 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 5. Přemísťuje-li se výkopek z dočasných skládek vzdálených do 50 m, neoceňuje se nakládání výkopku, i když se provádí. Toto ustanovení neplatí, vylučuje-li projekt použití dozeru. 6. V cenách vodorovného přemístění sypaniny nejsou započteny náklady na dodávku materiálu, tyto se oceňují ve specifikaci. </t>
  </si>
  <si>
    <t>19</t>
  </si>
  <si>
    <t>162701159</t>
  </si>
  <si>
    <t>Vodorovné přemístění výkopku nebo sypaniny po suchu  na obvyklém dopravním prostředku, bez naložení výkopku, avšak se složením bez rozhrnutí z horniny tř. 5 až 7 na vzdálenost Příplatek k ceně za každých dalších i započatých 1 000 m</t>
  </si>
  <si>
    <t>289550203</t>
  </si>
  <si>
    <t>Poznámka k položce:_x000D_
Recyklační centrum Zavlekov ve vzdálenosti 20 km.</t>
  </si>
  <si>
    <t>188,697*10 "Přepočtené koeficientem množství</t>
  </si>
  <si>
    <t>20</t>
  </si>
  <si>
    <t>171201211</t>
  </si>
  <si>
    <t>Poplatek za uložení stavebního odpadu na skládce (skládkovné) zeminy a kameniva zatříděného do Katalogu odpadů pod kódem 170 504</t>
  </si>
  <si>
    <t>1034316870</t>
  </si>
  <si>
    <t xml:space="preserve">Poznámka k souboru cen:_x000D_
1. Ceny uvedené v souboru cen lze po dohodě upravit podle místních podmínek. </t>
  </si>
  <si>
    <t>Poznámka k položce:_x000D_
Recyklační centrum Zavlekov.</t>
  </si>
  <si>
    <t>002</t>
  </si>
  <si>
    <t>Zajištění stříkaným betonem</t>
  </si>
  <si>
    <t>155213611</t>
  </si>
  <si>
    <t>Trny z injekčních zavrtávacích tyčí prováděné horolezeckou technikou zainjektované cementovou maltou průměru 32 mm včetně vrtů přenosnými vrtacími kladivy na ztracenou korunku průměru 51 mm, délky do 2 m</t>
  </si>
  <si>
    <t>kus</t>
  </si>
  <si>
    <t>-755863063</t>
  </si>
  <si>
    <t xml:space="preserve">Poznámka k souboru cen:_x000D_
1. V cenách jsou započteny i náklady na provedení vrtu kotevní tyčí se ztracenou korunkou, injektáž cementouvou maltou včetně dodávky injektážní hmoty, korunky, kotevních tyčí, spojníků, podložek a matic. </t>
  </si>
  <si>
    <t>Poznámka k položce:_x000D_
d = 1,5 m, R 32/280, trny pro fixaci stříkaných betonů</t>
  </si>
  <si>
    <t>21/6+0,5 "plocha z 3D modelu / plocha na 1 ks trnu + zaokrouhlení; SB 1"</t>
  </si>
  <si>
    <t>36/6 "plocha z 3D modelu / plocha na 1 ks trnu; SB 2"</t>
  </si>
  <si>
    <t>22</t>
  </si>
  <si>
    <t>153271111</t>
  </si>
  <si>
    <t>Kotvičky pro výztuž stříkaného betonu z betonářské oceli BSt 500 do malty hloubky do 200 mm, průměru do 10 mm</t>
  </si>
  <si>
    <t>-785948376</t>
  </si>
  <si>
    <t xml:space="preserve">Poznámka k souboru cen:_x000D_
1. V cenách jsou započteny i náklady na: a) rozměření, vyvrtání otvoru a opotřebení vrtného materiálu, b) případné vyčištění otvoru (vyfoukáním otvoru), c) vyplnění otvorů maltou a osazení a dodání kotev. </t>
  </si>
  <si>
    <t>21*1 "plocha z 3D modelu x počet ks na m2; SB 1"</t>
  </si>
  <si>
    <t>36*1 "plocha z 3D modelu  x počet ks na m2; SB 2"</t>
  </si>
  <si>
    <t>23</t>
  </si>
  <si>
    <t>153273112</t>
  </si>
  <si>
    <t>Výztuž stříkaného betonu ze svařovaných sítí  skalních a poloskalních ploch jednovrstvých, průměru drátu přes 4 do 6 mm</t>
  </si>
  <si>
    <t>1736693171</t>
  </si>
  <si>
    <t xml:space="preserve">Poznámka k souboru cen:_x000D_
1. V cenách jsou započteny i náklady na výztuž a její provázání. 2. V cenách nejsou započteny náklady na: a) kotvičky; tyto náklady se oceňují cenami souboru cen 153 27-11 . Kotvičky pro výztuž stříkaného betonu, b) příčnou a podélnou výztuž, tyto náklady se oceňují cenami souboru cen 153 27-2 Výztuž stříkaného betonu příčná a podélná. </t>
  </si>
  <si>
    <t>Poznámka k položce:_x000D_
Síť KARI, 10 x 10 cm, drát 6 mm, započteno ztratné 20%</t>
  </si>
  <si>
    <t>21+36 "součet ploch SB 1 a SB 2 z 3D modelu"</t>
  </si>
  <si>
    <t>57*1,2 "Přepočtené koeficientem množství</t>
  </si>
  <si>
    <t>24</t>
  </si>
  <si>
    <t>153210101</t>
  </si>
  <si>
    <t>Prodloužení odvodňovacích prostupů  při zřizování stříkaného betonu s úpravou výtoku a vyčištěním starého prostupu délka prodloužení do 400 mm</t>
  </si>
  <si>
    <t>1607896952</t>
  </si>
  <si>
    <t xml:space="preserve">Poznámka k souboru cen:_x000D_
1. V cenách jsou započteny i náklady na dodání geotextilie 2. V cenách nejsou započteny náklady na dodání trub pro prodloužení; toto dodání se oceňuje ve specifikaci. Ztratné lze dohodnout ve výši 1 %. </t>
  </si>
  <si>
    <t>4 "SB 1; určeno projektantem"</t>
  </si>
  <si>
    <t>7 "SB 2; určeno projektantem"</t>
  </si>
  <si>
    <t>25</t>
  </si>
  <si>
    <t>28619320</t>
  </si>
  <si>
    <t>trubka kanalizační PE-HD D 110mm</t>
  </si>
  <si>
    <t>m</t>
  </si>
  <si>
    <t>-2024064954</t>
  </si>
  <si>
    <t>Poznámka k položce:_x000D_
započteno ztratné 13 %</t>
  </si>
  <si>
    <t>11*0,4</t>
  </si>
  <si>
    <t>4,4*1,13 "Přepočtené koeficientem množství</t>
  </si>
  <si>
    <t>26</t>
  </si>
  <si>
    <t>1241861682</t>
  </si>
  <si>
    <t>4*1 "SB 1; počet drenů x plocha GTX"</t>
  </si>
  <si>
    <t>7*1 "SB 2; počet drenů x plocha GTX"</t>
  </si>
  <si>
    <t>27</t>
  </si>
  <si>
    <t>69321111</t>
  </si>
  <si>
    <t>geomatrace trojrozměrné protierozní/vegetační HDPE</t>
  </si>
  <si>
    <t>1590515876</t>
  </si>
  <si>
    <t>4*1*3 "SB 1; počet drenů x plocha matrace x počet vrstev v drenu"</t>
  </si>
  <si>
    <t>7*1*3 "SB 2; počet drenů x plocha matrace x počet vrstev v drenu"</t>
  </si>
  <si>
    <t>28</t>
  </si>
  <si>
    <t>985131411</t>
  </si>
  <si>
    <t>Očištění ploch stěn, rubu kleneb a podlah vysušení stlačeným vzduchem</t>
  </si>
  <si>
    <t>1537809715</t>
  </si>
  <si>
    <t xml:space="preserve">Poznámka k souboru cen:_x000D_
1. V cenách jsou započteny i náklady na dodání všech hmot. 2. V cenách očištění ploch pískem jsou započteny i náklady smetení písku dohromady nebo naložení na dopravní prostředek. 3. V cenách očištění ploch pískem nejsou započteny náklady na odvoz písku, které se oceňují cenami odvozu suti příslušného katalogu pro objekt, na kterém se práce provádí. </t>
  </si>
  <si>
    <t>(21+36)*1,1 "součet ploch SB 1 a SB 2 z 3D modelu x koeficient členitosti"</t>
  </si>
  <si>
    <t>29</t>
  </si>
  <si>
    <t>153211003</t>
  </si>
  <si>
    <t>Zřízení stříkaného betonu  skalních a poloskalních ploch průměrné tloušťky přes 100 do 150 mm</t>
  </si>
  <si>
    <t>-610771778</t>
  </si>
  <si>
    <t xml:space="preserve">Poznámka k souboru cen:_x000D_
1. V cenách jsou započteny ï náklady na použití stroje určeného ke strojnímu omítání. 2. V cenách nejsou započteny náklady na: a) betonovou směs; tyto náklady se oceňují ve specifikaci, b) popř. nutnou úpravu plochy před zhotovením nástřiku z betonu, c) ocelovou výztuž; tyto náklady se oceňují cenami souborů cen: - 153 27-11. Kotvičky pro výztuž stříkaného betonu. - 153 27-2 . Výztuž stříkaného betonu příčná a podélná, - 153 27-31. Výztuž stříkaného betonu ze svařovaných sítí, d) odklizení odpadu ze stříkaného betonu; tyto náklady se oceňují cenami pro odvoz zeminy. 3. Množství měrných jednotek se určuje v m2 rozvinuté lícní plochy stříkaného betonu. </t>
  </si>
  <si>
    <t>21*1,1 "SB 1; plocha odečtena z 3D modelu x koeficient členitosti"</t>
  </si>
  <si>
    <t>36*1,1 "SB 2; plocha odečtena z 3D modelu x koeficient členitosti"</t>
  </si>
  <si>
    <t>30</t>
  </si>
  <si>
    <t>58560190</t>
  </si>
  <si>
    <t>směs tokretovací betonová pro suché stříkání pevnost do 25MPa</t>
  </si>
  <si>
    <t>-1417905042</t>
  </si>
  <si>
    <t>62,7*0,15*2,1*1,3 "plocha SB x mocnost x obj. hmotnost x 30 % navýšení na spad"</t>
  </si>
  <si>
    <t>31</t>
  </si>
  <si>
    <t>998001011</t>
  </si>
  <si>
    <t>Přesun hmot  pro piloty nebo podzemní stěny betonované na místě</t>
  </si>
  <si>
    <t>-1046767555</t>
  </si>
  <si>
    <t xml:space="preserve">Poznámka k souboru cen:_x000D_
1. Přesunu hmot lze použít bez omezení největší dopravní vzdálenosti. 2. Ceny přesunu hmot - 1011 jsou určeny i pro výplně z kameniva. </t>
  </si>
  <si>
    <t>Poznámka k položce:_x000D_
Stříkané betony</t>
  </si>
  <si>
    <t>003</t>
  </si>
  <si>
    <t>Zajištění sítěmi</t>
  </si>
  <si>
    <t>32</t>
  </si>
  <si>
    <t>155214111</t>
  </si>
  <si>
    <t>Síťování skalních stěn prováděné horolezeckou technikou montáž pásů ocelové sítě</t>
  </si>
  <si>
    <t>-1006138477</t>
  </si>
  <si>
    <t xml:space="preserve">Poznámka k souboru cen:_x000D_
1. V cenách -4111 a -4112 Montáž pásů sítě a geomříže jsou započteny i náklady na rozvinutí a vytažení pásů na skalní stěnu, jejich spojení předepsaným spojovacím materiálem včetně jeho dodávky a přitažení podložek a matic na ocelové trny. 2. V cenách -4211 a -4212 jsou započteny i náklady na manipulaci s lanem, montáž a dodávku spojovacího materiálu (svorky). 3. V cenách nejsou započteny náklady na: a) dodání sítě nebo lana; tyto náklady se oceňují ve specifikaci. Ztratné lze stanovit ve výši 20 %, b) vrty; tyto náklady se oceňují cenami souboru cen 155 21-2 Vrty do skalních stěn prováděné horolezeckou technikou, c) trny; tyto náklady se oceňují cenami souboru cen 155 21-3 Trny z oceli nebo 155 21-36 Trny z injekčních zavrtávacích tyčí prováděné horolezeckou technikou, d) dočasné ochranné sítě pro zajištění bezpečnosti horolezců a provozu na pozemních komunikacích a železnici; tyto náklady se oceňují cenami souborů cen 944 51-1111, -1211 a -1811 Montáž, příplatek za každý den použití a demontáž ochranné sítě katalogu 800-3 Lešení. </t>
  </si>
  <si>
    <t>619*1,2 "plocha z 3D modelu x koeficient pro zohlednění nerovností; úsek sítí s výztuží km 37,880 - 37,945"</t>
  </si>
  <si>
    <t>360*1,2 "plocha z 3D modelu x koeficient pro zohlednění nerovností; úsek sítí s výztuží km 37,980 - 38,020"</t>
  </si>
  <si>
    <t>827*1,2-39,6 "plocha z 3D modelu x koeficient pro zohlednění nerovností-plocha SB 2; úsek sítí bez výztuže v km 37,945 - 37,980"</t>
  </si>
  <si>
    <t>(827-39,6-(40*2))+12,6 "plocha z 3D modelu-plocha SB 2-(plocha horního okraje bez panelů)+zaokrouhlení; plocha lanových panelů v km 37,945 - 37,980"</t>
  </si>
  <si>
    <t>140*3 "délka lokality x maximální výška zajištění protierozní rohoží; plocha protierozní georohože"</t>
  </si>
  <si>
    <t>33</t>
  </si>
  <si>
    <t>69321121</t>
  </si>
  <si>
    <t>georohož protierozní</t>
  </si>
  <si>
    <t>-1446662440</t>
  </si>
  <si>
    <t>Poznámka k položce:_x000D_
započteno ztratné 20%</t>
  </si>
  <si>
    <t>420*1,2 "Přepočtené koeficientem množství</t>
  </si>
  <si>
    <t>34</t>
  </si>
  <si>
    <t>31319100</t>
  </si>
  <si>
    <t>síť na skálu s oky 80x100mm s vpleteným lanem po 300mm 2,15x50m</t>
  </si>
  <si>
    <t>1241768902</t>
  </si>
  <si>
    <t>742,8 "úsek sítí s výztuží km 37,880 - 37,945"</t>
  </si>
  <si>
    <t>432"úsek sítí s výztuží km 37,980 - 38,020"</t>
  </si>
  <si>
    <t>1174,8*1,2 "Přepočtené koeficientem množství</t>
  </si>
  <si>
    <t>35</t>
  </si>
  <si>
    <t>31319111</t>
  </si>
  <si>
    <t>síť na skálu s oky 80x100mm drát D 2,7mm povrch galfan 50x2m</t>
  </si>
  <si>
    <t>509146802</t>
  </si>
  <si>
    <t>Poznámka k položce:_x000D_
Započteno ztratné 20%</t>
  </si>
  <si>
    <t>952,8 "úsek sítí bez výztuže v km 37,945 - 37,980"</t>
  </si>
  <si>
    <t>952,8*1,2 "Přepočtené koeficientem množství</t>
  </si>
  <si>
    <t>36</t>
  </si>
  <si>
    <t>R19127</t>
  </si>
  <si>
    <t>síť na skálu, lanový panel  s oky 300 x 300 mm, lano D 8 mm, povrch galfan,  s obvodovým lanem</t>
  </si>
  <si>
    <t>-1056350143</t>
  </si>
  <si>
    <t>Poznámka k položce:_x000D_
základní rozměr panelu 6 x 3 m</t>
  </si>
  <si>
    <t>(6*3)*40 "rozměry základního panelu x počet ks; plocha lanových panelů v km 37,945 - 37,980"</t>
  </si>
  <si>
    <t>37</t>
  </si>
  <si>
    <t>155214212</t>
  </si>
  <si>
    <t>Síťování skalních stěn prováděné horolezeckou technikou montáž ocelového lana pro uchycení sítě průměru přes 10 mm</t>
  </si>
  <si>
    <t>1365877038</t>
  </si>
  <si>
    <t>140*1,2 "délka x koeficient pro zohlednění nerovností; horní okraj zasíťovaných ploch"</t>
  </si>
  <si>
    <t>140*1,2 "délka x koeficient pro zohlednění nerovností; dolní okraj zasíťovaných ploch"</t>
  </si>
  <si>
    <t>38</t>
  </si>
  <si>
    <t>31452108</t>
  </si>
  <si>
    <t>lano ocelové šestipramenné Pz 6x19 drátů D 12,5mm</t>
  </si>
  <si>
    <t>-554774284</t>
  </si>
  <si>
    <t>336*1,2 "Přepočtené koeficientem množství</t>
  </si>
  <si>
    <t>39</t>
  </si>
  <si>
    <t>153811111</t>
  </si>
  <si>
    <t>Osazení kotev tyčových  bez provedení vrtu, zainjektování a napnutí kotvy při délce přes 5 m a průměru od 20 do 28 mm</t>
  </si>
  <si>
    <t>2039475201</t>
  </si>
  <si>
    <t xml:space="preserve">Poznámka k souboru cen:_x000D_
1. Ceny nelze použít pro kotvičky k uchycení svařovaných sítí pro stříkané betony; tyto kotvičky se oceňují cenami 153 27-11 Kotvičky pro výztuž stříkaného betonu 2. V cenách jsou započteny i náklady na: a) vyčištění vrtu, b) osazení hlavy kotvy, c) veškeré potřebné úpravy kotvy po napnutí. 3. Napnutí tyčových kotev se oceňuje cenami souboru cen 153 81-12 Napnutí tyčových kotev. 4. Zainjektování tyčových kotev se oceňuje cenami souboru cen 28. 60-21 Injektování povrchové s dvojitým obturátorem mikropilot nebo kotev. 5. Množství měrných jednotek se určuje v m délky kotvy. </t>
  </si>
  <si>
    <t>152*6 "množství určeno projektantem x délka trnu; trny pro upevnění lanových panelů"</t>
  </si>
  <si>
    <t>40</t>
  </si>
  <si>
    <t>13021440</t>
  </si>
  <si>
    <t>matice pro CKT celozávitovou kotevní tyč D 22mm S 670 H</t>
  </si>
  <si>
    <t>1046974263</t>
  </si>
  <si>
    <t>Poznámka k položce:_x000D_
trny pro lanové panely</t>
  </si>
  <si>
    <t>41</t>
  </si>
  <si>
    <t>R21320</t>
  </si>
  <si>
    <t>podložka tvarovaná 250x250x8mm, pozink, se zahnutými rohy</t>
  </si>
  <si>
    <t>-1111558336</t>
  </si>
  <si>
    <t>Poznámka k položce:_x000D_
podložky pro lanové panely (ostatní v položce trnů d = 3 m)</t>
  </si>
  <si>
    <t>42</t>
  </si>
  <si>
    <t>13021450</t>
  </si>
  <si>
    <t>spojník pro CKT celozávitovou kotevní tyč D 22mm S 670 H</t>
  </si>
  <si>
    <t>-688956982</t>
  </si>
  <si>
    <t>152*1 "počet trnů x počet ks na trn"</t>
  </si>
  <si>
    <t>43</t>
  </si>
  <si>
    <t>63171295</t>
  </si>
  <si>
    <t>vymezovací rozpěrka 94/35</t>
  </si>
  <si>
    <t>-732094713</t>
  </si>
  <si>
    <t>152*4 "počet trnů x počet rozpěrek na trn"</t>
  </si>
  <si>
    <t>44</t>
  </si>
  <si>
    <t>155212336</t>
  </si>
  <si>
    <t>Vrty do skalních stěn prováděné horolezeckou technikou hloubky do 5 m průběžným sacím vrtáním průměru přes 56 do 93 mm úklonu přes 45°, v hornině tř. V a VI</t>
  </si>
  <si>
    <t>-1028314965</t>
  </si>
  <si>
    <t xml:space="preserve">Poznámka k souboru cen:_x000D_
1. Vrty větších průměrů a hloubek se oceňují individuálně. 2. Zatřídění hornim podle vrtatelnosti je uvedeno v příloze č. 2 Všeobecných podmínek tohoto katalogu. </t>
  </si>
  <si>
    <t>45</t>
  </si>
  <si>
    <t>R-282791111</t>
  </si>
  <si>
    <t>Injektážní hadice, polyethylén, hladké, vnitřní D do 20 mm, s osazením hadic do předem připraveného injekčního vrtu, vnitřního průměru přes 25 do 93 mm</t>
  </si>
  <si>
    <t>588350079</t>
  </si>
  <si>
    <t xml:space="preserve">Poznámka k souboru cen:_x000D_
1. V cenách jsou započteny i náklady na dodání a montáž gumových manžet a na spojení trubek. 2. V cenách nejsou započteny náklady na stabilizaci trubek ve vrtu injekční zálivkou; tyto stavební práce se oceňují cenami souboru cen 28. 60-11 Injektování. </t>
  </si>
  <si>
    <t>46</t>
  </si>
  <si>
    <t>281601111</t>
  </si>
  <si>
    <t>Injektování  s jednoduchým obturátorem nebo bez obturátoru vzestupné, tlakem do 0,60 MPa</t>
  </si>
  <si>
    <t>hod</t>
  </si>
  <si>
    <t>1496570167</t>
  </si>
  <si>
    <t xml:space="preserve">Poznámka k souboru cen:_x000D_
1. Ceny nelze použít pro injektování: a) mikropilot a kotev; toto injektování se oceňuje cenami souboru cen 28. 60-21 Injektování povrchové s dvojitým obturátorem mikropilot nebo kotev, b) aktivovanou maltou; toto injektování se oceňuje cenami souboru cen 28. 60-41 Injektování aktivovanými směsmi, c) vysokotlaké s dvojitým obturátorem; toto injektování se oceňuje cenami souboru cen 282 60-31 Injektování vysokotlaké s dvojitým obturátorem, d) organickými pryskyřicemi neředitelnými vodou; toto injektování se oceňuje cenami souboru cen 282 60-51 Injektování povrchové vysokotlaké pryskyřicemi neředitelnými vodou, e) živicemi za tepla; toto injektování se oceňuje individuálně, f) tryskové; tato injektáž se oceňuje cenami souboru cen 282 61-21 Trysková injektáž vrtů vzestupná. 2. Ceny nelze použít pro vysokotlaké injektování injekční stanicí s automatickou registrací parametrů; toto injektování se oceňuje cenami souboru cen 282 60-31 Injektování vysokotlaké s dvojitým obturátorem. 3. Rozhodující pro volbu ceny podle výšky tlaku je maximální tlak na jednom vrtu. 4. Cena -1129 Příplatek za injektování organickými pryskyřicemi nelze použít pro vodní zkoušky vrtů. </t>
  </si>
  <si>
    <t>912/10 "metráž vrtů/hodinový výkon"</t>
  </si>
  <si>
    <t>47</t>
  </si>
  <si>
    <t>58522150</t>
  </si>
  <si>
    <t>cement portlandský směsný CEM II 32,5MPa</t>
  </si>
  <si>
    <t>1804553279</t>
  </si>
  <si>
    <t>((3,14*0,093*0,093)/4)*912*1,22*2 "objem vrtu x metráž vrtů x hm. koeficient x zaplnění puklin v okolí vrtu"</t>
  </si>
  <si>
    <t>48</t>
  </si>
  <si>
    <t>155213112</t>
  </si>
  <si>
    <t>Trny z oceli prováděné horolezeckou technikou bez oka z celozávitové oceli pro uchycení sítí zainjektované cementovou maltou délky do 3 m, průměru přes 20 do 26 mm</t>
  </si>
  <si>
    <t>106574279</t>
  </si>
  <si>
    <t xml:space="preserve">Poznámka k souboru cen:_x000D_
1. V cenách jsou započteny i náklady na dodávku trnů a injektážní malty nebo lepicích ampulí. 2. V cenách -3111 až -3213 Trny bez oka jsou započteny i náklady na dodávku podložek a matic. 3. V cenách nejsou započteny náklady na: a) vrty pro trny; tyto se oceňují cenami souboru cen 155 21-2 Vrty do skalních stěn prováděné horolezeckou technikou, b) provedení antikorozní úpravy; tyto náklady se oceňují cenami katalogu 800-789 Povrchové úpravy ocelových konstrukcí a technologických zařízení. </t>
  </si>
  <si>
    <t>Poznámka k položce:_x000D_
CKT S 670 H, 22 mm, d = 3 m, vč. podložky se zahnutými rohy, pozink</t>
  </si>
  <si>
    <t>742,8/6,25 "plocha sítí / plocha na 1 trn sítě; úsek sítí s výztuží km 37,880 - 37,945"</t>
  </si>
  <si>
    <t>432/6,25 "plocha sítí / plocha na 1 trn sítě; úsek sítí s výztuží km 37,980 - 38,020"</t>
  </si>
  <si>
    <t>((40*2)+(40*2))/6,25 "plocha sítě nad, případně pod lanovými panely"</t>
  </si>
  <si>
    <t>18+0,432 "okrajové trny + zaokrouhlení"</t>
  </si>
  <si>
    <t>49</t>
  </si>
  <si>
    <t>155212114</t>
  </si>
  <si>
    <t>Vrty do skalních stěn prováděné horolezeckou technikou hloubky do 5 m přenosnými vrtacími kladivy průměru do 56 mm, v hornině tř. III a IV</t>
  </si>
  <si>
    <t>1090266206</t>
  </si>
  <si>
    <t>232*3 "počet trnů x délka vrtu"</t>
  </si>
  <si>
    <t>50</t>
  </si>
  <si>
    <t>783334201</t>
  </si>
  <si>
    <t>Základní antikorozní nátěr zámečnických konstrukcí jednonásobný epoxidový</t>
  </si>
  <si>
    <t>-1151797613</t>
  </si>
  <si>
    <t>(3,14*0,022*0,022*0,3)*(152+232) "povrch vyčnívajícího trnu x součet trnů"</t>
  </si>
  <si>
    <t>51</t>
  </si>
  <si>
    <t>783337101</t>
  </si>
  <si>
    <t>Krycí nátěr (email) zámečnických konstrukcí jednonásobný epoxidový</t>
  </si>
  <si>
    <t>557539124</t>
  </si>
  <si>
    <t>Poznámka k položce:_x000D_
dvě vrstvy</t>
  </si>
  <si>
    <t>(3,14*0,022*0,022*0,2)*(152+232)*2 "povrch vyčnívajícího trnu x součet trnů*počet vrstev"</t>
  </si>
  <si>
    <t>0,233*2 "Přepočtené koeficientem množství</t>
  </si>
  <si>
    <t>52</t>
  </si>
  <si>
    <t>155213511</t>
  </si>
  <si>
    <t>Trny z oceli prováděné horolezeckou technikou s okem z betonářské oceli pro uchycení lana při montáži sítí a sloupků záchytného plotu statická zatěžovací zkouška trnů</t>
  </si>
  <si>
    <t>1059081750</t>
  </si>
  <si>
    <t>(152+232)*0,02+0,32 "součet trnů x sazba % x zaokrouhlení; tahové zkoušky na trnech v počtu 2% z osazených trnů"</t>
  </si>
  <si>
    <t>53</t>
  </si>
  <si>
    <t>998004011</t>
  </si>
  <si>
    <t>Přesun hmot  pro injektování, mikropiloty nebo kotvy</t>
  </si>
  <si>
    <t>525619323</t>
  </si>
  <si>
    <t>VRN - Vedlejší rozpočtové náklady</t>
  </si>
  <si>
    <t xml:space="preserve">    VRN1 - Průzkumné, geodetické a projektové práce</t>
  </si>
  <si>
    <t>VRN1</t>
  </si>
  <si>
    <t>Průzkumné, geodetické a projektové práce</t>
  </si>
  <si>
    <t>013254000</t>
  </si>
  <si>
    <t>Dokumentace skutečného provedení stavby</t>
  </si>
  <si>
    <t>ks</t>
  </si>
  <si>
    <t>1024</t>
  </si>
  <si>
    <t>304673291</t>
  </si>
  <si>
    <t>030001000</t>
  </si>
  <si>
    <t>Zařízení staveniště</t>
  </si>
  <si>
    <t>%</t>
  </si>
  <si>
    <t>-1035668297</t>
  </si>
  <si>
    <t>Poznámka k položce:_x000D_
1,5 % ze ZRN</t>
  </si>
  <si>
    <t>041903000</t>
  </si>
  <si>
    <t>Dozor jiné osoby</t>
  </si>
  <si>
    <t>14217873</t>
  </si>
  <si>
    <t>Poznámka k položce:_x000D_
GT dozor zhotovitele</t>
  </si>
  <si>
    <t>043002000</t>
  </si>
  <si>
    <t>Zkoušky a ostatní měření</t>
  </si>
  <si>
    <t>-1060507588</t>
  </si>
  <si>
    <t>Poznámka k položce:_x000D_
0,25 % ze ZRN</t>
  </si>
  <si>
    <t>062002000</t>
  </si>
  <si>
    <t>Ztížené dopravní podmínky</t>
  </si>
  <si>
    <t>1248064383</t>
  </si>
  <si>
    <t>Poznámka k položce:_x000D_
1,5 % ze ZRN (přeprava vrtných souprav s agregáty  po železnici a přeprava 2x MHS)</t>
  </si>
  <si>
    <t>1,5*0,01 "Přepočtené koeficientem množství</t>
  </si>
  <si>
    <t>063002000</t>
  </si>
  <si>
    <t>Práce na těžce přístupných místech</t>
  </si>
  <si>
    <t>-360584148</t>
  </si>
  <si>
    <t>Poznámka k položce:_x000D_
0,5 % ze ZRN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</si>
</sst>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133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3" t="s">
        <v>14</v>
      </c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  <c r="AO5" s="284"/>
      <c r="AP5" s="21"/>
      <c r="AQ5" s="21"/>
      <c r="AR5" s="19"/>
      <c r="BE5" s="262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5" t="s">
        <v>17</v>
      </c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1"/>
      <c r="AQ6" s="21"/>
      <c r="AR6" s="19"/>
      <c r="BE6" s="263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63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63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3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63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63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3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63"/>
      <c r="BS13" s="16" t="s">
        <v>6</v>
      </c>
    </row>
    <row r="14" spans="1:74" ht="12.75">
      <c r="B14" s="20"/>
      <c r="C14" s="21"/>
      <c r="D14" s="21"/>
      <c r="E14" s="286" t="s">
        <v>31</v>
      </c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63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3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263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263"/>
      <c r="BS17" s="16" t="s">
        <v>36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3"/>
      <c r="BS18" s="16" t="s">
        <v>6</v>
      </c>
    </row>
    <row r="19" spans="1:71" s="1" customFormat="1" ht="12" customHeight="1">
      <c r="B19" s="20"/>
      <c r="C19" s="21"/>
      <c r="D19" s="28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63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63"/>
      <c r="BS20" s="16" t="s">
        <v>36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3"/>
    </row>
    <row r="22" spans="1:71" s="1" customFormat="1" ht="12" customHeight="1">
      <c r="B22" s="20"/>
      <c r="C22" s="21"/>
      <c r="D22" s="28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3"/>
    </row>
    <row r="23" spans="1:71" s="1" customFormat="1" ht="16.5" customHeight="1">
      <c r="B23" s="20"/>
      <c r="C23" s="21"/>
      <c r="D23" s="21"/>
      <c r="E23" s="288" t="s">
        <v>1</v>
      </c>
      <c r="F23" s="288"/>
      <c r="G23" s="288"/>
      <c r="H23" s="288"/>
      <c r="I23" s="288"/>
      <c r="J23" s="288"/>
      <c r="K23" s="288"/>
      <c r="L23" s="288"/>
      <c r="M23" s="288"/>
      <c r="N23" s="288"/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  <c r="AE23" s="288"/>
      <c r="AF23" s="288"/>
      <c r="AG23" s="288"/>
      <c r="AH23" s="288"/>
      <c r="AI23" s="288"/>
      <c r="AJ23" s="288"/>
      <c r="AK23" s="288"/>
      <c r="AL23" s="288"/>
      <c r="AM23" s="288"/>
      <c r="AN23" s="288"/>
      <c r="AO23" s="21"/>
      <c r="AP23" s="21"/>
      <c r="AQ23" s="21"/>
      <c r="AR23" s="19"/>
      <c r="BE23" s="263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3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3"/>
    </row>
    <row r="26" spans="1:71" s="2" customFormat="1" ht="25.9" customHeight="1">
      <c r="A26" s="33"/>
      <c r="B26" s="34"/>
      <c r="C26" s="35"/>
      <c r="D26" s="36" t="s">
        <v>40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5">
        <f>ROUND(AG94,2)</f>
        <v>0</v>
      </c>
      <c r="AL26" s="266"/>
      <c r="AM26" s="266"/>
      <c r="AN26" s="266"/>
      <c r="AO26" s="266"/>
      <c r="AP26" s="35"/>
      <c r="AQ26" s="35"/>
      <c r="AR26" s="38"/>
      <c r="BE26" s="263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3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89" t="s">
        <v>41</v>
      </c>
      <c r="M28" s="289"/>
      <c r="N28" s="289"/>
      <c r="O28" s="289"/>
      <c r="P28" s="289"/>
      <c r="Q28" s="35"/>
      <c r="R28" s="35"/>
      <c r="S28" s="35"/>
      <c r="T28" s="35"/>
      <c r="U28" s="35"/>
      <c r="V28" s="35"/>
      <c r="W28" s="289" t="s">
        <v>42</v>
      </c>
      <c r="X28" s="289"/>
      <c r="Y28" s="289"/>
      <c r="Z28" s="289"/>
      <c r="AA28" s="289"/>
      <c r="AB28" s="289"/>
      <c r="AC28" s="289"/>
      <c r="AD28" s="289"/>
      <c r="AE28" s="289"/>
      <c r="AF28" s="35"/>
      <c r="AG28" s="35"/>
      <c r="AH28" s="35"/>
      <c r="AI28" s="35"/>
      <c r="AJ28" s="35"/>
      <c r="AK28" s="289" t="s">
        <v>43</v>
      </c>
      <c r="AL28" s="289"/>
      <c r="AM28" s="289"/>
      <c r="AN28" s="289"/>
      <c r="AO28" s="289"/>
      <c r="AP28" s="35"/>
      <c r="AQ28" s="35"/>
      <c r="AR28" s="38"/>
      <c r="BE28" s="263"/>
    </row>
    <row r="29" spans="1:71" s="3" customFormat="1" ht="14.45" customHeight="1">
      <c r="B29" s="39"/>
      <c r="C29" s="40"/>
      <c r="D29" s="28" t="s">
        <v>44</v>
      </c>
      <c r="E29" s="40"/>
      <c r="F29" s="28" t="s">
        <v>45</v>
      </c>
      <c r="G29" s="40"/>
      <c r="H29" s="40"/>
      <c r="I29" s="40"/>
      <c r="J29" s="40"/>
      <c r="K29" s="40"/>
      <c r="L29" s="290">
        <v>0.21</v>
      </c>
      <c r="M29" s="261"/>
      <c r="N29" s="261"/>
      <c r="O29" s="261"/>
      <c r="P29" s="261"/>
      <c r="Q29" s="40"/>
      <c r="R29" s="40"/>
      <c r="S29" s="40"/>
      <c r="T29" s="40"/>
      <c r="U29" s="40"/>
      <c r="V29" s="40"/>
      <c r="W29" s="260">
        <f>ROUND(AZ94, 2)</f>
        <v>0</v>
      </c>
      <c r="X29" s="261"/>
      <c r="Y29" s="261"/>
      <c r="Z29" s="261"/>
      <c r="AA29" s="261"/>
      <c r="AB29" s="261"/>
      <c r="AC29" s="261"/>
      <c r="AD29" s="261"/>
      <c r="AE29" s="261"/>
      <c r="AF29" s="40"/>
      <c r="AG29" s="40"/>
      <c r="AH29" s="40"/>
      <c r="AI29" s="40"/>
      <c r="AJ29" s="40"/>
      <c r="AK29" s="260">
        <f>ROUND(AV94, 2)</f>
        <v>0</v>
      </c>
      <c r="AL29" s="261"/>
      <c r="AM29" s="261"/>
      <c r="AN29" s="261"/>
      <c r="AO29" s="261"/>
      <c r="AP29" s="40"/>
      <c r="AQ29" s="40"/>
      <c r="AR29" s="41"/>
      <c r="BE29" s="264"/>
    </row>
    <row r="30" spans="1:71" s="3" customFormat="1" ht="14.45" customHeight="1">
      <c r="B30" s="39"/>
      <c r="C30" s="40"/>
      <c r="D30" s="40"/>
      <c r="E30" s="40"/>
      <c r="F30" s="28" t="s">
        <v>46</v>
      </c>
      <c r="G30" s="40"/>
      <c r="H30" s="40"/>
      <c r="I30" s="40"/>
      <c r="J30" s="40"/>
      <c r="K30" s="40"/>
      <c r="L30" s="290">
        <v>0.15</v>
      </c>
      <c r="M30" s="261"/>
      <c r="N30" s="261"/>
      <c r="O30" s="261"/>
      <c r="P30" s="261"/>
      <c r="Q30" s="40"/>
      <c r="R30" s="40"/>
      <c r="S30" s="40"/>
      <c r="T30" s="40"/>
      <c r="U30" s="40"/>
      <c r="V30" s="40"/>
      <c r="W30" s="260">
        <f>ROUND(BA94, 2)</f>
        <v>0</v>
      </c>
      <c r="X30" s="261"/>
      <c r="Y30" s="261"/>
      <c r="Z30" s="261"/>
      <c r="AA30" s="261"/>
      <c r="AB30" s="261"/>
      <c r="AC30" s="261"/>
      <c r="AD30" s="261"/>
      <c r="AE30" s="261"/>
      <c r="AF30" s="40"/>
      <c r="AG30" s="40"/>
      <c r="AH30" s="40"/>
      <c r="AI30" s="40"/>
      <c r="AJ30" s="40"/>
      <c r="AK30" s="260">
        <f>ROUND(AW94, 2)</f>
        <v>0</v>
      </c>
      <c r="AL30" s="261"/>
      <c r="AM30" s="261"/>
      <c r="AN30" s="261"/>
      <c r="AO30" s="261"/>
      <c r="AP30" s="40"/>
      <c r="AQ30" s="40"/>
      <c r="AR30" s="41"/>
      <c r="BE30" s="264"/>
    </row>
    <row r="31" spans="1:71" s="3" customFormat="1" ht="14.45" hidden="1" customHeight="1">
      <c r="B31" s="39"/>
      <c r="C31" s="40"/>
      <c r="D31" s="40"/>
      <c r="E31" s="40"/>
      <c r="F31" s="28" t="s">
        <v>47</v>
      </c>
      <c r="G31" s="40"/>
      <c r="H31" s="40"/>
      <c r="I31" s="40"/>
      <c r="J31" s="40"/>
      <c r="K31" s="40"/>
      <c r="L31" s="290">
        <v>0.21</v>
      </c>
      <c r="M31" s="261"/>
      <c r="N31" s="261"/>
      <c r="O31" s="261"/>
      <c r="P31" s="261"/>
      <c r="Q31" s="40"/>
      <c r="R31" s="40"/>
      <c r="S31" s="40"/>
      <c r="T31" s="40"/>
      <c r="U31" s="40"/>
      <c r="V31" s="40"/>
      <c r="W31" s="260">
        <f>ROUND(BB94, 2)</f>
        <v>0</v>
      </c>
      <c r="X31" s="261"/>
      <c r="Y31" s="261"/>
      <c r="Z31" s="261"/>
      <c r="AA31" s="261"/>
      <c r="AB31" s="261"/>
      <c r="AC31" s="261"/>
      <c r="AD31" s="261"/>
      <c r="AE31" s="261"/>
      <c r="AF31" s="40"/>
      <c r="AG31" s="40"/>
      <c r="AH31" s="40"/>
      <c r="AI31" s="40"/>
      <c r="AJ31" s="40"/>
      <c r="AK31" s="260">
        <v>0</v>
      </c>
      <c r="AL31" s="261"/>
      <c r="AM31" s="261"/>
      <c r="AN31" s="261"/>
      <c r="AO31" s="261"/>
      <c r="AP31" s="40"/>
      <c r="AQ31" s="40"/>
      <c r="AR31" s="41"/>
      <c r="BE31" s="264"/>
    </row>
    <row r="32" spans="1:71" s="3" customFormat="1" ht="14.45" hidden="1" customHeight="1">
      <c r="B32" s="39"/>
      <c r="C32" s="40"/>
      <c r="D32" s="40"/>
      <c r="E32" s="40"/>
      <c r="F32" s="28" t="s">
        <v>48</v>
      </c>
      <c r="G32" s="40"/>
      <c r="H32" s="40"/>
      <c r="I32" s="40"/>
      <c r="J32" s="40"/>
      <c r="K32" s="40"/>
      <c r="L32" s="290">
        <v>0.15</v>
      </c>
      <c r="M32" s="261"/>
      <c r="N32" s="261"/>
      <c r="O32" s="261"/>
      <c r="P32" s="261"/>
      <c r="Q32" s="40"/>
      <c r="R32" s="40"/>
      <c r="S32" s="40"/>
      <c r="T32" s="40"/>
      <c r="U32" s="40"/>
      <c r="V32" s="40"/>
      <c r="W32" s="260">
        <f>ROUND(BC94, 2)</f>
        <v>0</v>
      </c>
      <c r="X32" s="261"/>
      <c r="Y32" s="261"/>
      <c r="Z32" s="261"/>
      <c r="AA32" s="261"/>
      <c r="AB32" s="261"/>
      <c r="AC32" s="261"/>
      <c r="AD32" s="261"/>
      <c r="AE32" s="261"/>
      <c r="AF32" s="40"/>
      <c r="AG32" s="40"/>
      <c r="AH32" s="40"/>
      <c r="AI32" s="40"/>
      <c r="AJ32" s="40"/>
      <c r="AK32" s="260">
        <v>0</v>
      </c>
      <c r="AL32" s="261"/>
      <c r="AM32" s="261"/>
      <c r="AN32" s="261"/>
      <c r="AO32" s="261"/>
      <c r="AP32" s="40"/>
      <c r="AQ32" s="40"/>
      <c r="AR32" s="41"/>
      <c r="BE32" s="264"/>
    </row>
    <row r="33" spans="1:57" s="3" customFormat="1" ht="14.45" hidden="1" customHeight="1">
      <c r="B33" s="39"/>
      <c r="C33" s="40"/>
      <c r="D33" s="40"/>
      <c r="E33" s="40"/>
      <c r="F33" s="28" t="s">
        <v>49</v>
      </c>
      <c r="G33" s="40"/>
      <c r="H33" s="40"/>
      <c r="I33" s="40"/>
      <c r="J33" s="40"/>
      <c r="K33" s="40"/>
      <c r="L33" s="290">
        <v>0</v>
      </c>
      <c r="M33" s="261"/>
      <c r="N33" s="261"/>
      <c r="O33" s="261"/>
      <c r="P33" s="261"/>
      <c r="Q33" s="40"/>
      <c r="R33" s="40"/>
      <c r="S33" s="40"/>
      <c r="T33" s="40"/>
      <c r="U33" s="40"/>
      <c r="V33" s="40"/>
      <c r="W33" s="260">
        <f>ROUND(BD94, 2)</f>
        <v>0</v>
      </c>
      <c r="X33" s="261"/>
      <c r="Y33" s="261"/>
      <c r="Z33" s="261"/>
      <c r="AA33" s="261"/>
      <c r="AB33" s="261"/>
      <c r="AC33" s="261"/>
      <c r="AD33" s="261"/>
      <c r="AE33" s="261"/>
      <c r="AF33" s="40"/>
      <c r="AG33" s="40"/>
      <c r="AH33" s="40"/>
      <c r="AI33" s="40"/>
      <c r="AJ33" s="40"/>
      <c r="AK33" s="260">
        <v>0</v>
      </c>
      <c r="AL33" s="261"/>
      <c r="AM33" s="261"/>
      <c r="AN33" s="261"/>
      <c r="AO33" s="261"/>
      <c r="AP33" s="40"/>
      <c r="AQ33" s="40"/>
      <c r="AR33" s="41"/>
      <c r="BE33" s="264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3"/>
    </row>
    <row r="35" spans="1:57" s="2" customFormat="1" ht="25.9" customHeight="1">
      <c r="A35" s="33"/>
      <c r="B35" s="34"/>
      <c r="C35" s="42"/>
      <c r="D35" s="43" t="s">
        <v>50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51</v>
      </c>
      <c r="U35" s="44"/>
      <c r="V35" s="44"/>
      <c r="W35" s="44"/>
      <c r="X35" s="267" t="s">
        <v>52</v>
      </c>
      <c r="Y35" s="268"/>
      <c r="Z35" s="268"/>
      <c r="AA35" s="268"/>
      <c r="AB35" s="268"/>
      <c r="AC35" s="44"/>
      <c r="AD35" s="44"/>
      <c r="AE35" s="44"/>
      <c r="AF35" s="44"/>
      <c r="AG35" s="44"/>
      <c r="AH35" s="44"/>
      <c r="AI35" s="44"/>
      <c r="AJ35" s="44"/>
      <c r="AK35" s="269">
        <f>SUM(AK26:AK33)</f>
        <v>0</v>
      </c>
      <c r="AL35" s="268"/>
      <c r="AM35" s="268"/>
      <c r="AN35" s="268"/>
      <c r="AO35" s="270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53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54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55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56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55</v>
      </c>
      <c r="AI60" s="37"/>
      <c r="AJ60" s="37"/>
      <c r="AK60" s="37"/>
      <c r="AL60" s="37"/>
      <c r="AM60" s="51" t="s">
        <v>56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57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58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55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56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55</v>
      </c>
      <c r="AI75" s="37"/>
      <c r="AJ75" s="37"/>
      <c r="AK75" s="37"/>
      <c r="AL75" s="37"/>
      <c r="AM75" s="51" t="s">
        <v>56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59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65419112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80" t="str">
        <f>K6</f>
        <v>Zajištění skalního zářezu na trati č. 185 v TU Malonice - Nemilkov</v>
      </c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  <c r="AD85" s="281"/>
      <c r="AE85" s="281"/>
      <c r="AF85" s="281"/>
      <c r="AG85" s="281"/>
      <c r="AH85" s="281"/>
      <c r="AI85" s="281"/>
      <c r="AJ85" s="281"/>
      <c r="AK85" s="281"/>
      <c r="AL85" s="281"/>
      <c r="AM85" s="281"/>
      <c r="AN85" s="281"/>
      <c r="AO85" s="281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TO Sušice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82" t="str">
        <f>IF(AN8= "","",AN8)</f>
        <v>30. 5. 2019</v>
      </c>
      <c r="AN87" s="282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železniční dopravní cesty, s.o.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78" t="str">
        <f>IF(E17="","",E17)</f>
        <v>SG Geotechnika a.s.</v>
      </c>
      <c r="AN89" s="279"/>
      <c r="AO89" s="279"/>
      <c r="AP89" s="279"/>
      <c r="AQ89" s="35"/>
      <c r="AR89" s="38"/>
      <c r="AS89" s="272" t="s">
        <v>60</v>
      </c>
      <c r="AT89" s="273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37</v>
      </c>
      <c r="AJ90" s="35"/>
      <c r="AK90" s="35"/>
      <c r="AL90" s="35"/>
      <c r="AM90" s="278" t="str">
        <f>IF(E20="","",E20)</f>
        <v>Mgr. Petr Olišar</v>
      </c>
      <c r="AN90" s="279"/>
      <c r="AO90" s="279"/>
      <c r="AP90" s="279"/>
      <c r="AQ90" s="35"/>
      <c r="AR90" s="38"/>
      <c r="AS90" s="274"/>
      <c r="AT90" s="275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6"/>
      <c r="AT91" s="277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91" t="s">
        <v>61</v>
      </c>
      <c r="D92" s="292"/>
      <c r="E92" s="292"/>
      <c r="F92" s="292"/>
      <c r="G92" s="292"/>
      <c r="H92" s="72"/>
      <c r="I92" s="293" t="s">
        <v>62</v>
      </c>
      <c r="J92" s="292"/>
      <c r="K92" s="292"/>
      <c r="L92" s="292"/>
      <c r="M92" s="292"/>
      <c r="N92" s="292"/>
      <c r="O92" s="292"/>
      <c r="P92" s="292"/>
      <c r="Q92" s="292"/>
      <c r="R92" s="292"/>
      <c r="S92" s="292"/>
      <c r="T92" s="292"/>
      <c r="U92" s="292"/>
      <c r="V92" s="292"/>
      <c r="W92" s="292"/>
      <c r="X92" s="292"/>
      <c r="Y92" s="292"/>
      <c r="Z92" s="292"/>
      <c r="AA92" s="292"/>
      <c r="AB92" s="292"/>
      <c r="AC92" s="292"/>
      <c r="AD92" s="292"/>
      <c r="AE92" s="292"/>
      <c r="AF92" s="292"/>
      <c r="AG92" s="294" t="s">
        <v>63</v>
      </c>
      <c r="AH92" s="292"/>
      <c r="AI92" s="292"/>
      <c r="AJ92" s="292"/>
      <c r="AK92" s="292"/>
      <c r="AL92" s="292"/>
      <c r="AM92" s="292"/>
      <c r="AN92" s="293" t="s">
        <v>64</v>
      </c>
      <c r="AO92" s="292"/>
      <c r="AP92" s="295"/>
      <c r="AQ92" s="73" t="s">
        <v>65</v>
      </c>
      <c r="AR92" s="38"/>
      <c r="AS92" s="74" t="s">
        <v>66</v>
      </c>
      <c r="AT92" s="75" t="s">
        <v>67</v>
      </c>
      <c r="AU92" s="75" t="s">
        <v>68</v>
      </c>
      <c r="AV92" s="75" t="s">
        <v>69</v>
      </c>
      <c r="AW92" s="75" t="s">
        <v>70</v>
      </c>
      <c r="AX92" s="75" t="s">
        <v>71</v>
      </c>
      <c r="AY92" s="75" t="s">
        <v>72</v>
      </c>
      <c r="AZ92" s="75" t="s">
        <v>73</v>
      </c>
      <c r="BA92" s="75" t="s">
        <v>74</v>
      </c>
      <c r="BB92" s="75" t="s">
        <v>75</v>
      </c>
      <c r="BC92" s="75" t="s">
        <v>76</v>
      </c>
      <c r="BD92" s="76" t="s">
        <v>77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78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99">
        <f>ROUND(SUM(AG95:AG96),2)</f>
        <v>0</v>
      </c>
      <c r="AH94" s="299"/>
      <c r="AI94" s="299"/>
      <c r="AJ94" s="299"/>
      <c r="AK94" s="299"/>
      <c r="AL94" s="299"/>
      <c r="AM94" s="299"/>
      <c r="AN94" s="300">
        <f>SUM(AG94,AT94)</f>
        <v>0</v>
      </c>
      <c r="AO94" s="300"/>
      <c r="AP94" s="300"/>
      <c r="AQ94" s="84" t="s">
        <v>1</v>
      </c>
      <c r="AR94" s="85"/>
      <c r="AS94" s="86">
        <f>ROUND(SUM(AS95:AS96),2)</f>
        <v>0</v>
      </c>
      <c r="AT94" s="87">
        <f>ROUND(SUM(AV94:AW94),2)</f>
        <v>0</v>
      </c>
      <c r="AU94" s="88">
        <f>ROUND(SUM(AU95:AU96),5)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ROUND(SUM(AZ95:AZ96),2)</f>
        <v>0</v>
      </c>
      <c r="BA94" s="87">
        <f>ROUND(SUM(BA95:BA96),2)</f>
        <v>0</v>
      </c>
      <c r="BB94" s="87">
        <f>ROUND(SUM(BB95:BB96),2)</f>
        <v>0</v>
      </c>
      <c r="BC94" s="87">
        <f>ROUND(SUM(BC95:BC96),2)</f>
        <v>0</v>
      </c>
      <c r="BD94" s="89">
        <f>ROUND(SUM(BD95:BD96),2)</f>
        <v>0</v>
      </c>
      <c r="BS94" s="90" t="s">
        <v>79</v>
      </c>
      <c r="BT94" s="90" t="s">
        <v>80</v>
      </c>
      <c r="BU94" s="91" t="s">
        <v>81</v>
      </c>
      <c r="BV94" s="90" t="s">
        <v>82</v>
      </c>
      <c r="BW94" s="90" t="s">
        <v>5</v>
      </c>
      <c r="BX94" s="90" t="s">
        <v>83</v>
      </c>
      <c r="CL94" s="90" t="s">
        <v>1</v>
      </c>
    </row>
    <row r="95" spans="1:91" s="7" customFormat="1" ht="16.5" customHeight="1">
      <c r="A95" s="92" t="s">
        <v>84</v>
      </c>
      <c r="B95" s="93"/>
      <c r="C95" s="94"/>
      <c r="D95" s="298" t="s">
        <v>85</v>
      </c>
      <c r="E95" s="298"/>
      <c r="F95" s="298"/>
      <c r="G95" s="298"/>
      <c r="H95" s="298"/>
      <c r="I95" s="95"/>
      <c r="J95" s="298" t="s">
        <v>86</v>
      </c>
      <c r="K95" s="298"/>
      <c r="L95" s="298"/>
      <c r="M95" s="298"/>
      <c r="N95" s="298"/>
      <c r="O95" s="298"/>
      <c r="P95" s="298"/>
      <c r="Q95" s="298"/>
      <c r="R95" s="298"/>
      <c r="S95" s="298"/>
      <c r="T95" s="298"/>
      <c r="U95" s="298"/>
      <c r="V95" s="298"/>
      <c r="W95" s="298"/>
      <c r="X95" s="298"/>
      <c r="Y95" s="298"/>
      <c r="Z95" s="298"/>
      <c r="AA95" s="298"/>
      <c r="AB95" s="298"/>
      <c r="AC95" s="298"/>
      <c r="AD95" s="298"/>
      <c r="AE95" s="298"/>
      <c r="AF95" s="298"/>
      <c r="AG95" s="296">
        <f>'SO 01 - Zajištění skalní ...'!J30</f>
        <v>0</v>
      </c>
      <c r="AH95" s="297"/>
      <c r="AI95" s="297"/>
      <c r="AJ95" s="297"/>
      <c r="AK95" s="297"/>
      <c r="AL95" s="297"/>
      <c r="AM95" s="297"/>
      <c r="AN95" s="296">
        <f>SUM(AG95,AT95)</f>
        <v>0</v>
      </c>
      <c r="AO95" s="297"/>
      <c r="AP95" s="297"/>
      <c r="AQ95" s="96" t="s">
        <v>87</v>
      </c>
      <c r="AR95" s="97"/>
      <c r="AS95" s="98">
        <v>0</v>
      </c>
      <c r="AT95" s="99">
        <f>ROUND(SUM(AV95:AW95),2)</f>
        <v>0</v>
      </c>
      <c r="AU95" s="100">
        <f>'SO 01 - Zajištění skalní ...'!P121</f>
        <v>0</v>
      </c>
      <c r="AV95" s="99">
        <f>'SO 01 - Zajištění skalní ...'!J33</f>
        <v>0</v>
      </c>
      <c r="AW95" s="99">
        <f>'SO 01 - Zajištění skalní ...'!J34</f>
        <v>0</v>
      </c>
      <c r="AX95" s="99">
        <f>'SO 01 - Zajištění skalní ...'!J35</f>
        <v>0</v>
      </c>
      <c r="AY95" s="99">
        <f>'SO 01 - Zajištění skalní ...'!J36</f>
        <v>0</v>
      </c>
      <c r="AZ95" s="99">
        <f>'SO 01 - Zajištění skalní ...'!F33</f>
        <v>0</v>
      </c>
      <c r="BA95" s="99">
        <f>'SO 01 - Zajištění skalní ...'!F34</f>
        <v>0</v>
      </c>
      <c r="BB95" s="99">
        <f>'SO 01 - Zajištění skalní ...'!F35</f>
        <v>0</v>
      </c>
      <c r="BC95" s="99">
        <f>'SO 01 - Zajištění skalní ...'!F36</f>
        <v>0</v>
      </c>
      <c r="BD95" s="101">
        <f>'SO 01 - Zajištění skalní ...'!F37</f>
        <v>0</v>
      </c>
      <c r="BT95" s="102" t="s">
        <v>88</v>
      </c>
      <c r="BV95" s="102" t="s">
        <v>82</v>
      </c>
      <c r="BW95" s="102" t="s">
        <v>89</v>
      </c>
      <c r="BX95" s="102" t="s">
        <v>5</v>
      </c>
      <c r="CL95" s="102" t="s">
        <v>1</v>
      </c>
      <c r="CM95" s="102" t="s">
        <v>90</v>
      </c>
    </row>
    <row r="96" spans="1:91" s="7" customFormat="1" ht="16.5" customHeight="1">
      <c r="A96" s="92" t="s">
        <v>84</v>
      </c>
      <c r="B96" s="93"/>
      <c r="C96" s="94"/>
      <c r="D96" s="298" t="s">
        <v>91</v>
      </c>
      <c r="E96" s="298"/>
      <c r="F96" s="298"/>
      <c r="G96" s="298"/>
      <c r="H96" s="298"/>
      <c r="I96" s="95"/>
      <c r="J96" s="298" t="s">
        <v>92</v>
      </c>
      <c r="K96" s="298"/>
      <c r="L96" s="298"/>
      <c r="M96" s="298"/>
      <c r="N96" s="298"/>
      <c r="O96" s="298"/>
      <c r="P96" s="298"/>
      <c r="Q96" s="298"/>
      <c r="R96" s="298"/>
      <c r="S96" s="298"/>
      <c r="T96" s="298"/>
      <c r="U96" s="298"/>
      <c r="V96" s="298"/>
      <c r="W96" s="298"/>
      <c r="X96" s="298"/>
      <c r="Y96" s="298"/>
      <c r="Z96" s="298"/>
      <c r="AA96" s="298"/>
      <c r="AB96" s="298"/>
      <c r="AC96" s="298"/>
      <c r="AD96" s="298"/>
      <c r="AE96" s="298"/>
      <c r="AF96" s="298"/>
      <c r="AG96" s="296">
        <f>'VRN - Vedlejší rozpočtové...'!J30</f>
        <v>0</v>
      </c>
      <c r="AH96" s="297"/>
      <c r="AI96" s="297"/>
      <c r="AJ96" s="297"/>
      <c r="AK96" s="297"/>
      <c r="AL96" s="297"/>
      <c r="AM96" s="297"/>
      <c r="AN96" s="296">
        <f>SUM(AG96,AT96)</f>
        <v>0</v>
      </c>
      <c r="AO96" s="297"/>
      <c r="AP96" s="297"/>
      <c r="AQ96" s="96" t="s">
        <v>87</v>
      </c>
      <c r="AR96" s="97"/>
      <c r="AS96" s="103">
        <v>0</v>
      </c>
      <c r="AT96" s="104">
        <f>ROUND(SUM(AV96:AW96),2)</f>
        <v>0</v>
      </c>
      <c r="AU96" s="105">
        <f>'VRN - Vedlejší rozpočtové...'!P118</f>
        <v>0</v>
      </c>
      <c r="AV96" s="104">
        <f>'VRN - Vedlejší rozpočtové...'!J33</f>
        <v>0</v>
      </c>
      <c r="AW96" s="104">
        <f>'VRN - Vedlejší rozpočtové...'!J34</f>
        <v>0</v>
      </c>
      <c r="AX96" s="104">
        <f>'VRN - Vedlejší rozpočtové...'!J35</f>
        <v>0</v>
      </c>
      <c r="AY96" s="104">
        <f>'VRN - Vedlejší rozpočtové...'!J36</f>
        <v>0</v>
      </c>
      <c r="AZ96" s="104">
        <f>'VRN - Vedlejší rozpočtové...'!F33</f>
        <v>0</v>
      </c>
      <c r="BA96" s="104">
        <f>'VRN - Vedlejší rozpočtové...'!F34</f>
        <v>0</v>
      </c>
      <c r="BB96" s="104">
        <f>'VRN - Vedlejší rozpočtové...'!F35</f>
        <v>0</v>
      </c>
      <c r="BC96" s="104">
        <f>'VRN - Vedlejší rozpočtové...'!F36</f>
        <v>0</v>
      </c>
      <c r="BD96" s="106">
        <f>'VRN - Vedlejší rozpočtové...'!F37</f>
        <v>0</v>
      </c>
      <c r="BT96" s="102" t="s">
        <v>88</v>
      </c>
      <c r="BV96" s="102" t="s">
        <v>82</v>
      </c>
      <c r="BW96" s="102" t="s">
        <v>93</v>
      </c>
      <c r="BX96" s="102" t="s">
        <v>5</v>
      </c>
      <c r="CL96" s="102" t="s">
        <v>1</v>
      </c>
      <c r="CM96" s="102" t="s">
        <v>90</v>
      </c>
    </row>
    <row r="97" spans="1:57" s="2" customFormat="1" ht="30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sheetProtection algorithmName="SHA-512" hashValue="JfiUR+lRgfsngusQ9QAp2A+AL7eonn4lnum5yP0rl3pqJviGg82/zj3eAvLgIgQKDuEQwy+KMRsSZ8DGEUWJHQ==" saltValue="5IZpodFt5crV2NagNglHClDIFOvW/RhRrdgiPW3iGDBTMF1EM8MIVVwcXw0WddkmQTZjoqj2DxFp80eRRGTrTA==" spinCount="100000" sheet="1" objects="1" scenarios="1" formatColumns="0" formatRows="0"/>
  <mergeCells count="46">
    <mergeCell ref="AN96:AP96"/>
    <mergeCell ref="AG96:AM96"/>
    <mergeCell ref="D96:H96"/>
    <mergeCell ref="J96:AF96"/>
    <mergeCell ref="AG94:AM94"/>
    <mergeCell ref="AN94:AP94"/>
    <mergeCell ref="AG92:AM92"/>
    <mergeCell ref="AN92:AP92"/>
    <mergeCell ref="AN95:AP95"/>
    <mergeCell ref="AG95:AM95"/>
    <mergeCell ref="D95:H95"/>
    <mergeCell ref="J95:AF95"/>
    <mergeCell ref="L30:P30"/>
    <mergeCell ref="L31:P31"/>
    <mergeCell ref="L32:P32"/>
    <mergeCell ref="L33:P33"/>
    <mergeCell ref="C92:G92"/>
    <mergeCell ref="I92:AF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SO 01 - Zajištění skalní ...'!C2" display="/"/>
    <hyperlink ref="A96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84"/>
  <sheetViews>
    <sheetView showGridLines="0" tabSelected="1" topLeftCell="A233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89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90</v>
      </c>
    </row>
    <row r="4" spans="1:46" s="1" customFormat="1" ht="24.95" customHeight="1">
      <c r="B4" s="19"/>
      <c r="D4" s="111" t="s">
        <v>94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1" t="str">
        <f>'Rekapitulace stavby'!K6</f>
        <v>Zajištění skalního zářezu na trati č. 185 v TU Malonice - Nemilkov</v>
      </c>
      <c r="F7" s="302"/>
      <c r="G7" s="302"/>
      <c r="H7" s="302"/>
      <c r="I7" s="107"/>
      <c r="L7" s="19"/>
    </row>
    <row r="8" spans="1:46" s="2" customFormat="1" ht="12" customHeight="1">
      <c r="A8" s="33"/>
      <c r="B8" s="38"/>
      <c r="C8" s="33"/>
      <c r="D8" s="113" t="s">
        <v>95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3" t="s">
        <v>96</v>
      </c>
      <c r="F9" s="304"/>
      <c r="G9" s="304"/>
      <c r="H9" s="304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30. 5. 2019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5" t="str">
        <f>'Rekapitulace stavby'!E14</f>
        <v>Vyplň údaj</v>
      </c>
      <c r="F18" s="306"/>
      <c r="G18" s="306"/>
      <c r="H18" s="306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">
        <v>33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34</v>
      </c>
      <c r="F21" s="33"/>
      <c r="G21" s="33"/>
      <c r="H21" s="33"/>
      <c r="I21" s="116" t="s">
        <v>28</v>
      </c>
      <c r="J21" s="115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37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38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39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40</v>
      </c>
      <c r="E30" s="33"/>
      <c r="F30" s="33"/>
      <c r="G30" s="33"/>
      <c r="H30" s="33"/>
      <c r="I30" s="114"/>
      <c r="J30" s="125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42</v>
      </c>
      <c r="G32" s="33"/>
      <c r="H32" s="33"/>
      <c r="I32" s="127" t="s">
        <v>41</v>
      </c>
      <c r="J32" s="126" t="s">
        <v>43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44</v>
      </c>
      <c r="E33" s="113" t="s">
        <v>45</v>
      </c>
      <c r="F33" s="129">
        <f>ROUND((SUM(BE121:BE383)),  2)</f>
        <v>0</v>
      </c>
      <c r="G33" s="33"/>
      <c r="H33" s="33"/>
      <c r="I33" s="130">
        <v>0.21</v>
      </c>
      <c r="J33" s="129">
        <f>ROUND(((SUM(BE121:BE383))*I33),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46</v>
      </c>
      <c r="F34" s="129">
        <f>ROUND((SUM(BF121:BF383)),  2)</f>
        <v>0</v>
      </c>
      <c r="G34" s="33"/>
      <c r="H34" s="33"/>
      <c r="I34" s="130">
        <v>0.15</v>
      </c>
      <c r="J34" s="129">
        <f>ROUND(((SUM(BF121:BF383))*I34),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47</v>
      </c>
      <c r="F35" s="129">
        <f>ROUND((SUM(BG121:BG383)),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48</v>
      </c>
      <c r="F36" s="129">
        <f>ROUND((SUM(BH121:BH383)),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49</v>
      </c>
      <c r="F37" s="129">
        <f>ROUND((SUM(BI121:BI383)),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50</v>
      </c>
      <c r="E39" s="133"/>
      <c r="F39" s="133"/>
      <c r="G39" s="134" t="s">
        <v>51</v>
      </c>
      <c r="H39" s="135" t="s">
        <v>52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53</v>
      </c>
      <c r="E50" s="140"/>
      <c r="F50" s="140"/>
      <c r="G50" s="139" t="s">
        <v>54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55</v>
      </c>
      <c r="E61" s="143"/>
      <c r="F61" s="144" t="s">
        <v>56</v>
      </c>
      <c r="G61" s="142" t="s">
        <v>55</v>
      </c>
      <c r="H61" s="143"/>
      <c r="I61" s="145"/>
      <c r="J61" s="146" t="s">
        <v>56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57</v>
      </c>
      <c r="E65" s="147"/>
      <c r="F65" s="147"/>
      <c r="G65" s="139" t="s">
        <v>58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55</v>
      </c>
      <c r="E76" s="143"/>
      <c r="F76" s="144" t="s">
        <v>56</v>
      </c>
      <c r="G76" s="142" t="s">
        <v>55</v>
      </c>
      <c r="H76" s="143"/>
      <c r="I76" s="145"/>
      <c r="J76" s="146" t="s">
        <v>56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8" t="str">
        <f>E7</f>
        <v>Zajištění skalního zářezu na trati č. 185 v TU Malonice - Nemilkov</v>
      </c>
      <c r="F85" s="309"/>
      <c r="G85" s="309"/>
      <c r="H85" s="309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95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80" t="str">
        <f>E9</f>
        <v>SO 01 - Zajištění skalní stěny zářezu</v>
      </c>
      <c r="F87" s="310"/>
      <c r="G87" s="310"/>
      <c r="H87" s="310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TO Sušice</v>
      </c>
      <c r="G89" s="35"/>
      <c r="H89" s="35"/>
      <c r="I89" s="116" t="s">
        <v>22</v>
      </c>
      <c r="J89" s="65" t="str">
        <f>IF(J12="","",J12)</f>
        <v>30. 5. 2019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7.95" customHeight="1">
      <c r="A91" s="33"/>
      <c r="B91" s="34"/>
      <c r="C91" s="28" t="s">
        <v>24</v>
      </c>
      <c r="D91" s="35"/>
      <c r="E91" s="35"/>
      <c r="F91" s="26" t="str">
        <f>E15</f>
        <v>Správa železniční dopravní cesty, s.o.</v>
      </c>
      <c r="G91" s="35"/>
      <c r="H91" s="35"/>
      <c r="I91" s="116" t="s">
        <v>32</v>
      </c>
      <c r="J91" s="31" t="str">
        <f>E21</f>
        <v>SG Geotechnika a.s.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37</v>
      </c>
      <c r="J92" s="31" t="str">
        <f>E24</f>
        <v>Mgr. Petr Olišar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98</v>
      </c>
      <c r="D94" s="156"/>
      <c r="E94" s="156"/>
      <c r="F94" s="156"/>
      <c r="G94" s="156"/>
      <c r="H94" s="156"/>
      <c r="I94" s="157"/>
      <c r="J94" s="158" t="s">
        <v>99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100</v>
      </c>
      <c r="D96" s="35"/>
      <c r="E96" s="35"/>
      <c r="F96" s="35"/>
      <c r="G96" s="35"/>
      <c r="H96" s="35"/>
      <c r="I96" s="114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101</v>
      </c>
    </row>
    <row r="97" spans="1:31" s="9" customFormat="1" ht="24.95" customHeight="1">
      <c r="B97" s="160"/>
      <c r="C97" s="161"/>
      <c r="D97" s="162" t="s">
        <v>102</v>
      </c>
      <c r="E97" s="163"/>
      <c r="F97" s="163"/>
      <c r="G97" s="163"/>
      <c r="H97" s="163"/>
      <c r="I97" s="164"/>
      <c r="J97" s="165">
        <f>J122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103</v>
      </c>
      <c r="E98" s="170"/>
      <c r="F98" s="170"/>
      <c r="G98" s="170"/>
      <c r="H98" s="170"/>
      <c r="I98" s="171"/>
      <c r="J98" s="172">
        <f>J123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104</v>
      </c>
      <c r="E99" s="170"/>
      <c r="F99" s="170"/>
      <c r="G99" s="170"/>
      <c r="H99" s="170"/>
      <c r="I99" s="171"/>
      <c r="J99" s="172">
        <f>J170</f>
        <v>0</v>
      </c>
      <c r="K99" s="168"/>
      <c r="L99" s="173"/>
    </row>
    <row r="100" spans="1:31" s="10" customFormat="1" ht="19.899999999999999" customHeight="1">
      <c r="B100" s="167"/>
      <c r="C100" s="168"/>
      <c r="D100" s="169" t="s">
        <v>105</v>
      </c>
      <c r="E100" s="170"/>
      <c r="F100" s="170"/>
      <c r="G100" s="170"/>
      <c r="H100" s="170"/>
      <c r="I100" s="171"/>
      <c r="J100" s="172">
        <f>J222</f>
        <v>0</v>
      </c>
      <c r="K100" s="168"/>
      <c r="L100" s="173"/>
    </row>
    <row r="101" spans="1:31" s="10" customFormat="1" ht="19.899999999999999" customHeight="1">
      <c r="B101" s="167"/>
      <c r="C101" s="168"/>
      <c r="D101" s="169" t="s">
        <v>106</v>
      </c>
      <c r="E101" s="170"/>
      <c r="F101" s="170"/>
      <c r="G101" s="170"/>
      <c r="H101" s="170"/>
      <c r="I101" s="171"/>
      <c r="J101" s="172">
        <f>J280</f>
        <v>0</v>
      </c>
      <c r="K101" s="168"/>
      <c r="L101" s="173"/>
    </row>
    <row r="102" spans="1:31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114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151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154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107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308" t="str">
        <f>E7</f>
        <v>Zajištění skalního zářezu na trati č. 185 v TU Malonice - Nemilkov</v>
      </c>
      <c r="F111" s="309"/>
      <c r="G111" s="309"/>
      <c r="H111" s="309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95</v>
      </c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80" t="str">
        <f>E9</f>
        <v>SO 01 - Zajištění skalní stěny zářezu</v>
      </c>
      <c r="F113" s="310"/>
      <c r="G113" s="310"/>
      <c r="H113" s="310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5"/>
      <c r="E115" s="35"/>
      <c r="F115" s="26" t="str">
        <f>F12</f>
        <v>TO Sušice</v>
      </c>
      <c r="G115" s="35"/>
      <c r="H115" s="35"/>
      <c r="I115" s="116" t="s">
        <v>22</v>
      </c>
      <c r="J115" s="65" t="str">
        <f>IF(J12="","",J12)</f>
        <v>30. 5. 2019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7.95" customHeight="1">
      <c r="A117" s="33"/>
      <c r="B117" s="34"/>
      <c r="C117" s="28" t="s">
        <v>24</v>
      </c>
      <c r="D117" s="35"/>
      <c r="E117" s="35"/>
      <c r="F117" s="26" t="str">
        <f>E15</f>
        <v>Správa železniční dopravní cesty, s.o.</v>
      </c>
      <c r="G117" s="35"/>
      <c r="H117" s="35"/>
      <c r="I117" s="116" t="s">
        <v>32</v>
      </c>
      <c r="J117" s="31" t="str">
        <f>E21</f>
        <v>SG Geotechnika a.s.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30</v>
      </c>
      <c r="D118" s="35"/>
      <c r="E118" s="35"/>
      <c r="F118" s="26" t="str">
        <f>IF(E18="","",E18)</f>
        <v>Vyplň údaj</v>
      </c>
      <c r="G118" s="35"/>
      <c r="H118" s="35"/>
      <c r="I118" s="116" t="s">
        <v>37</v>
      </c>
      <c r="J118" s="31" t="str">
        <f>E24</f>
        <v>Mgr. Petr Olišar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74"/>
      <c r="B120" s="175"/>
      <c r="C120" s="176" t="s">
        <v>108</v>
      </c>
      <c r="D120" s="177" t="s">
        <v>65</v>
      </c>
      <c r="E120" s="177" t="s">
        <v>61</v>
      </c>
      <c r="F120" s="177" t="s">
        <v>62</v>
      </c>
      <c r="G120" s="177" t="s">
        <v>109</v>
      </c>
      <c r="H120" s="177" t="s">
        <v>110</v>
      </c>
      <c r="I120" s="178" t="s">
        <v>111</v>
      </c>
      <c r="J120" s="179" t="s">
        <v>99</v>
      </c>
      <c r="K120" s="180" t="s">
        <v>112</v>
      </c>
      <c r="L120" s="181"/>
      <c r="M120" s="74" t="s">
        <v>1</v>
      </c>
      <c r="N120" s="75" t="s">
        <v>44</v>
      </c>
      <c r="O120" s="75" t="s">
        <v>113</v>
      </c>
      <c r="P120" s="75" t="s">
        <v>114</v>
      </c>
      <c r="Q120" s="75" t="s">
        <v>115</v>
      </c>
      <c r="R120" s="75" t="s">
        <v>116</v>
      </c>
      <c r="S120" s="75" t="s">
        <v>117</v>
      </c>
      <c r="T120" s="76" t="s">
        <v>118</v>
      </c>
      <c r="U120" s="174"/>
      <c r="V120" s="174"/>
      <c r="W120" s="174"/>
      <c r="X120" s="174"/>
      <c r="Y120" s="174"/>
      <c r="Z120" s="174"/>
      <c r="AA120" s="174"/>
      <c r="AB120" s="174"/>
      <c r="AC120" s="174"/>
      <c r="AD120" s="174"/>
      <c r="AE120" s="174"/>
    </row>
    <row r="121" spans="1:65" s="2" customFormat="1" ht="22.9" customHeight="1">
      <c r="A121" s="33"/>
      <c r="B121" s="34"/>
      <c r="C121" s="81" t="s">
        <v>119</v>
      </c>
      <c r="D121" s="35"/>
      <c r="E121" s="35"/>
      <c r="F121" s="35"/>
      <c r="G121" s="35"/>
      <c r="H121" s="35"/>
      <c r="I121" s="114"/>
      <c r="J121" s="182">
        <f>BK121</f>
        <v>0</v>
      </c>
      <c r="K121" s="35"/>
      <c r="L121" s="38"/>
      <c r="M121" s="77"/>
      <c r="N121" s="183"/>
      <c r="O121" s="78"/>
      <c r="P121" s="184">
        <f>P122</f>
        <v>0</v>
      </c>
      <c r="Q121" s="78"/>
      <c r="R121" s="184">
        <f>R122</f>
        <v>91.137295080000001</v>
      </c>
      <c r="S121" s="78"/>
      <c r="T121" s="185">
        <f>T122</f>
        <v>0.84000000000000008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79</v>
      </c>
      <c r="AU121" s="16" t="s">
        <v>101</v>
      </c>
      <c r="BK121" s="186">
        <f>BK122</f>
        <v>0</v>
      </c>
    </row>
    <row r="122" spans="1:65" s="12" customFormat="1" ht="25.9" customHeight="1">
      <c r="B122" s="187"/>
      <c r="C122" s="188"/>
      <c r="D122" s="189" t="s">
        <v>79</v>
      </c>
      <c r="E122" s="190" t="s">
        <v>120</v>
      </c>
      <c r="F122" s="190" t="s">
        <v>120</v>
      </c>
      <c r="G122" s="188"/>
      <c r="H122" s="188"/>
      <c r="I122" s="191"/>
      <c r="J122" s="192">
        <f>BK122</f>
        <v>0</v>
      </c>
      <c r="K122" s="188"/>
      <c r="L122" s="193"/>
      <c r="M122" s="194"/>
      <c r="N122" s="195"/>
      <c r="O122" s="195"/>
      <c r="P122" s="196">
        <f>P123+P170+P222+P280</f>
        <v>0</v>
      </c>
      <c r="Q122" s="195"/>
      <c r="R122" s="196">
        <f>R123+R170+R222+R280</f>
        <v>91.137295080000001</v>
      </c>
      <c r="S122" s="195"/>
      <c r="T122" s="197">
        <f>T123+T170+T222+T280</f>
        <v>0.84000000000000008</v>
      </c>
      <c r="AR122" s="198" t="s">
        <v>88</v>
      </c>
      <c r="AT122" s="199" t="s">
        <v>79</v>
      </c>
      <c r="AU122" s="199" t="s">
        <v>80</v>
      </c>
      <c r="AY122" s="198" t="s">
        <v>121</v>
      </c>
      <c r="BK122" s="200">
        <f>BK123+BK170+BK222+BK280</f>
        <v>0</v>
      </c>
    </row>
    <row r="123" spans="1:65" s="12" customFormat="1" ht="22.9" customHeight="1">
      <c r="B123" s="187"/>
      <c r="C123" s="188"/>
      <c r="D123" s="189" t="s">
        <v>79</v>
      </c>
      <c r="E123" s="201" t="s">
        <v>122</v>
      </c>
      <c r="F123" s="201" t="s">
        <v>123</v>
      </c>
      <c r="G123" s="188"/>
      <c r="H123" s="188"/>
      <c r="I123" s="191"/>
      <c r="J123" s="202">
        <f>BK123</f>
        <v>0</v>
      </c>
      <c r="K123" s="188"/>
      <c r="L123" s="193"/>
      <c r="M123" s="194"/>
      <c r="N123" s="195"/>
      <c r="O123" s="195"/>
      <c r="P123" s="196">
        <f>SUM(P124:P169)</f>
        <v>0</v>
      </c>
      <c r="Q123" s="195"/>
      <c r="R123" s="196">
        <f>SUM(R124:R169)</f>
        <v>3.451168</v>
      </c>
      <c r="S123" s="195"/>
      <c r="T123" s="197">
        <f>SUM(T124:T169)</f>
        <v>0.84000000000000008</v>
      </c>
      <c r="AR123" s="198" t="s">
        <v>88</v>
      </c>
      <c r="AT123" s="199" t="s">
        <v>79</v>
      </c>
      <c r="AU123" s="199" t="s">
        <v>88</v>
      </c>
      <c r="AY123" s="198" t="s">
        <v>121</v>
      </c>
      <c r="BK123" s="200">
        <f>SUM(BK124:BK169)</f>
        <v>0</v>
      </c>
    </row>
    <row r="124" spans="1:65" s="2" customFormat="1" ht="36" customHeight="1">
      <c r="A124" s="33"/>
      <c r="B124" s="34"/>
      <c r="C124" s="203" t="s">
        <v>88</v>
      </c>
      <c r="D124" s="203" t="s">
        <v>124</v>
      </c>
      <c r="E124" s="204" t="s">
        <v>125</v>
      </c>
      <c r="F124" s="205" t="s">
        <v>126</v>
      </c>
      <c r="G124" s="206" t="s">
        <v>127</v>
      </c>
      <c r="H124" s="207">
        <v>1050</v>
      </c>
      <c r="I124" s="208"/>
      <c r="J124" s="209">
        <f>ROUND(I124*H124,2)</f>
        <v>0</v>
      </c>
      <c r="K124" s="210"/>
      <c r="L124" s="38"/>
      <c r="M124" s="211" t="s">
        <v>1</v>
      </c>
      <c r="N124" s="212" t="s">
        <v>45</v>
      </c>
      <c r="O124" s="70"/>
      <c r="P124" s="213">
        <f>O124*H124</f>
        <v>0</v>
      </c>
      <c r="Q124" s="213">
        <v>1.3999999999999999E-4</v>
      </c>
      <c r="R124" s="213">
        <f>Q124*H124</f>
        <v>0.14699999999999999</v>
      </c>
      <c r="S124" s="213">
        <v>0</v>
      </c>
      <c r="T124" s="214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5" t="s">
        <v>128</v>
      </c>
      <c r="AT124" s="215" t="s">
        <v>124</v>
      </c>
      <c r="AU124" s="215" t="s">
        <v>90</v>
      </c>
      <c r="AY124" s="16" t="s">
        <v>121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6" t="s">
        <v>88</v>
      </c>
      <c r="BK124" s="216">
        <f>ROUND(I124*H124,2)</f>
        <v>0</v>
      </c>
      <c r="BL124" s="16" t="s">
        <v>128</v>
      </c>
      <c r="BM124" s="215" t="s">
        <v>129</v>
      </c>
    </row>
    <row r="125" spans="1:65" s="2" customFormat="1" ht="29.25">
      <c r="A125" s="33"/>
      <c r="B125" s="34"/>
      <c r="C125" s="35"/>
      <c r="D125" s="217" t="s">
        <v>130</v>
      </c>
      <c r="E125" s="35"/>
      <c r="F125" s="218" t="s">
        <v>126</v>
      </c>
      <c r="G125" s="35"/>
      <c r="H125" s="35"/>
      <c r="I125" s="114"/>
      <c r="J125" s="35"/>
      <c r="K125" s="35"/>
      <c r="L125" s="38"/>
      <c r="M125" s="219"/>
      <c r="N125" s="220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130</v>
      </c>
      <c r="AU125" s="16" t="s">
        <v>90</v>
      </c>
    </row>
    <row r="126" spans="1:65" s="2" customFormat="1" ht="68.25">
      <c r="A126" s="33"/>
      <c r="B126" s="34"/>
      <c r="C126" s="35"/>
      <c r="D126" s="217" t="s">
        <v>131</v>
      </c>
      <c r="E126" s="35"/>
      <c r="F126" s="221" t="s">
        <v>132</v>
      </c>
      <c r="G126" s="35"/>
      <c r="H126" s="35"/>
      <c r="I126" s="114"/>
      <c r="J126" s="35"/>
      <c r="K126" s="35"/>
      <c r="L126" s="38"/>
      <c r="M126" s="219"/>
      <c r="N126" s="220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131</v>
      </c>
      <c r="AU126" s="16" t="s">
        <v>90</v>
      </c>
    </row>
    <row r="127" spans="1:65" s="2" customFormat="1" ht="19.5">
      <c r="A127" s="33"/>
      <c r="B127" s="34"/>
      <c r="C127" s="35"/>
      <c r="D127" s="217" t="s">
        <v>133</v>
      </c>
      <c r="E127" s="35"/>
      <c r="F127" s="221" t="s">
        <v>134</v>
      </c>
      <c r="G127" s="35"/>
      <c r="H127" s="35"/>
      <c r="I127" s="114"/>
      <c r="J127" s="35"/>
      <c r="K127" s="35"/>
      <c r="L127" s="38"/>
      <c r="M127" s="219"/>
      <c r="N127" s="220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133</v>
      </c>
      <c r="AU127" s="16" t="s">
        <v>90</v>
      </c>
    </row>
    <row r="128" spans="1:65" s="13" customFormat="1" ht="11.25">
      <c r="B128" s="222"/>
      <c r="C128" s="223"/>
      <c r="D128" s="217" t="s">
        <v>135</v>
      </c>
      <c r="E128" s="224" t="s">
        <v>1</v>
      </c>
      <c r="F128" s="225" t="s">
        <v>136</v>
      </c>
      <c r="G128" s="223"/>
      <c r="H128" s="226">
        <v>1050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AT128" s="232" t="s">
        <v>135</v>
      </c>
      <c r="AU128" s="232" t="s">
        <v>90</v>
      </c>
      <c r="AV128" s="13" t="s">
        <v>90</v>
      </c>
      <c r="AW128" s="13" t="s">
        <v>36</v>
      </c>
      <c r="AX128" s="13" t="s">
        <v>88</v>
      </c>
      <c r="AY128" s="232" t="s">
        <v>121</v>
      </c>
    </row>
    <row r="129" spans="1:65" s="2" customFormat="1" ht="24" customHeight="1">
      <c r="A129" s="33"/>
      <c r="B129" s="34"/>
      <c r="C129" s="233" t="s">
        <v>90</v>
      </c>
      <c r="D129" s="233" t="s">
        <v>137</v>
      </c>
      <c r="E129" s="234" t="s">
        <v>138</v>
      </c>
      <c r="F129" s="235" t="s">
        <v>139</v>
      </c>
      <c r="G129" s="236" t="s">
        <v>127</v>
      </c>
      <c r="H129" s="237">
        <v>1050</v>
      </c>
      <c r="I129" s="238"/>
      <c r="J129" s="239">
        <f>ROUND(I129*H129,2)</f>
        <v>0</v>
      </c>
      <c r="K129" s="240"/>
      <c r="L129" s="241"/>
      <c r="M129" s="242" t="s">
        <v>1</v>
      </c>
      <c r="N129" s="243" t="s">
        <v>45</v>
      </c>
      <c r="O129" s="70"/>
      <c r="P129" s="213">
        <f>O129*H129</f>
        <v>0</v>
      </c>
      <c r="Q129" s="213">
        <v>2.0000000000000001E-4</v>
      </c>
      <c r="R129" s="213">
        <f>Q129*H129</f>
        <v>0.21000000000000002</v>
      </c>
      <c r="S129" s="213">
        <v>0</v>
      </c>
      <c r="T129" s="214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5" t="s">
        <v>140</v>
      </c>
      <c r="AT129" s="215" t="s">
        <v>137</v>
      </c>
      <c r="AU129" s="215" t="s">
        <v>90</v>
      </c>
      <c r="AY129" s="16" t="s">
        <v>121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88</v>
      </c>
      <c r="BK129" s="216">
        <f>ROUND(I129*H129,2)</f>
        <v>0</v>
      </c>
      <c r="BL129" s="16" t="s">
        <v>128</v>
      </c>
      <c r="BM129" s="215" t="s">
        <v>141</v>
      </c>
    </row>
    <row r="130" spans="1:65" s="2" customFormat="1" ht="19.5">
      <c r="A130" s="33"/>
      <c r="B130" s="34"/>
      <c r="C130" s="35"/>
      <c r="D130" s="217" t="s">
        <v>130</v>
      </c>
      <c r="E130" s="35"/>
      <c r="F130" s="218" t="s">
        <v>139</v>
      </c>
      <c r="G130" s="35"/>
      <c r="H130" s="35"/>
      <c r="I130" s="114"/>
      <c r="J130" s="35"/>
      <c r="K130" s="35"/>
      <c r="L130" s="38"/>
      <c r="M130" s="219"/>
      <c r="N130" s="220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130</v>
      </c>
      <c r="AU130" s="16" t="s">
        <v>90</v>
      </c>
    </row>
    <row r="131" spans="1:65" s="2" customFormat="1" ht="36" customHeight="1">
      <c r="A131" s="33"/>
      <c r="B131" s="34"/>
      <c r="C131" s="203" t="s">
        <v>142</v>
      </c>
      <c r="D131" s="203" t="s">
        <v>124</v>
      </c>
      <c r="E131" s="204" t="s">
        <v>143</v>
      </c>
      <c r="F131" s="205" t="s">
        <v>144</v>
      </c>
      <c r="G131" s="206" t="s">
        <v>127</v>
      </c>
      <c r="H131" s="207">
        <v>1050</v>
      </c>
      <c r="I131" s="208"/>
      <c r="J131" s="209">
        <f>ROUND(I131*H131,2)</f>
        <v>0</v>
      </c>
      <c r="K131" s="210"/>
      <c r="L131" s="38"/>
      <c r="M131" s="211" t="s">
        <v>1</v>
      </c>
      <c r="N131" s="212" t="s">
        <v>45</v>
      </c>
      <c r="O131" s="70"/>
      <c r="P131" s="213">
        <f>O131*H131</f>
        <v>0</v>
      </c>
      <c r="Q131" s="213">
        <v>0</v>
      </c>
      <c r="R131" s="213">
        <f>Q131*H131</f>
        <v>0</v>
      </c>
      <c r="S131" s="213">
        <v>8.0000000000000004E-4</v>
      </c>
      <c r="T131" s="214">
        <f>S131*H131</f>
        <v>0.84000000000000008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5" t="s">
        <v>128</v>
      </c>
      <c r="AT131" s="215" t="s">
        <v>124</v>
      </c>
      <c r="AU131" s="215" t="s">
        <v>90</v>
      </c>
      <c r="AY131" s="16" t="s">
        <v>121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88</v>
      </c>
      <c r="BK131" s="216">
        <f>ROUND(I131*H131,2)</f>
        <v>0</v>
      </c>
      <c r="BL131" s="16" t="s">
        <v>128</v>
      </c>
      <c r="BM131" s="215" t="s">
        <v>145</v>
      </c>
    </row>
    <row r="132" spans="1:65" s="2" customFormat="1" ht="19.5">
      <c r="A132" s="33"/>
      <c r="B132" s="34"/>
      <c r="C132" s="35"/>
      <c r="D132" s="217" t="s">
        <v>130</v>
      </c>
      <c r="E132" s="35"/>
      <c r="F132" s="218" t="s">
        <v>144</v>
      </c>
      <c r="G132" s="35"/>
      <c r="H132" s="35"/>
      <c r="I132" s="114"/>
      <c r="J132" s="35"/>
      <c r="K132" s="35"/>
      <c r="L132" s="38"/>
      <c r="M132" s="219"/>
      <c r="N132" s="220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130</v>
      </c>
      <c r="AU132" s="16" t="s">
        <v>90</v>
      </c>
    </row>
    <row r="133" spans="1:65" s="2" customFormat="1" ht="39">
      <c r="A133" s="33"/>
      <c r="B133" s="34"/>
      <c r="C133" s="35"/>
      <c r="D133" s="217" t="s">
        <v>131</v>
      </c>
      <c r="E133" s="35"/>
      <c r="F133" s="221" t="s">
        <v>146</v>
      </c>
      <c r="G133" s="35"/>
      <c r="H133" s="35"/>
      <c r="I133" s="114"/>
      <c r="J133" s="35"/>
      <c r="K133" s="35"/>
      <c r="L133" s="38"/>
      <c r="M133" s="219"/>
      <c r="N133" s="220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131</v>
      </c>
      <c r="AU133" s="16" t="s">
        <v>90</v>
      </c>
    </row>
    <row r="134" spans="1:65" s="2" customFormat="1" ht="19.5">
      <c r="A134" s="33"/>
      <c r="B134" s="34"/>
      <c r="C134" s="35"/>
      <c r="D134" s="217" t="s">
        <v>133</v>
      </c>
      <c r="E134" s="35"/>
      <c r="F134" s="221" t="s">
        <v>147</v>
      </c>
      <c r="G134" s="35"/>
      <c r="H134" s="35"/>
      <c r="I134" s="114"/>
      <c r="J134" s="35"/>
      <c r="K134" s="35"/>
      <c r="L134" s="38"/>
      <c r="M134" s="219"/>
      <c r="N134" s="220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133</v>
      </c>
      <c r="AU134" s="16" t="s">
        <v>90</v>
      </c>
    </row>
    <row r="135" spans="1:65" s="2" customFormat="1" ht="24" customHeight="1">
      <c r="A135" s="33"/>
      <c r="B135" s="34"/>
      <c r="C135" s="203" t="s">
        <v>128</v>
      </c>
      <c r="D135" s="203" t="s">
        <v>124</v>
      </c>
      <c r="E135" s="204" t="s">
        <v>148</v>
      </c>
      <c r="F135" s="205" t="s">
        <v>149</v>
      </c>
      <c r="G135" s="206" t="s">
        <v>150</v>
      </c>
      <c r="H135" s="207">
        <v>5.6</v>
      </c>
      <c r="I135" s="208"/>
      <c r="J135" s="209">
        <f>ROUND(I135*H135,2)</f>
        <v>0</v>
      </c>
      <c r="K135" s="210"/>
      <c r="L135" s="38"/>
      <c r="M135" s="211" t="s">
        <v>1</v>
      </c>
      <c r="N135" s="212" t="s">
        <v>45</v>
      </c>
      <c r="O135" s="70"/>
      <c r="P135" s="213">
        <f>O135*H135</f>
        <v>0</v>
      </c>
      <c r="Q135" s="213">
        <v>2.5300000000000001E-3</v>
      </c>
      <c r="R135" s="213">
        <f>Q135*H135</f>
        <v>1.4168E-2</v>
      </c>
      <c r="S135" s="213">
        <v>0</v>
      </c>
      <c r="T135" s="214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5" t="s">
        <v>128</v>
      </c>
      <c r="AT135" s="215" t="s">
        <v>124</v>
      </c>
      <c r="AU135" s="215" t="s">
        <v>90</v>
      </c>
      <c r="AY135" s="16" t="s">
        <v>121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6" t="s">
        <v>88</v>
      </c>
      <c r="BK135" s="216">
        <f>ROUND(I135*H135,2)</f>
        <v>0</v>
      </c>
      <c r="BL135" s="16" t="s">
        <v>128</v>
      </c>
      <c r="BM135" s="215" t="s">
        <v>151</v>
      </c>
    </row>
    <row r="136" spans="1:65" s="2" customFormat="1" ht="11.25">
      <c r="A136" s="33"/>
      <c r="B136" s="34"/>
      <c r="C136" s="35"/>
      <c r="D136" s="217" t="s">
        <v>130</v>
      </c>
      <c r="E136" s="35"/>
      <c r="F136" s="218" t="s">
        <v>149</v>
      </c>
      <c r="G136" s="35"/>
      <c r="H136" s="35"/>
      <c r="I136" s="114"/>
      <c r="J136" s="35"/>
      <c r="K136" s="35"/>
      <c r="L136" s="38"/>
      <c r="M136" s="219"/>
      <c r="N136" s="220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130</v>
      </c>
      <c r="AU136" s="16" t="s">
        <v>90</v>
      </c>
    </row>
    <row r="137" spans="1:65" s="2" customFormat="1" ht="117">
      <c r="A137" s="33"/>
      <c r="B137" s="34"/>
      <c r="C137" s="35"/>
      <c r="D137" s="217" t="s">
        <v>131</v>
      </c>
      <c r="E137" s="35"/>
      <c r="F137" s="221" t="s">
        <v>152</v>
      </c>
      <c r="G137" s="35"/>
      <c r="H137" s="35"/>
      <c r="I137" s="114"/>
      <c r="J137" s="35"/>
      <c r="K137" s="35"/>
      <c r="L137" s="38"/>
      <c r="M137" s="219"/>
      <c r="N137" s="220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131</v>
      </c>
      <c r="AU137" s="16" t="s">
        <v>90</v>
      </c>
    </row>
    <row r="138" spans="1:65" s="2" customFormat="1" ht="19.5">
      <c r="A138" s="33"/>
      <c r="B138" s="34"/>
      <c r="C138" s="35"/>
      <c r="D138" s="217" t="s">
        <v>133</v>
      </c>
      <c r="E138" s="35"/>
      <c r="F138" s="221" t="s">
        <v>153</v>
      </c>
      <c r="G138" s="35"/>
      <c r="H138" s="35"/>
      <c r="I138" s="114"/>
      <c r="J138" s="35"/>
      <c r="K138" s="35"/>
      <c r="L138" s="38"/>
      <c r="M138" s="219"/>
      <c r="N138" s="220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133</v>
      </c>
      <c r="AU138" s="16" t="s">
        <v>90</v>
      </c>
    </row>
    <row r="139" spans="1:65" s="13" customFormat="1" ht="22.5">
      <c r="B139" s="222"/>
      <c r="C139" s="223"/>
      <c r="D139" s="217" t="s">
        <v>135</v>
      </c>
      <c r="E139" s="224" t="s">
        <v>1</v>
      </c>
      <c r="F139" s="225" t="s">
        <v>154</v>
      </c>
      <c r="G139" s="223"/>
      <c r="H139" s="226">
        <v>5.6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135</v>
      </c>
      <c r="AU139" s="232" t="s">
        <v>90</v>
      </c>
      <c r="AV139" s="13" t="s">
        <v>90</v>
      </c>
      <c r="AW139" s="13" t="s">
        <v>36</v>
      </c>
      <c r="AX139" s="13" t="s">
        <v>88</v>
      </c>
      <c r="AY139" s="232" t="s">
        <v>121</v>
      </c>
    </row>
    <row r="140" spans="1:65" s="2" customFormat="1" ht="16.5" customHeight="1">
      <c r="A140" s="33"/>
      <c r="B140" s="34"/>
      <c r="C140" s="233" t="s">
        <v>155</v>
      </c>
      <c r="D140" s="233" t="s">
        <v>137</v>
      </c>
      <c r="E140" s="234" t="s">
        <v>156</v>
      </c>
      <c r="F140" s="235" t="s">
        <v>157</v>
      </c>
      <c r="G140" s="236" t="s">
        <v>150</v>
      </c>
      <c r="H140" s="237">
        <v>5.6</v>
      </c>
      <c r="I140" s="238"/>
      <c r="J140" s="239">
        <f>ROUND(I140*H140,2)</f>
        <v>0</v>
      </c>
      <c r="K140" s="240"/>
      <c r="L140" s="241"/>
      <c r="M140" s="242" t="s">
        <v>1</v>
      </c>
      <c r="N140" s="243" t="s">
        <v>45</v>
      </c>
      <c r="O140" s="70"/>
      <c r="P140" s="213">
        <f>O140*H140</f>
        <v>0</v>
      </c>
      <c r="Q140" s="213">
        <v>0.55000000000000004</v>
      </c>
      <c r="R140" s="213">
        <f>Q140*H140</f>
        <v>3.08</v>
      </c>
      <c r="S140" s="213">
        <v>0</v>
      </c>
      <c r="T140" s="214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5" t="s">
        <v>140</v>
      </c>
      <c r="AT140" s="215" t="s">
        <v>137</v>
      </c>
      <c r="AU140" s="215" t="s">
        <v>90</v>
      </c>
      <c r="AY140" s="16" t="s">
        <v>121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6" t="s">
        <v>88</v>
      </c>
      <c r="BK140" s="216">
        <f>ROUND(I140*H140,2)</f>
        <v>0</v>
      </c>
      <c r="BL140" s="16" t="s">
        <v>128</v>
      </c>
      <c r="BM140" s="215" t="s">
        <v>158</v>
      </c>
    </row>
    <row r="141" spans="1:65" s="2" customFormat="1" ht="11.25">
      <c r="A141" s="33"/>
      <c r="B141" s="34"/>
      <c r="C141" s="35"/>
      <c r="D141" s="217" t="s">
        <v>130</v>
      </c>
      <c r="E141" s="35"/>
      <c r="F141" s="218" t="s">
        <v>157</v>
      </c>
      <c r="G141" s="35"/>
      <c r="H141" s="35"/>
      <c r="I141" s="114"/>
      <c r="J141" s="35"/>
      <c r="K141" s="35"/>
      <c r="L141" s="38"/>
      <c r="M141" s="219"/>
      <c r="N141" s="220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130</v>
      </c>
      <c r="AU141" s="16" t="s">
        <v>90</v>
      </c>
    </row>
    <row r="142" spans="1:65" s="2" customFormat="1" ht="24" customHeight="1">
      <c r="A142" s="33"/>
      <c r="B142" s="34"/>
      <c r="C142" s="203" t="s">
        <v>159</v>
      </c>
      <c r="D142" s="203" t="s">
        <v>124</v>
      </c>
      <c r="E142" s="204" t="s">
        <v>160</v>
      </c>
      <c r="F142" s="205" t="s">
        <v>161</v>
      </c>
      <c r="G142" s="206" t="s">
        <v>150</v>
      </c>
      <c r="H142" s="207">
        <v>5.6</v>
      </c>
      <c r="I142" s="208"/>
      <c r="J142" s="209">
        <f>ROUND(I142*H142,2)</f>
        <v>0</v>
      </c>
      <c r="K142" s="210"/>
      <c r="L142" s="38"/>
      <c r="M142" s="211" t="s">
        <v>1</v>
      </c>
      <c r="N142" s="212" t="s">
        <v>45</v>
      </c>
      <c r="O142" s="70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5" t="s">
        <v>128</v>
      </c>
      <c r="AT142" s="215" t="s">
        <v>124</v>
      </c>
      <c r="AU142" s="215" t="s">
        <v>90</v>
      </c>
      <c r="AY142" s="16" t="s">
        <v>121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6" t="s">
        <v>88</v>
      </c>
      <c r="BK142" s="216">
        <f>ROUND(I142*H142,2)</f>
        <v>0</v>
      </c>
      <c r="BL142" s="16" t="s">
        <v>128</v>
      </c>
      <c r="BM142" s="215" t="s">
        <v>162</v>
      </c>
    </row>
    <row r="143" spans="1:65" s="2" customFormat="1" ht="19.5">
      <c r="A143" s="33"/>
      <c r="B143" s="34"/>
      <c r="C143" s="35"/>
      <c r="D143" s="217" t="s">
        <v>130</v>
      </c>
      <c r="E143" s="35"/>
      <c r="F143" s="218" t="s">
        <v>161</v>
      </c>
      <c r="G143" s="35"/>
      <c r="H143" s="35"/>
      <c r="I143" s="114"/>
      <c r="J143" s="35"/>
      <c r="K143" s="35"/>
      <c r="L143" s="38"/>
      <c r="M143" s="219"/>
      <c r="N143" s="220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130</v>
      </c>
      <c r="AU143" s="16" t="s">
        <v>90</v>
      </c>
    </row>
    <row r="144" spans="1:65" s="2" customFormat="1" ht="117">
      <c r="A144" s="33"/>
      <c r="B144" s="34"/>
      <c r="C144" s="35"/>
      <c r="D144" s="217" t="s">
        <v>131</v>
      </c>
      <c r="E144" s="35"/>
      <c r="F144" s="221" t="s">
        <v>152</v>
      </c>
      <c r="G144" s="35"/>
      <c r="H144" s="35"/>
      <c r="I144" s="114"/>
      <c r="J144" s="35"/>
      <c r="K144" s="35"/>
      <c r="L144" s="38"/>
      <c r="M144" s="219"/>
      <c r="N144" s="220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131</v>
      </c>
      <c r="AU144" s="16" t="s">
        <v>90</v>
      </c>
    </row>
    <row r="145" spans="1:65" s="2" customFormat="1" ht="24" customHeight="1">
      <c r="A145" s="33"/>
      <c r="B145" s="34"/>
      <c r="C145" s="203" t="s">
        <v>163</v>
      </c>
      <c r="D145" s="203" t="s">
        <v>124</v>
      </c>
      <c r="E145" s="204" t="s">
        <v>164</v>
      </c>
      <c r="F145" s="205" t="s">
        <v>165</v>
      </c>
      <c r="G145" s="206" t="s">
        <v>166</v>
      </c>
      <c r="H145" s="207">
        <v>6.58</v>
      </c>
      <c r="I145" s="208"/>
      <c r="J145" s="209">
        <f>ROUND(I145*H145,2)</f>
        <v>0</v>
      </c>
      <c r="K145" s="210"/>
      <c r="L145" s="38"/>
      <c r="M145" s="211" t="s">
        <v>1</v>
      </c>
      <c r="N145" s="212" t="s">
        <v>45</v>
      </c>
      <c r="O145" s="70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5" t="s">
        <v>128</v>
      </c>
      <c r="AT145" s="215" t="s">
        <v>124</v>
      </c>
      <c r="AU145" s="215" t="s">
        <v>90</v>
      </c>
      <c r="AY145" s="16" t="s">
        <v>121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6" t="s">
        <v>88</v>
      </c>
      <c r="BK145" s="216">
        <f>ROUND(I145*H145,2)</f>
        <v>0</v>
      </c>
      <c r="BL145" s="16" t="s">
        <v>128</v>
      </c>
      <c r="BM145" s="215" t="s">
        <v>167</v>
      </c>
    </row>
    <row r="146" spans="1:65" s="2" customFormat="1" ht="19.5">
      <c r="A146" s="33"/>
      <c r="B146" s="34"/>
      <c r="C146" s="35"/>
      <c r="D146" s="217" t="s">
        <v>130</v>
      </c>
      <c r="E146" s="35"/>
      <c r="F146" s="218" t="s">
        <v>165</v>
      </c>
      <c r="G146" s="35"/>
      <c r="H146" s="35"/>
      <c r="I146" s="114"/>
      <c r="J146" s="35"/>
      <c r="K146" s="35"/>
      <c r="L146" s="38"/>
      <c r="M146" s="219"/>
      <c r="N146" s="220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130</v>
      </c>
      <c r="AU146" s="16" t="s">
        <v>90</v>
      </c>
    </row>
    <row r="147" spans="1:65" s="2" customFormat="1" ht="29.25">
      <c r="A147" s="33"/>
      <c r="B147" s="34"/>
      <c r="C147" s="35"/>
      <c r="D147" s="217" t="s">
        <v>131</v>
      </c>
      <c r="E147" s="35"/>
      <c r="F147" s="221" t="s">
        <v>168</v>
      </c>
      <c r="G147" s="35"/>
      <c r="H147" s="35"/>
      <c r="I147" s="114"/>
      <c r="J147" s="35"/>
      <c r="K147" s="35"/>
      <c r="L147" s="38"/>
      <c r="M147" s="219"/>
      <c r="N147" s="220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131</v>
      </c>
      <c r="AU147" s="16" t="s">
        <v>90</v>
      </c>
    </row>
    <row r="148" spans="1:65" s="2" customFormat="1" ht="19.5">
      <c r="A148" s="33"/>
      <c r="B148" s="34"/>
      <c r="C148" s="35"/>
      <c r="D148" s="217" t="s">
        <v>133</v>
      </c>
      <c r="E148" s="35"/>
      <c r="F148" s="221" t="s">
        <v>169</v>
      </c>
      <c r="G148" s="35"/>
      <c r="H148" s="35"/>
      <c r="I148" s="114"/>
      <c r="J148" s="35"/>
      <c r="K148" s="35"/>
      <c r="L148" s="38"/>
      <c r="M148" s="219"/>
      <c r="N148" s="220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133</v>
      </c>
      <c r="AU148" s="16" t="s">
        <v>90</v>
      </c>
    </row>
    <row r="149" spans="1:65" s="13" customFormat="1" ht="11.25">
      <c r="B149" s="222"/>
      <c r="C149" s="223"/>
      <c r="D149" s="217" t="s">
        <v>135</v>
      </c>
      <c r="E149" s="224" t="s">
        <v>1</v>
      </c>
      <c r="F149" s="225" t="s">
        <v>170</v>
      </c>
      <c r="G149" s="223"/>
      <c r="H149" s="226">
        <v>0.21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AT149" s="232" t="s">
        <v>135</v>
      </c>
      <c r="AU149" s="232" t="s">
        <v>90</v>
      </c>
      <c r="AV149" s="13" t="s">
        <v>90</v>
      </c>
      <c r="AW149" s="13" t="s">
        <v>36</v>
      </c>
      <c r="AX149" s="13" t="s">
        <v>80</v>
      </c>
      <c r="AY149" s="232" t="s">
        <v>121</v>
      </c>
    </row>
    <row r="150" spans="1:65" s="13" customFormat="1" ht="11.25">
      <c r="B150" s="222"/>
      <c r="C150" s="223"/>
      <c r="D150" s="217" t="s">
        <v>135</v>
      </c>
      <c r="E150" s="224" t="s">
        <v>1</v>
      </c>
      <c r="F150" s="225" t="s">
        <v>171</v>
      </c>
      <c r="G150" s="223"/>
      <c r="H150" s="226">
        <v>3.08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135</v>
      </c>
      <c r="AU150" s="232" t="s">
        <v>90</v>
      </c>
      <c r="AV150" s="13" t="s">
        <v>90</v>
      </c>
      <c r="AW150" s="13" t="s">
        <v>36</v>
      </c>
      <c r="AX150" s="13" t="s">
        <v>80</v>
      </c>
      <c r="AY150" s="232" t="s">
        <v>121</v>
      </c>
    </row>
    <row r="151" spans="1:65" s="14" customFormat="1" ht="11.25">
      <c r="B151" s="244"/>
      <c r="C151" s="245"/>
      <c r="D151" s="217" t="s">
        <v>135</v>
      </c>
      <c r="E151" s="246" t="s">
        <v>1</v>
      </c>
      <c r="F151" s="247" t="s">
        <v>172</v>
      </c>
      <c r="G151" s="245"/>
      <c r="H151" s="248">
        <v>3.29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AT151" s="254" t="s">
        <v>135</v>
      </c>
      <c r="AU151" s="254" t="s">
        <v>90</v>
      </c>
      <c r="AV151" s="14" t="s">
        <v>128</v>
      </c>
      <c r="AW151" s="14" t="s">
        <v>36</v>
      </c>
      <c r="AX151" s="14" t="s">
        <v>80</v>
      </c>
      <c r="AY151" s="254" t="s">
        <v>121</v>
      </c>
    </row>
    <row r="152" spans="1:65" s="13" customFormat="1" ht="11.25">
      <c r="B152" s="222"/>
      <c r="C152" s="223"/>
      <c r="D152" s="217" t="s">
        <v>135</v>
      </c>
      <c r="E152" s="224" t="s">
        <v>1</v>
      </c>
      <c r="F152" s="225" t="s">
        <v>173</v>
      </c>
      <c r="G152" s="223"/>
      <c r="H152" s="226">
        <v>6.58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135</v>
      </c>
      <c r="AU152" s="232" t="s">
        <v>90</v>
      </c>
      <c r="AV152" s="13" t="s">
        <v>90</v>
      </c>
      <c r="AW152" s="13" t="s">
        <v>36</v>
      </c>
      <c r="AX152" s="13" t="s">
        <v>88</v>
      </c>
      <c r="AY152" s="232" t="s">
        <v>121</v>
      </c>
    </row>
    <row r="153" spans="1:65" s="2" customFormat="1" ht="36" customHeight="1">
      <c r="A153" s="33"/>
      <c r="B153" s="34"/>
      <c r="C153" s="203" t="s">
        <v>140</v>
      </c>
      <c r="D153" s="203" t="s">
        <v>124</v>
      </c>
      <c r="E153" s="204" t="s">
        <v>174</v>
      </c>
      <c r="F153" s="205" t="s">
        <v>175</v>
      </c>
      <c r="G153" s="206" t="s">
        <v>166</v>
      </c>
      <c r="H153" s="207">
        <v>3.29</v>
      </c>
      <c r="I153" s="208"/>
      <c r="J153" s="209">
        <f>ROUND(I153*H153,2)</f>
        <v>0</v>
      </c>
      <c r="K153" s="210"/>
      <c r="L153" s="38"/>
      <c r="M153" s="211" t="s">
        <v>1</v>
      </c>
      <c r="N153" s="212" t="s">
        <v>45</v>
      </c>
      <c r="O153" s="70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5" t="s">
        <v>128</v>
      </c>
      <c r="AT153" s="215" t="s">
        <v>124</v>
      </c>
      <c r="AU153" s="215" t="s">
        <v>90</v>
      </c>
      <c r="AY153" s="16" t="s">
        <v>121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6" t="s">
        <v>88</v>
      </c>
      <c r="BK153" s="216">
        <f>ROUND(I153*H153,2)</f>
        <v>0</v>
      </c>
      <c r="BL153" s="16" t="s">
        <v>128</v>
      </c>
      <c r="BM153" s="215" t="s">
        <v>176</v>
      </c>
    </row>
    <row r="154" spans="1:65" s="2" customFormat="1" ht="29.25">
      <c r="A154" s="33"/>
      <c r="B154" s="34"/>
      <c r="C154" s="35"/>
      <c r="D154" s="217" t="s">
        <v>130</v>
      </c>
      <c r="E154" s="35"/>
      <c r="F154" s="218" t="s">
        <v>175</v>
      </c>
      <c r="G154" s="35"/>
      <c r="H154" s="35"/>
      <c r="I154" s="114"/>
      <c r="J154" s="35"/>
      <c r="K154" s="35"/>
      <c r="L154" s="38"/>
      <c r="M154" s="219"/>
      <c r="N154" s="220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130</v>
      </c>
      <c r="AU154" s="16" t="s">
        <v>90</v>
      </c>
    </row>
    <row r="155" spans="1:65" s="2" customFormat="1" ht="36" customHeight="1">
      <c r="A155" s="33"/>
      <c r="B155" s="34"/>
      <c r="C155" s="203" t="s">
        <v>177</v>
      </c>
      <c r="D155" s="203" t="s">
        <v>124</v>
      </c>
      <c r="E155" s="204" t="s">
        <v>178</v>
      </c>
      <c r="F155" s="205" t="s">
        <v>179</v>
      </c>
      <c r="G155" s="206" t="s">
        <v>166</v>
      </c>
      <c r="H155" s="207">
        <v>3.29</v>
      </c>
      <c r="I155" s="208"/>
      <c r="J155" s="209">
        <f>ROUND(I155*H155,2)</f>
        <v>0</v>
      </c>
      <c r="K155" s="210"/>
      <c r="L155" s="38"/>
      <c r="M155" s="211" t="s">
        <v>1</v>
      </c>
      <c r="N155" s="212" t="s">
        <v>45</v>
      </c>
      <c r="O155" s="70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5" t="s">
        <v>128</v>
      </c>
      <c r="AT155" s="215" t="s">
        <v>124</v>
      </c>
      <c r="AU155" s="215" t="s">
        <v>90</v>
      </c>
      <c r="AY155" s="16" t="s">
        <v>121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6" t="s">
        <v>88</v>
      </c>
      <c r="BK155" s="216">
        <f>ROUND(I155*H155,2)</f>
        <v>0</v>
      </c>
      <c r="BL155" s="16" t="s">
        <v>128</v>
      </c>
      <c r="BM155" s="215" t="s">
        <v>180</v>
      </c>
    </row>
    <row r="156" spans="1:65" s="2" customFormat="1" ht="19.5">
      <c r="A156" s="33"/>
      <c r="B156" s="34"/>
      <c r="C156" s="35"/>
      <c r="D156" s="217" t="s">
        <v>130</v>
      </c>
      <c r="E156" s="35"/>
      <c r="F156" s="218" t="s">
        <v>179</v>
      </c>
      <c r="G156" s="35"/>
      <c r="H156" s="35"/>
      <c r="I156" s="114"/>
      <c r="J156" s="35"/>
      <c r="K156" s="35"/>
      <c r="L156" s="38"/>
      <c r="M156" s="219"/>
      <c r="N156" s="220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130</v>
      </c>
      <c r="AU156" s="16" t="s">
        <v>90</v>
      </c>
    </row>
    <row r="157" spans="1:65" s="2" customFormat="1" ht="78">
      <c r="A157" s="33"/>
      <c r="B157" s="34"/>
      <c r="C157" s="35"/>
      <c r="D157" s="217" t="s">
        <v>131</v>
      </c>
      <c r="E157" s="35"/>
      <c r="F157" s="221" t="s">
        <v>181</v>
      </c>
      <c r="G157" s="35"/>
      <c r="H157" s="35"/>
      <c r="I157" s="114"/>
      <c r="J157" s="35"/>
      <c r="K157" s="35"/>
      <c r="L157" s="38"/>
      <c r="M157" s="219"/>
      <c r="N157" s="220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131</v>
      </c>
      <c r="AU157" s="16" t="s">
        <v>90</v>
      </c>
    </row>
    <row r="158" spans="1:65" s="2" customFormat="1" ht="36" customHeight="1">
      <c r="A158" s="33"/>
      <c r="B158" s="34"/>
      <c r="C158" s="203" t="s">
        <v>182</v>
      </c>
      <c r="D158" s="203" t="s">
        <v>124</v>
      </c>
      <c r="E158" s="204" t="s">
        <v>183</v>
      </c>
      <c r="F158" s="205" t="s">
        <v>184</v>
      </c>
      <c r="G158" s="206" t="s">
        <v>166</v>
      </c>
      <c r="H158" s="207">
        <v>65.8</v>
      </c>
      <c r="I158" s="208"/>
      <c r="J158" s="209">
        <f>ROUND(I158*H158,2)</f>
        <v>0</v>
      </c>
      <c r="K158" s="210"/>
      <c r="L158" s="38"/>
      <c r="M158" s="211" t="s">
        <v>1</v>
      </c>
      <c r="N158" s="212" t="s">
        <v>45</v>
      </c>
      <c r="O158" s="70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5" t="s">
        <v>128</v>
      </c>
      <c r="AT158" s="215" t="s">
        <v>124</v>
      </c>
      <c r="AU158" s="215" t="s">
        <v>90</v>
      </c>
      <c r="AY158" s="16" t="s">
        <v>121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6" t="s">
        <v>88</v>
      </c>
      <c r="BK158" s="216">
        <f>ROUND(I158*H158,2)</f>
        <v>0</v>
      </c>
      <c r="BL158" s="16" t="s">
        <v>128</v>
      </c>
      <c r="BM158" s="215" t="s">
        <v>185</v>
      </c>
    </row>
    <row r="159" spans="1:65" s="2" customFormat="1" ht="29.25">
      <c r="A159" s="33"/>
      <c r="B159" s="34"/>
      <c r="C159" s="35"/>
      <c r="D159" s="217" t="s">
        <v>130</v>
      </c>
      <c r="E159" s="35"/>
      <c r="F159" s="218" t="s">
        <v>184</v>
      </c>
      <c r="G159" s="35"/>
      <c r="H159" s="35"/>
      <c r="I159" s="114"/>
      <c r="J159" s="35"/>
      <c r="K159" s="35"/>
      <c r="L159" s="38"/>
      <c r="M159" s="219"/>
      <c r="N159" s="220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130</v>
      </c>
      <c r="AU159" s="16" t="s">
        <v>90</v>
      </c>
    </row>
    <row r="160" spans="1:65" s="2" customFormat="1" ht="78">
      <c r="A160" s="33"/>
      <c r="B160" s="34"/>
      <c r="C160" s="35"/>
      <c r="D160" s="217" t="s">
        <v>131</v>
      </c>
      <c r="E160" s="35"/>
      <c r="F160" s="221" t="s">
        <v>181</v>
      </c>
      <c r="G160" s="35"/>
      <c r="H160" s="35"/>
      <c r="I160" s="114"/>
      <c r="J160" s="35"/>
      <c r="K160" s="35"/>
      <c r="L160" s="38"/>
      <c r="M160" s="219"/>
      <c r="N160" s="220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131</v>
      </c>
      <c r="AU160" s="16" t="s">
        <v>90</v>
      </c>
    </row>
    <row r="161" spans="1:65" s="2" customFormat="1" ht="19.5">
      <c r="A161" s="33"/>
      <c r="B161" s="34"/>
      <c r="C161" s="35"/>
      <c r="D161" s="217" t="s">
        <v>133</v>
      </c>
      <c r="E161" s="35"/>
      <c r="F161" s="221" t="s">
        <v>186</v>
      </c>
      <c r="G161" s="35"/>
      <c r="H161" s="35"/>
      <c r="I161" s="114"/>
      <c r="J161" s="35"/>
      <c r="K161" s="35"/>
      <c r="L161" s="38"/>
      <c r="M161" s="219"/>
      <c r="N161" s="220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133</v>
      </c>
      <c r="AU161" s="16" t="s">
        <v>90</v>
      </c>
    </row>
    <row r="162" spans="1:65" s="13" customFormat="1" ht="11.25">
      <c r="B162" s="222"/>
      <c r="C162" s="223"/>
      <c r="D162" s="217" t="s">
        <v>135</v>
      </c>
      <c r="E162" s="224" t="s">
        <v>1</v>
      </c>
      <c r="F162" s="225" t="s">
        <v>187</v>
      </c>
      <c r="G162" s="223"/>
      <c r="H162" s="226">
        <v>65.8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AT162" s="232" t="s">
        <v>135</v>
      </c>
      <c r="AU162" s="232" t="s">
        <v>90</v>
      </c>
      <c r="AV162" s="13" t="s">
        <v>90</v>
      </c>
      <c r="AW162" s="13" t="s">
        <v>36</v>
      </c>
      <c r="AX162" s="13" t="s">
        <v>88</v>
      </c>
      <c r="AY162" s="232" t="s">
        <v>121</v>
      </c>
    </row>
    <row r="163" spans="1:65" s="2" customFormat="1" ht="36" customHeight="1">
      <c r="A163" s="33"/>
      <c r="B163" s="34"/>
      <c r="C163" s="203" t="s">
        <v>188</v>
      </c>
      <c r="D163" s="203" t="s">
        <v>124</v>
      </c>
      <c r="E163" s="204" t="s">
        <v>189</v>
      </c>
      <c r="F163" s="205" t="s">
        <v>190</v>
      </c>
      <c r="G163" s="206" t="s">
        <v>166</v>
      </c>
      <c r="H163" s="207">
        <v>3.29</v>
      </c>
      <c r="I163" s="208"/>
      <c r="J163" s="209">
        <f>ROUND(I163*H163,2)</f>
        <v>0</v>
      </c>
      <c r="K163" s="210"/>
      <c r="L163" s="38"/>
      <c r="M163" s="211" t="s">
        <v>1</v>
      </c>
      <c r="N163" s="212" t="s">
        <v>45</v>
      </c>
      <c r="O163" s="70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5" t="s">
        <v>128</v>
      </c>
      <c r="AT163" s="215" t="s">
        <v>124</v>
      </c>
      <c r="AU163" s="215" t="s">
        <v>90</v>
      </c>
      <c r="AY163" s="16" t="s">
        <v>121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6" t="s">
        <v>88</v>
      </c>
      <c r="BK163" s="216">
        <f>ROUND(I163*H163,2)</f>
        <v>0</v>
      </c>
      <c r="BL163" s="16" t="s">
        <v>128</v>
      </c>
      <c r="BM163" s="215" t="s">
        <v>191</v>
      </c>
    </row>
    <row r="164" spans="1:65" s="2" customFormat="1" ht="29.25">
      <c r="A164" s="33"/>
      <c r="B164" s="34"/>
      <c r="C164" s="35"/>
      <c r="D164" s="217" t="s">
        <v>130</v>
      </c>
      <c r="E164" s="35"/>
      <c r="F164" s="218" t="s">
        <v>190</v>
      </c>
      <c r="G164" s="35"/>
      <c r="H164" s="35"/>
      <c r="I164" s="114"/>
      <c r="J164" s="35"/>
      <c r="K164" s="35"/>
      <c r="L164" s="38"/>
      <c r="M164" s="219"/>
      <c r="N164" s="220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130</v>
      </c>
      <c r="AU164" s="16" t="s">
        <v>90</v>
      </c>
    </row>
    <row r="165" spans="1:65" s="2" customFormat="1" ht="68.25">
      <c r="A165" s="33"/>
      <c r="B165" s="34"/>
      <c r="C165" s="35"/>
      <c r="D165" s="217" t="s">
        <v>131</v>
      </c>
      <c r="E165" s="35"/>
      <c r="F165" s="221" t="s">
        <v>192</v>
      </c>
      <c r="G165" s="35"/>
      <c r="H165" s="35"/>
      <c r="I165" s="114"/>
      <c r="J165" s="35"/>
      <c r="K165" s="35"/>
      <c r="L165" s="38"/>
      <c r="M165" s="219"/>
      <c r="N165" s="220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131</v>
      </c>
      <c r="AU165" s="16" t="s">
        <v>90</v>
      </c>
    </row>
    <row r="166" spans="1:65" s="2" customFormat="1" ht="19.5">
      <c r="A166" s="33"/>
      <c r="B166" s="34"/>
      <c r="C166" s="35"/>
      <c r="D166" s="217" t="s">
        <v>133</v>
      </c>
      <c r="E166" s="35"/>
      <c r="F166" s="221" t="s">
        <v>193</v>
      </c>
      <c r="G166" s="35"/>
      <c r="H166" s="35"/>
      <c r="I166" s="114"/>
      <c r="J166" s="35"/>
      <c r="K166" s="35"/>
      <c r="L166" s="38"/>
      <c r="M166" s="219"/>
      <c r="N166" s="220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133</v>
      </c>
      <c r="AU166" s="16" t="s">
        <v>90</v>
      </c>
    </row>
    <row r="167" spans="1:65" s="13" customFormat="1" ht="11.25">
      <c r="B167" s="222"/>
      <c r="C167" s="223"/>
      <c r="D167" s="217" t="s">
        <v>135</v>
      </c>
      <c r="E167" s="224" t="s">
        <v>1</v>
      </c>
      <c r="F167" s="225" t="s">
        <v>194</v>
      </c>
      <c r="G167" s="223"/>
      <c r="H167" s="226">
        <v>3.08</v>
      </c>
      <c r="I167" s="227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AT167" s="232" t="s">
        <v>135</v>
      </c>
      <c r="AU167" s="232" t="s">
        <v>90</v>
      </c>
      <c r="AV167" s="13" t="s">
        <v>90</v>
      </c>
      <c r="AW167" s="13" t="s">
        <v>36</v>
      </c>
      <c r="AX167" s="13" t="s">
        <v>80</v>
      </c>
      <c r="AY167" s="232" t="s">
        <v>121</v>
      </c>
    </row>
    <row r="168" spans="1:65" s="13" customFormat="1" ht="11.25">
      <c r="B168" s="222"/>
      <c r="C168" s="223"/>
      <c r="D168" s="217" t="s">
        <v>135</v>
      </c>
      <c r="E168" s="224" t="s">
        <v>1</v>
      </c>
      <c r="F168" s="225" t="s">
        <v>195</v>
      </c>
      <c r="G168" s="223"/>
      <c r="H168" s="226">
        <v>0.21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135</v>
      </c>
      <c r="AU168" s="232" t="s">
        <v>90</v>
      </c>
      <c r="AV168" s="13" t="s">
        <v>90</v>
      </c>
      <c r="AW168" s="13" t="s">
        <v>36</v>
      </c>
      <c r="AX168" s="13" t="s">
        <v>80</v>
      </c>
      <c r="AY168" s="232" t="s">
        <v>121</v>
      </c>
    </row>
    <row r="169" spans="1:65" s="14" customFormat="1" ht="11.25">
      <c r="B169" s="244"/>
      <c r="C169" s="245"/>
      <c r="D169" s="217" t="s">
        <v>135</v>
      </c>
      <c r="E169" s="246" t="s">
        <v>1</v>
      </c>
      <c r="F169" s="247" t="s">
        <v>172</v>
      </c>
      <c r="G169" s="245"/>
      <c r="H169" s="248">
        <v>3.29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AT169" s="254" t="s">
        <v>135</v>
      </c>
      <c r="AU169" s="254" t="s">
        <v>90</v>
      </c>
      <c r="AV169" s="14" t="s">
        <v>128</v>
      </c>
      <c r="AW169" s="14" t="s">
        <v>36</v>
      </c>
      <c r="AX169" s="14" t="s">
        <v>88</v>
      </c>
      <c r="AY169" s="254" t="s">
        <v>121</v>
      </c>
    </row>
    <row r="170" spans="1:65" s="12" customFormat="1" ht="22.9" customHeight="1">
      <c r="B170" s="187"/>
      <c r="C170" s="188"/>
      <c r="D170" s="189" t="s">
        <v>79</v>
      </c>
      <c r="E170" s="201" t="s">
        <v>196</v>
      </c>
      <c r="F170" s="201" t="s">
        <v>197</v>
      </c>
      <c r="G170" s="188"/>
      <c r="H170" s="188"/>
      <c r="I170" s="191"/>
      <c r="J170" s="202">
        <f>BK170</f>
        <v>0</v>
      </c>
      <c r="K170" s="188"/>
      <c r="L170" s="193"/>
      <c r="M170" s="194"/>
      <c r="N170" s="195"/>
      <c r="O170" s="195"/>
      <c r="P170" s="196">
        <f>SUM(P171:P221)</f>
        <v>0</v>
      </c>
      <c r="Q170" s="195"/>
      <c r="R170" s="196">
        <f>SUM(R171:R221)</f>
        <v>0.16431999999999999</v>
      </c>
      <c r="S170" s="195"/>
      <c r="T170" s="197">
        <f>SUM(T171:T221)</f>
        <v>0</v>
      </c>
      <c r="AR170" s="198" t="s">
        <v>88</v>
      </c>
      <c r="AT170" s="199" t="s">
        <v>79</v>
      </c>
      <c r="AU170" s="199" t="s">
        <v>88</v>
      </c>
      <c r="AY170" s="198" t="s">
        <v>121</v>
      </c>
      <c r="BK170" s="200">
        <f>SUM(BK171:BK221)</f>
        <v>0</v>
      </c>
    </row>
    <row r="171" spans="1:65" s="2" customFormat="1" ht="48" customHeight="1">
      <c r="A171" s="33"/>
      <c r="B171" s="34"/>
      <c r="C171" s="203" t="s">
        <v>198</v>
      </c>
      <c r="D171" s="203" t="s">
        <v>124</v>
      </c>
      <c r="E171" s="204" t="s">
        <v>199</v>
      </c>
      <c r="F171" s="205" t="s">
        <v>200</v>
      </c>
      <c r="G171" s="206" t="s">
        <v>150</v>
      </c>
      <c r="H171" s="207">
        <v>29.4</v>
      </c>
      <c r="I171" s="208"/>
      <c r="J171" s="209">
        <f>ROUND(I171*H171,2)</f>
        <v>0</v>
      </c>
      <c r="K171" s="210"/>
      <c r="L171" s="38"/>
      <c r="M171" s="211" t="s">
        <v>1</v>
      </c>
      <c r="N171" s="212" t="s">
        <v>45</v>
      </c>
      <c r="O171" s="70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5" t="s">
        <v>128</v>
      </c>
      <c r="AT171" s="215" t="s">
        <v>124</v>
      </c>
      <c r="AU171" s="215" t="s">
        <v>90</v>
      </c>
      <c r="AY171" s="16" t="s">
        <v>121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6" t="s">
        <v>88</v>
      </c>
      <c r="BK171" s="216">
        <f>ROUND(I171*H171,2)</f>
        <v>0</v>
      </c>
      <c r="BL171" s="16" t="s">
        <v>128</v>
      </c>
      <c r="BM171" s="215" t="s">
        <v>201</v>
      </c>
    </row>
    <row r="172" spans="1:65" s="2" customFormat="1" ht="29.25">
      <c r="A172" s="33"/>
      <c r="B172" s="34"/>
      <c r="C172" s="35"/>
      <c r="D172" s="217" t="s">
        <v>130</v>
      </c>
      <c r="E172" s="35"/>
      <c r="F172" s="218" t="s">
        <v>200</v>
      </c>
      <c r="G172" s="35"/>
      <c r="H172" s="35"/>
      <c r="I172" s="114"/>
      <c r="J172" s="35"/>
      <c r="K172" s="35"/>
      <c r="L172" s="38"/>
      <c r="M172" s="219"/>
      <c r="N172" s="220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130</v>
      </c>
      <c r="AU172" s="16" t="s">
        <v>90</v>
      </c>
    </row>
    <row r="173" spans="1:65" s="2" customFormat="1" ht="117">
      <c r="A173" s="33"/>
      <c r="B173" s="34"/>
      <c r="C173" s="35"/>
      <c r="D173" s="217" t="s">
        <v>131</v>
      </c>
      <c r="E173" s="35"/>
      <c r="F173" s="221" t="s">
        <v>202</v>
      </c>
      <c r="G173" s="35"/>
      <c r="H173" s="35"/>
      <c r="I173" s="114"/>
      <c r="J173" s="35"/>
      <c r="K173" s="35"/>
      <c r="L173" s="38"/>
      <c r="M173" s="219"/>
      <c r="N173" s="220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131</v>
      </c>
      <c r="AU173" s="16" t="s">
        <v>90</v>
      </c>
    </row>
    <row r="174" spans="1:65" s="13" customFormat="1" ht="22.5">
      <c r="B174" s="222"/>
      <c r="C174" s="223"/>
      <c r="D174" s="217" t="s">
        <v>135</v>
      </c>
      <c r="E174" s="224" t="s">
        <v>1</v>
      </c>
      <c r="F174" s="225" t="s">
        <v>203</v>
      </c>
      <c r="G174" s="223"/>
      <c r="H174" s="226">
        <v>10.8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AT174" s="232" t="s">
        <v>135</v>
      </c>
      <c r="AU174" s="232" t="s">
        <v>90</v>
      </c>
      <c r="AV174" s="13" t="s">
        <v>90</v>
      </c>
      <c r="AW174" s="13" t="s">
        <v>36</v>
      </c>
      <c r="AX174" s="13" t="s">
        <v>80</v>
      </c>
      <c r="AY174" s="232" t="s">
        <v>121</v>
      </c>
    </row>
    <row r="175" spans="1:65" s="13" customFormat="1" ht="22.5">
      <c r="B175" s="222"/>
      <c r="C175" s="223"/>
      <c r="D175" s="217" t="s">
        <v>135</v>
      </c>
      <c r="E175" s="224" t="s">
        <v>1</v>
      </c>
      <c r="F175" s="225" t="s">
        <v>204</v>
      </c>
      <c r="G175" s="223"/>
      <c r="H175" s="226">
        <v>18.600000000000001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AT175" s="232" t="s">
        <v>135</v>
      </c>
      <c r="AU175" s="232" t="s">
        <v>90</v>
      </c>
      <c r="AV175" s="13" t="s">
        <v>90</v>
      </c>
      <c r="AW175" s="13" t="s">
        <v>36</v>
      </c>
      <c r="AX175" s="13" t="s">
        <v>80</v>
      </c>
      <c r="AY175" s="232" t="s">
        <v>121</v>
      </c>
    </row>
    <row r="176" spans="1:65" s="14" customFormat="1" ht="11.25">
      <c r="B176" s="244"/>
      <c r="C176" s="245"/>
      <c r="D176" s="217" t="s">
        <v>135</v>
      </c>
      <c r="E176" s="246" t="s">
        <v>1</v>
      </c>
      <c r="F176" s="247" t="s">
        <v>172</v>
      </c>
      <c r="G176" s="245"/>
      <c r="H176" s="248">
        <v>29.4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AT176" s="254" t="s">
        <v>135</v>
      </c>
      <c r="AU176" s="254" t="s">
        <v>90</v>
      </c>
      <c r="AV176" s="14" t="s">
        <v>128</v>
      </c>
      <c r="AW176" s="14" t="s">
        <v>36</v>
      </c>
      <c r="AX176" s="14" t="s">
        <v>88</v>
      </c>
      <c r="AY176" s="254" t="s">
        <v>121</v>
      </c>
    </row>
    <row r="177" spans="1:65" s="2" customFormat="1" ht="48" customHeight="1">
      <c r="A177" s="33"/>
      <c r="B177" s="34"/>
      <c r="C177" s="203" t="s">
        <v>205</v>
      </c>
      <c r="D177" s="203" t="s">
        <v>124</v>
      </c>
      <c r="E177" s="204" t="s">
        <v>206</v>
      </c>
      <c r="F177" s="205" t="s">
        <v>207</v>
      </c>
      <c r="G177" s="206" t="s">
        <v>150</v>
      </c>
      <c r="H177" s="207">
        <v>52.475000000000001</v>
      </c>
      <c r="I177" s="208"/>
      <c r="J177" s="209">
        <f>ROUND(I177*H177,2)</f>
        <v>0</v>
      </c>
      <c r="K177" s="210"/>
      <c r="L177" s="38"/>
      <c r="M177" s="211" t="s">
        <v>1</v>
      </c>
      <c r="N177" s="212" t="s">
        <v>45</v>
      </c>
      <c r="O177" s="70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5" t="s">
        <v>128</v>
      </c>
      <c r="AT177" s="215" t="s">
        <v>124</v>
      </c>
      <c r="AU177" s="215" t="s">
        <v>90</v>
      </c>
      <c r="AY177" s="16" t="s">
        <v>121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6" t="s">
        <v>88</v>
      </c>
      <c r="BK177" s="216">
        <f>ROUND(I177*H177,2)</f>
        <v>0</v>
      </c>
      <c r="BL177" s="16" t="s">
        <v>128</v>
      </c>
      <c r="BM177" s="215" t="s">
        <v>208</v>
      </c>
    </row>
    <row r="178" spans="1:65" s="2" customFormat="1" ht="29.25">
      <c r="A178" s="33"/>
      <c r="B178" s="34"/>
      <c r="C178" s="35"/>
      <c r="D178" s="217" t="s">
        <v>130</v>
      </c>
      <c r="E178" s="35"/>
      <c r="F178" s="218" t="s">
        <v>207</v>
      </c>
      <c r="G178" s="35"/>
      <c r="H178" s="35"/>
      <c r="I178" s="114"/>
      <c r="J178" s="35"/>
      <c r="K178" s="35"/>
      <c r="L178" s="38"/>
      <c r="M178" s="219"/>
      <c r="N178" s="220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130</v>
      </c>
      <c r="AU178" s="16" t="s">
        <v>90</v>
      </c>
    </row>
    <row r="179" spans="1:65" s="2" customFormat="1" ht="97.5">
      <c r="A179" s="33"/>
      <c r="B179" s="34"/>
      <c r="C179" s="35"/>
      <c r="D179" s="217" t="s">
        <v>131</v>
      </c>
      <c r="E179" s="35"/>
      <c r="F179" s="221" t="s">
        <v>209</v>
      </c>
      <c r="G179" s="35"/>
      <c r="H179" s="35"/>
      <c r="I179" s="114"/>
      <c r="J179" s="35"/>
      <c r="K179" s="35"/>
      <c r="L179" s="38"/>
      <c r="M179" s="219"/>
      <c r="N179" s="220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131</v>
      </c>
      <c r="AU179" s="16" t="s">
        <v>90</v>
      </c>
    </row>
    <row r="180" spans="1:65" s="13" customFormat="1" ht="11.25">
      <c r="B180" s="222"/>
      <c r="C180" s="223"/>
      <c r="D180" s="217" t="s">
        <v>135</v>
      </c>
      <c r="E180" s="224" t="s">
        <v>1</v>
      </c>
      <c r="F180" s="225" t="s">
        <v>210</v>
      </c>
      <c r="G180" s="223"/>
      <c r="H180" s="226">
        <v>21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AT180" s="232" t="s">
        <v>135</v>
      </c>
      <c r="AU180" s="232" t="s">
        <v>90</v>
      </c>
      <c r="AV180" s="13" t="s">
        <v>90</v>
      </c>
      <c r="AW180" s="13" t="s">
        <v>36</v>
      </c>
      <c r="AX180" s="13" t="s">
        <v>80</v>
      </c>
      <c r="AY180" s="232" t="s">
        <v>121</v>
      </c>
    </row>
    <row r="181" spans="1:65" s="13" customFormat="1" ht="11.25">
      <c r="B181" s="222"/>
      <c r="C181" s="223"/>
      <c r="D181" s="217" t="s">
        <v>135</v>
      </c>
      <c r="E181" s="224" t="s">
        <v>1</v>
      </c>
      <c r="F181" s="225" t="s">
        <v>211</v>
      </c>
      <c r="G181" s="223"/>
      <c r="H181" s="226">
        <v>3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AT181" s="232" t="s">
        <v>135</v>
      </c>
      <c r="AU181" s="232" t="s">
        <v>90</v>
      </c>
      <c r="AV181" s="13" t="s">
        <v>90</v>
      </c>
      <c r="AW181" s="13" t="s">
        <v>36</v>
      </c>
      <c r="AX181" s="13" t="s">
        <v>80</v>
      </c>
      <c r="AY181" s="232" t="s">
        <v>121</v>
      </c>
    </row>
    <row r="182" spans="1:65" s="13" customFormat="1" ht="22.5">
      <c r="B182" s="222"/>
      <c r="C182" s="223"/>
      <c r="D182" s="217" t="s">
        <v>135</v>
      </c>
      <c r="E182" s="224" t="s">
        <v>1</v>
      </c>
      <c r="F182" s="225" t="s">
        <v>212</v>
      </c>
      <c r="G182" s="223"/>
      <c r="H182" s="226">
        <v>7.875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AT182" s="232" t="s">
        <v>135</v>
      </c>
      <c r="AU182" s="232" t="s">
        <v>90</v>
      </c>
      <c r="AV182" s="13" t="s">
        <v>90</v>
      </c>
      <c r="AW182" s="13" t="s">
        <v>36</v>
      </c>
      <c r="AX182" s="13" t="s">
        <v>80</v>
      </c>
      <c r="AY182" s="232" t="s">
        <v>121</v>
      </c>
    </row>
    <row r="183" spans="1:65" s="13" customFormat="1" ht="11.25">
      <c r="B183" s="222"/>
      <c r="C183" s="223"/>
      <c r="D183" s="217" t="s">
        <v>135</v>
      </c>
      <c r="E183" s="224" t="s">
        <v>1</v>
      </c>
      <c r="F183" s="225" t="s">
        <v>213</v>
      </c>
      <c r="G183" s="223"/>
      <c r="H183" s="226">
        <v>10</v>
      </c>
      <c r="I183" s="227"/>
      <c r="J183" s="223"/>
      <c r="K183" s="223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135</v>
      </c>
      <c r="AU183" s="232" t="s">
        <v>90</v>
      </c>
      <c r="AV183" s="13" t="s">
        <v>90</v>
      </c>
      <c r="AW183" s="13" t="s">
        <v>36</v>
      </c>
      <c r="AX183" s="13" t="s">
        <v>80</v>
      </c>
      <c r="AY183" s="232" t="s">
        <v>121</v>
      </c>
    </row>
    <row r="184" spans="1:65" s="13" customFormat="1" ht="11.25">
      <c r="B184" s="222"/>
      <c r="C184" s="223"/>
      <c r="D184" s="217" t="s">
        <v>135</v>
      </c>
      <c r="E184" s="224" t="s">
        <v>1</v>
      </c>
      <c r="F184" s="225" t="s">
        <v>214</v>
      </c>
      <c r="G184" s="223"/>
      <c r="H184" s="226">
        <v>10.6</v>
      </c>
      <c r="I184" s="227"/>
      <c r="J184" s="223"/>
      <c r="K184" s="223"/>
      <c r="L184" s="228"/>
      <c r="M184" s="229"/>
      <c r="N184" s="230"/>
      <c r="O184" s="230"/>
      <c r="P184" s="230"/>
      <c r="Q184" s="230"/>
      <c r="R184" s="230"/>
      <c r="S184" s="230"/>
      <c r="T184" s="231"/>
      <c r="AT184" s="232" t="s">
        <v>135</v>
      </c>
      <c r="AU184" s="232" t="s">
        <v>90</v>
      </c>
      <c r="AV184" s="13" t="s">
        <v>90</v>
      </c>
      <c r="AW184" s="13" t="s">
        <v>36</v>
      </c>
      <c r="AX184" s="13" t="s">
        <v>80</v>
      </c>
      <c r="AY184" s="232" t="s">
        <v>121</v>
      </c>
    </row>
    <row r="185" spans="1:65" s="14" customFormat="1" ht="11.25">
      <c r="B185" s="244"/>
      <c r="C185" s="245"/>
      <c r="D185" s="217" t="s">
        <v>135</v>
      </c>
      <c r="E185" s="246" t="s">
        <v>1</v>
      </c>
      <c r="F185" s="247" t="s">
        <v>172</v>
      </c>
      <c r="G185" s="245"/>
      <c r="H185" s="248">
        <v>52.475000000000001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AT185" s="254" t="s">
        <v>135</v>
      </c>
      <c r="AU185" s="254" t="s">
        <v>90</v>
      </c>
      <c r="AV185" s="14" t="s">
        <v>128</v>
      </c>
      <c r="AW185" s="14" t="s">
        <v>36</v>
      </c>
      <c r="AX185" s="14" t="s">
        <v>88</v>
      </c>
      <c r="AY185" s="254" t="s">
        <v>121</v>
      </c>
    </row>
    <row r="186" spans="1:65" s="2" customFormat="1" ht="48" customHeight="1">
      <c r="A186" s="33"/>
      <c r="B186" s="34"/>
      <c r="C186" s="203" t="s">
        <v>215</v>
      </c>
      <c r="D186" s="203" t="s">
        <v>124</v>
      </c>
      <c r="E186" s="204" t="s">
        <v>216</v>
      </c>
      <c r="F186" s="205" t="s">
        <v>217</v>
      </c>
      <c r="G186" s="206" t="s">
        <v>150</v>
      </c>
      <c r="H186" s="207">
        <v>104</v>
      </c>
      <c r="I186" s="208"/>
      <c r="J186" s="209">
        <f>ROUND(I186*H186,2)</f>
        <v>0</v>
      </c>
      <c r="K186" s="210"/>
      <c r="L186" s="38"/>
      <c r="M186" s="211" t="s">
        <v>1</v>
      </c>
      <c r="N186" s="212" t="s">
        <v>45</v>
      </c>
      <c r="O186" s="70"/>
      <c r="P186" s="213">
        <f>O186*H186</f>
        <v>0</v>
      </c>
      <c r="Q186" s="213">
        <v>1.58E-3</v>
      </c>
      <c r="R186" s="213">
        <f>Q186*H186</f>
        <v>0.16431999999999999</v>
      </c>
      <c r="S186" s="213">
        <v>0</v>
      </c>
      <c r="T186" s="214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5" t="s">
        <v>128</v>
      </c>
      <c r="AT186" s="215" t="s">
        <v>124</v>
      </c>
      <c r="AU186" s="215" t="s">
        <v>90</v>
      </c>
      <c r="AY186" s="16" t="s">
        <v>121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6" t="s">
        <v>88</v>
      </c>
      <c r="BK186" s="216">
        <f>ROUND(I186*H186,2)</f>
        <v>0</v>
      </c>
      <c r="BL186" s="16" t="s">
        <v>128</v>
      </c>
      <c r="BM186" s="215" t="s">
        <v>218</v>
      </c>
    </row>
    <row r="187" spans="1:65" s="2" customFormat="1" ht="29.25">
      <c r="A187" s="33"/>
      <c r="B187" s="34"/>
      <c r="C187" s="35"/>
      <c r="D187" s="217" t="s">
        <v>130</v>
      </c>
      <c r="E187" s="35"/>
      <c r="F187" s="218" t="s">
        <v>217</v>
      </c>
      <c r="G187" s="35"/>
      <c r="H187" s="35"/>
      <c r="I187" s="114"/>
      <c r="J187" s="35"/>
      <c r="K187" s="35"/>
      <c r="L187" s="38"/>
      <c r="M187" s="219"/>
      <c r="N187" s="220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130</v>
      </c>
      <c r="AU187" s="16" t="s">
        <v>90</v>
      </c>
    </row>
    <row r="188" spans="1:65" s="2" customFormat="1" ht="97.5">
      <c r="A188" s="33"/>
      <c r="B188" s="34"/>
      <c r="C188" s="35"/>
      <c r="D188" s="217" t="s">
        <v>131</v>
      </c>
      <c r="E188" s="35"/>
      <c r="F188" s="221" t="s">
        <v>209</v>
      </c>
      <c r="G188" s="35"/>
      <c r="H188" s="35"/>
      <c r="I188" s="114"/>
      <c r="J188" s="35"/>
      <c r="K188" s="35"/>
      <c r="L188" s="38"/>
      <c r="M188" s="219"/>
      <c r="N188" s="220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131</v>
      </c>
      <c r="AU188" s="16" t="s">
        <v>90</v>
      </c>
    </row>
    <row r="189" spans="1:65" s="13" customFormat="1" ht="11.25">
      <c r="B189" s="222"/>
      <c r="C189" s="223"/>
      <c r="D189" s="217" t="s">
        <v>135</v>
      </c>
      <c r="E189" s="224" t="s">
        <v>1</v>
      </c>
      <c r="F189" s="225" t="s">
        <v>219</v>
      </c>
      <c r="G189" s="223"/>
      <c r="H189" s="226">
        <v>21.6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AT189" s="232" t="s">
        <v>135</v>
      </c>
      <c r="AU189" s="232" t="s">
        <v>90</v>
      </c>
      <c r="AV189" s="13" t="s">
        <v>90</v>
      </c>
      <c r="AW189" s="13" t="s">
        <v>36</v>
      </c>
      <c r="AX189" s="13" t="s">
        <v>80</v>
      </c>
      <c r="AY189" s="232" t="s">
        <v>121</v>
      </c>
    </row>
    <row r="190" spans="1:65" s="13" customFormat="1" ht="11.25">
      <c r="B190" s="222"/>
      <c r="C190" s="223"/>
      <c r="D190" s="217" t="s">
        <v>135</v>
      </c>
      <c r="E190" s="224" t="s">
        <v>1</v>
      </c>
      <c r="F190" s="225" t="s">
        <v>220</v>
      </c>
      <c r="G190" s="223"/>
      <c r="H190" s="226">
        <v>40</v>
      </c>
      <c r="I190" s="227"/>
      <c r="J190" s="223"/>
      <c r="K190" s="223"/>
      <c r="L190" s="228"/>
      <c r="M190" s="229"/>
      <c r="N190" s="230"/>
      <c r="O190" s="230"/>
      <c r="P190" s="230"/>
      <c r="Q190" s="230"/>
      <c r="R190" s="230"/>
      <c r="S190" s="230"/>
      <c r="T190" s="231"/>
      <c r="AT190" s="232" t="s">
        <v>135</v>
      </c>
      <c r="AU190" s="232" t="s">
        <v>90</v>
      </c>
      <c r="AV190" s="13" t="s">
        <v>90</v>
      </c>
      <c r="AW190" s="13" t="s">
        <v>36</v>
      </c>
      <c r="AX190" s="13" t="s">
        <v>80</v>
      </c>
      <c r="AY190" s="232" t="s">
        <v>121</v>
      </c>
    </row>
    <row r="191" spans="1:65" s="13" customFormat="1" ht="11.25">
      <c r="B191" s="222"/>
      <c r="C191" s="223"/>
      <c r="D191" s="217" t="s">
        <v>135</v>
      </c>
      <c r="E191" s="224" t="s">
        <v>1</v>
      </c>
      <c r="F191" s="225" t="s">
        <v>221</v>
      </c>
      <c r="G191" s="223"/>
      <c r="H191" s="226">
        <v>42.4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135</v>
      </c>
      <c r="AU191" s="232" t="s">
        <v>90</v>
      </c>
      <c r="AV191" s="13" t="s">
        <v>90</v>
      </c>
      <c r="AW191" s="13" t="s">
        <v>36</v>
      </c>
      <c r="AX191" s="13" t="s">
        <v>80</v>
      </c>
      <c r="AY191" s="232" t="s">
        <v>121</v>
      </c>
    </row>
    <row r="192" spans="1:65" s="14" customFormat="1" ht="11.25">
      <c r="B192" s="244"/>
      <c r="C192" s="245"/>
      <c r="D192" s="217" t="s">
        <v>135</v>
      </c>
      <c r="E192" s="246" t="s">
        <v>1</v>
      </c>
      <c r="F192" s="247" t="s">
        <v>172</v>
      </c>
      <c r="G192" s="245"/>
      <c r="H192" s="248">
        <v>104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AT192" s="254" t="s">
        <v>135</v>
      </c>
      <c r="AU192" s="254" t="s">
        <v>90</v>
      </c>
      <c r="AV192" s="14" t="s">
        <v>128</v>
      </c>
      <c r="AW192" s="14" t="s">
        <v>36</v>
      </c>
      <c r="AX192" s="14" t="s">
        <v>88</v>
      </c>
      <c r="AY192" s="254" t="s">
        <v>121</v>
      </c>
    </row>
    <row r="193" spans="1:65" s="2" customFormat="1" ht="36" customHeight="1">
      <c r="A193" s="33"/>
      <c r="B193" s="34"/>
      <c r="C193" s="203" t="s">
        <v>8</v>
      </c>
      <c r="D193" s="203" t="s">
        <v>124</v>
      </c>
      <c r="E193" s="204" t="s">
        <v>222</v>
      </c>
      <c r="F193" s="205" t="s">
        <v>223</v>
      </c>
      <c r="G193" s="206" t="s">
        <v>150</v>
      </c>
      <c r="H193" s="207">
        <v>2.8220000000000001</v>
      </c>
      <c r="I193" s="208"/>
      <c r="J193" s="209">
        <f>ROUND(I193*H193,2)</f>
        <v>0</v>
      </c>
      <c r="K193" s="210"/>
      <c r="L193" s="38"/>
      <c r="M193" s="211" t="s">
        <v>1</v>
      </c>
      <c r="N193" s="212" t="s">
        <v>45</v>
      </c>
      <c r="O193" s="70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15" t="s">
        <v>128</v>
      </c>
      <c r="AT193" s="215" t="s">
        <v>124</v>
      </c>
      <c r="AU193" s="215" t="s">
        <v>90</v>
      </c>
      <c r="AY193" s="16" t="s">
        <v>121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6" t="s">
        <v>88</v>
      </c>
      <c r="BK193" s="216">
        <f>ROUND(I193*H193,2)</f>
        <v>0</v>
      </c>
      <c r="BL193" s="16" t="s">
        <v>128</v>
      </c>
      <c r="BM193" s="215" t="s">
        <v>224</v>
      </c>
    </row>
    <row r="194" spans="1:65" s="2" customFormat="1" ht="29.25">
      <c r="A194" s="33"/>
      <c r="B194" s="34"/>
      <c r="C194" s="35"/>
      <c r="D194" s="217" t="s">
        <v>130</v>
      </c>
      <c r="E194" s="35"/>
      <c r="F194" s="218" t="s">
        <v>223</v>
      </c>
      <c r="G194" s="35"/>
      <c r="H194" s="35"/>
      <c r="I194" s="114"/>
      <c r="J194" s="35"/>
      <c r="K194" s="35"/>
      <c r="L194" s="38"/>
      <c r="M194" s="219"/>
      <c r="N194" s="220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130</v>
      </c>
      <c r="AU194" s="16" t="s">
        <v>90</v>
      </c>
    </row>
    <row r="195" spans="1:65" s="2" customFormat="1" ht="97.5">
      <c r="A195" s="33"/>
      <c r="B195" s="34"/>
      <c r="C195" s="35"/>
      <c r="D195" s="217" t="s">
        <v>131</v>
      </c>
      <c r="E195" s="35"/>
      <c r="F195" s="221" t="s">
        <v>225</v>
      </c>
      <c r="G195" s="35"/>
      <c r="H195" s="35"/>
      <c r="I195" s="114"/>
      <c r="J195" s="35"/>
      <c r="K195" s="35"/>
      <c r="L195" s="38"/>
      <c r="M195" s="219"/>
      <c r="N195" s="220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131</v>
      </c>
      <c r="AU195" s="16" t="s">
        <v>90</v>
      </c>
    </row>
    <row r="196" spans="1:65" s="13" customFormat="1" ht="22.5">
      <c r="B196" s="222"/>
      <c r="C196" s="223"/>
      <c r="D196" s="217" t="s">
        <v>135</v>
      </c>
      <c r="E196" s="224" t="s">
        <v>1</v>
      </c>
      <c r="F196" s="225" t="s">
        <v>226</v>
      </c>
      <c r="G196" s="223"/>
      <c r="H196" s="226">
        <v>2.8220000000000001</v>
      </c>
      <c r="I196" s="227"/>
      <c r="J196" s="223"/>
      <c r="K196" s="223"/>
      <c r="L196" s="228"/>
      <c r="M196" s="229"/>
      <c r="N196" s="230"/>
      <c r="O196" s="230"/>
      <c r="P196" s="230"/>
      <c r="Q196" s="230"/>
      <c r="R196" s="230"/>
      <c r="S196" s="230"/>
      <c r="T196" s="231"/>
      <c r="AT196" s="232" t="s">
        <v>135</v>
      </c>
      <c r="AU196" s="232" t="s">
        <v>90</v>
      </c>
      <c r="AV196" s="13" t="s">
        <v>90</v>
      </c>
      <c r="AW196" s="13" t="s">
        <v>36</v>
      </c>
      <c r="AX196" s="13" t="s">
        <v>88</v>
      </c>
      <c r="AY196" s="232" t="s">
        <v>121</v>
      </c>
    </row>
    <row r="197" spans="1:65" s="2" customFormat="1" ht="36" customHeight="1">
      <c r="A197" s="33"/>
      <c r="B197" s="34"/>
      <c r="C197" s="203" t="s">
        <v>227</v>
      </c>
      <c r="D197" s="203" t="s">
        <v>124</v>
      </c>
      <c r="E197" s="204" t="s">
        <v>174</v>
      </c>
      <c r="F197" s="205" t="s">
        <v>175</v>
      </c>
      <c r="G197" s="206" t="s">
        <v>166</v>
      </c>
      <c r="H197" s="207">
        <v>498.68299999999999</v>
      </c>
      <c r="I197" s="208"/>
      <c r="J197" s="209">
        <f>ROUND(I197*H197,2)</f>
        <v>0</v>
      </c>
      <c r="K197" s="210"/>
      <c r="L197" s="38"/>
      <c r="M197" s="211" t="s">
        <v>1</v>
      </c>
      <c r="N197" s="212" t="s">
        <v>45</v>
      </c>
      <c r="O197" s="70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5" t="s">
        <v>128</v>
      </c>
      <c r="AT197" s="215" t="s">
        <v>124</v>
      </c>
      <c r="AU197" s="215" t="s">
        <v>90</v>
      </c>
      <c r="AY197" s="16" t="s">
        <v>121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6" t="s">
        <v>88</v>
      </c>
      <c r="BK197" s="216">
        <f>ROUND(I197*H197,2)</f>
        <v>0</v>
      </c>
      <c r="BL197" s="16" t="s">
        <v>128</v>
      </c>
      <c r="BM197" s="215" t="s">
        <v>228</v>
      </c>
    </row>
    <row r="198" spans="1:65" s="2" customFormat="1" ht="29.25">
      <c r="A198" s="33"/>
      <c r="B198" s="34"/>
      <c r="C198" s="35"/>
      <c r="D198" s="217" t="s">
        <v>130</v>
      </c>
      <c r="E198" s="35"/>
      <c r="F198" s="218" t="s">
        <v>175</v>
      </c>
      <c r="G198" s="35"/>
      <c r="H198" s="35"/>
      <c r="I198" s="114"/>
      <c r="J198" s="35"/>
      <c r="K198" s="35"/>
      <c r="L198" s="38"/>
      <c r="M198" s="219"/>
      <c r="N198" s="220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130</v>
      </c>
      <c r="AU198" s="16" t="s">
        <v>90</v>
      </c>
    </row>
    <row r="199" spans="1:65" s="2" customFormat="1" ht="19.5">
      <c r="A199" s="33"/>
      <c r="B199" s="34"/>
      <c r="C199" s="35"/>
      <c r="D199" s="217" t="s">
        <v>133</v>
      </c>
      <c r="E199" s="35"/>
      <c r="F199" s="221" t="s">
        <v>229</v>
      </c>
      <c r="G199" s="35"/>
      <c r="H199" s="35"/>
      <c r="I199" s="114"/>
      <c r="J199" s="35"/>
      <c r="K199" s="35"/>
      <c r="L199" s="38"/>
      <c r="M199" s="219"/>
      <c r="N199" s="220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133</v>
      </c>
      <c r="AU199" s="16" t="s">
        <v>90</v>
      </c>
    </row>
    <row r="200" spans="1:65" s="13" customFormat="1" ht="11.25">
      <c r="B200" s="222"/>
      <c r="C200" s="223"/>
      <c r="D200" s="217" t="s">
        <v>135</v>
      </c>
      <c r="E200" s="224" t="s">
        <v>1</v>
      </c>
      <c r="F200" s="225" t="s">
        <v>230</v>
      </c>
      <c r="G200" s="223"/>
      <c r="H200" s="226">
        <v>29.4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135</v>
      </c>
      <c r="AU200" s="232" t="s">
        <v>90</v>
      </c>
      <c r="AV200" s="13" t="s">
        <v>90</v>
      </c>
      <c r="AW200" s="13" t="s">
        <v>36</v>
      </c>
      <c r="AX200" s="13" t="s">
        <v>80</v>
      </c>
      <c r="AY200" s="232" t="s">
        <v>121</v>
      </c>
    </row>
    <row r="201" spans="1:65" s="13" customFormat="1" ht="11.25">
      <c r="B201" s="222"/>
      <c r="C201" s="223"/>
      <c r="D201" s="217" t="s">
        <v>135</v>
      </c>
      <c r="E201" s="224" t="s">
        <v>1</v>
      </c>
      <c r="F201" s="225" t="s">
        <v>231</v>
      </c>
      <c r="G201" s="223"/>
      <c r="H201" s="226">
        <v>52.475000000000001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135</v>
      </c>
      <c r="AU201" s="232" t="s">
        <v>90</v>
      </c>
      <c r="AV201" s="13" t="s">
        <v>90</v>
      </c>
      <c r="AW201" s="13" t="s">
        <v>36</v>
      </c>
      <c r="AX201" s="13" t="s">
        <v>80</v>
      </c>
      <c r="AY201" s="232" t="s">
        <v>121</v>
      </c>
    </row>
    <row r="202" spans="1:65" s="13" customFormat="1" ht="11.25">
      <c r="B202" s="222"/>
      <c r="C202" s="223"/>
      <c r="D202" s="217" t="s">
        <v>135</v>
      </c>
      <c r="E202" s="224" t="s">
        <v>1</v>
      </c>
      <c r="F202" s="225" t="s">
        <v>232</v>
      </c>
      <c r="G202" s="223"/>
      <c r="H202" s="226">
        <v>104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AT202" s="232" t="s">
        <v>135</v>
      </c>
      <c r="AU202" s="232" t="s">
        <v>90</v>
      </c>
      <c r="AV202" s="13" t="s">
        <v>90</v>
      </c>
      <c r="AW202" s="13" t="s">
        <v>36</v>
      </c>
      <c r="AX202" s="13" t="s">
        <v>80</v>
      </c>
      <c r="AY202" s="232" t="s">
        <v>121</v>
      </c>
    </row>
    <row r="203" spans="1:65" s="13" customFormat="1" ht="22.5">
      <c r="B203" s="222"/>
      <c r="C203" s="223"/>
      <c r="D203" s="217" t="s">
        <v>135</v>
      </c>
      <c r="E203" s="224" t="s">
        <v>1</v>
      </c>
      <c r="F203" s="225" t="s">
        <v>233</v>
      </c>
      <c r="G203" s="223"/>
      <c r="H203" s="226">
        <v>5.9260000000000002</v>
      </c>
      <c r="I203" s="227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1"/>
      <c r="AT203" s="232" t="s">
        <v>135</v>
      </c>
      <c r="AU203" s="232" t="s">
        <v>90</v>
      </c>
      <c r="AV203" s="13" t="s">
        <v>90</v>
      </c>
      <c r="AW203" s="13" t="s">
        <v>36</v>
      </c>
      <c r="AX203" s="13" t="s">
        <v>80</v>
      </c>
      <c r="AY203" s="232" t="s">
        <v>121</v>
      </c>
    </row>
    <row r="204" spans="1:65" s="14" customFormat="1" ht="11.25">
      <c r="B204" s="244"/>
      <c r="C204" s="245"/>
      <c r="D204" s="217" t="s">
        <v>135</v>
      </c>
      <c r="E204" s="246" t="s">
        <v>1</v>
      </c>
      <c r="F204" s="247" t="s">
        <v>172</v>
      </c>
      <c r="G204" s="245"/>
      <c r="H204" s="248">
        <v>191.80099999999999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AT204" s="254" t="s">
        <v>135</v>
      </c>
      <c r="AU204" s="254" t="s">
        <v>90</v>
      </c>
      <c r="AV204" s="14" t="s">
        <v>128</v>
      </c>
      <c r="AW204" s="14" t="s">
        <v>36</v>
      </c>
      <c r="AX204" s="14" t="s">
        <v>80</v>
      </c>
      <c r="AY204" s="254" t="s">
        <v>121</v>
      </c>
    </row>
    <row r="205" spans="1:65" s="13" customFormat="1" ht="11.25">
      <c r="B205" s="222"/>
      <c r="C205" s="223"/>
      <c r="D205" s="217" t="s">
        <v>135</v>
      </c>
      <c r="E205" s="224" t="s">
        <v>1</v>
      </c>
      <c r="F205" s="225" t="s">
        <v>234</v>
      </c>
      <c r="G205" s="223"/>
      <c r="H205" s="226">
        <v>498.68299999999999</v>
      </c>
      <c r="I205" s="227"/>
      <c r="J205" s="223"/>
      <c r="K205" s="223"/>
      <c r="L205" s="228"/>
      <c r="M205" s="229"/>
      <c r="N205" s="230"/>
      <c r="O205" s="230"/>
      <c r="P205" s="230"/>
      <c r="Q205" s="230"/>
      <c r="R205" s="230"/>
      <c r="S205" s="230"/>
      <c r="T205" s="231"/>
      <c r="AT205" s="232" t="s">
        <v>135</v>
      </c>
      <c r="AU205" s="232" t="s">
        <v>90</v>
      </c>
      <c r="AV205" s="13" t="s">
        <v>90</v>
      </c>
      <c r="AW205" s="13" t="s">
        <v>36</v>
      </c>
      <c r="AX205" s="13" t="s">
        <v>88</v>
      </c>
      <c r="AY205" s="232" t="s">
        <v>121</v>
      </c>
    </row>
    <row r="206" spans="1:65" s="2" customFormat="1" ht="36" customHeight="1">
      <c r="A206" s="33"/>
      <c r="B206" s="34"/>
      <c r="C206" s="203" t="s">
        <v>235</v>
      </c>
      <c r="D206" s="203" t="s">
        <v>124</v>
      </c>
      <c r="E206" s="204" t="s">
        <v>236</v>
      </c>
      <c r="F206" s="205" t="s">
        <v>237</v>
      </c>
      <c r="G206" s="206" t="s">
        <v>150</v>
      </c>
      <c r="H206" s="207">
        <v>188.697</v>
      </c>
      <c r="I206" s="208"/>
      <c r="J206" s="209">
        <f>ROUND(I206*H206,2)</f>
        <v>0</v>
      </c>
      <c r="K206" s="210"/>
      <c r="L206" s="38"/>
      <c r="M206" s="211" t="s">
        <v>1</v>
      </c>
      <c r="N206" s="212" t="s">
        <v>45</v>
      </c>
      <c r="O206" s="70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5" t="s">
        <v>128</v>
      </c>
      <c r="AT206" s="215" t="s">
        <v>124</v>
      </c>
      <c r="AU206" s="215" t="s">
        <v>90</v>
      </c>
      <c r="AY206" s="16" t="s">
        <v>121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6" t="s">
        <v>88</v>
      </c>
      <c r="BK206" s="216">
        <f>ROUND(I206*H206,2)</f>
        <v>0</v>
      </c>
      <c r="BL206" s="16" t="s">
        <v>128</v>
      </c>
      <c r="BM206" s="215" t="s">
        <v>238</v>
      </c>
    </row>
    <row r="207" spans="1:65" s="2" customFormat="1" ht="19.5">
      <c r="A207" s="33"/>
      <c r="B207" s="34"/>
      <c r="C207" s="35"/>
      <c r="D207" s="217" t="s">
        <v>130</v>
      </c>
      <c r="E207" s="35"/>
      <c r="F207" s="218" t="s">
        <v>237</v>
      </c>
      <c r="G207" s="35"/>
      <c r="H207" s="35"/>
      <c r="I207" s="114"/>
      <c r="J207" s="35"/>
      <c r="K207" s="35"/>
      <c r="L207" s="38"/>
      <c r="M207" s="219"/>
      <c r="N207" s="220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130</v>
      </c>
      <c r="AU207" s="16" t="s">
        <v>90</v>
      </c>
    </row>
    <row r="208" spans="1:65" s="2" customFormat="1" ht="146.25">
      <c r="A208" s="33"/>
      <c r="B208" s="34"/>
      <c r="C208" s="35"/>
      <c r="D208" s="217" t="s">
        <v>131</v>
      </c>
      <c r="E208" s="35"/>
      <c r="F208" s="221" t="s">
        <v>239</v>
      </c>
      <c r="G208" s="35"/>
      <c r="H208" s="35"/>
      <c r="I208" s="114"/>
      <c r="J208" s="35"/>
      <c r="K208" s="35"/>
      <c r="L208" s="38"/>
      <c r="M208" s="219"/>
      <c r="N208" s="220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131</v>
      </c>
      <c r="AU208" s="16" t="s">
        <v>90</v>
      </c>
    </row>
    <row r="209" spans="1:65" s="13" customFormat="1" ht="22.5">
      <c r="B209" s="222"/>
      <c r="C209" s="223"/>
      <c r="D209" s="217" t="s">
        <v>135</v>
      </c>
      <c r="E209" s="224" t="s">
        <v>1</v>
      </c>
      <c r="F209" s="225" t="s">
        <v>240</v>
      </c>
      <c r="G209" s="223"/>
      <c r="H209" s="226">
        <v>188.697</v>
      </c>
      <c r="I209" s="227"/>
      <c r="J209" s="223"/>
      <c r="K209" s="223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135</v>
      </c>
      <c r="AU209" s="232" t="s">
        <v>90</v>
      </c>
      <c r="AV209" s="13" t="s">
        <v>90</v>
      </c>
      <c r="AW209" s="13" t="s">
        <v>36</v>
      </c>
      <c r="AX209" s="13" t="s">
        <v>88</v>
      </c>
      <c r="AY209" s="232" t="s">
        <v>121</v>
      </c>
    </row>
    <row r="210" spans="1:65" s="2" customFormat="1" ht="60" customHeight="1">
      <c r="A210" s="33"/>
      <c r="B210" s="34"/>
      <c r="C210" s="203" t="s">
        <v>241</v>
      </c>
      <c r="D210" s="203" t="s">
        <v>124</v>
      </c>
      <c r="E210" s="204" t="s">
        <v>242</v>
      </c>
      <c r="F210" s="205" t="s">
        <v>243</v>
      </c>
      <c r="G210" s="206" t="s">
        <v>150</v>
      </c>
      <c r="H210" s="207">
        <v>188.697</v>
      </c>
      <c r="I210" s="208"/>
      <c r="J210" s="209">
        <f>ROUND(I210*H210,2)</f>
        <v>0</v>
      </c>
      <c r="K210" s="210"/>
      <c r="L210" s="38"/>
      <c r="M210" s="211" t="s">
        <v>1</v>
      </c>
      <c r="N210" s="212" t="s">
        <v>45</v>
      </c>
      <c r="O210" s="70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5" t="s">
        <v>128</v>
      </c>
      <c r="AT210" s="215" t="s">
        <v>124</v>
      </c>
      <c r="AU210" s="215" t="s">
        <v>90</v>
      </c>
      <c r="AY210" s="16" t="s">
        <v>121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6" t="s">
        <v>88</v>
      </c>
      <c r="BK210" s="216">
        <f>ROUND(I210*H210,2)</f>
        <v>0</v>
      </c>
      <c r="BL210" s="16" t="s">
        <v>128</v>
      </c>
      <c r="BM210" s="215" t="s">
        <v>244</v>
      </c>
    </row>
    <row r="211" spans="1:65" s="2" customFormat="1" ht="39">
      <c r="A211" s="33"/>
      <c r="B211" s="34"/>
      <c r="C211" s="35"/>
      <c r="D211" s="217" t="s">
        <v>130</v>
      </c>
      <c r="E211" s="35"/>
      <c r="F211" s="218" t="s">
        <v>243</v>
      </c>
      <c r="G211" s="35"/>
      <c r="H211" s="35"/>
      <c r="I211" s="114"/>
      <c r="J211" s="35"/>
      <c r="K211" s="35"/>
      <c r="L211" s="38"/>
      <c r="M211" s="219"/>
      <c r="N211" s="220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130</v>
      </c>
      <c r="AU211" s="16" t="s">
        <v>90</v>
      </c>
    </row>
    <row r="212" spans="1:65" s="2" customFormat="1" ht="195">
      <c r="A212" s="33"/>
      <c r="B212" s="34"/>
      <c r="C212" s="35"/>
      <c r="D212" s="217" t="s">
        <v>131</v>
      </c>
      <c r="E212" s="35"/>
      <c r="F212" s="221" t="s">
        <v>245</v>
      </c>
      <c r="G212" s="35"/>
      <c r="H212" s="35"/>
      <c r="I212" s="114"/>
      <c r="J212" s="35"/>
      <c r="K212" s="35"/>
      <c r="L212" s="38"/>
      <c r="M212" s="219"/>
      <c r="N212" s="220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131</v>
      </c>
      <c r="AU212" s="16" t="s">
        <v>90</v>
      </c>
    </row>
    <row r="213" spans="1:65" s="2" customFormat="1" ht="60" customHeight="1">
      <c r="A213" s="33"/>
      <c r="B213" s="34"/>
      <c r="C213" s="203" t="s">
        <v>246</v>
      </c>
      <c r="D213" s="203" t="s">
        <v>124</v>
      </c>
      <c r="E213" s="204" t="s">
        <v>247</v>
      </c>
      <c r="F213" s="205" t="s">
        <v>248</v>
      </c>
      <c r="G213" s="206" t="s">
        <v>150</v>
      </c>
      <c r="H213" s="207">
        <v>1886.97</v>
      </c>
      <c r="I213" s="208"/>
      <c r="J213" s="209">
        <f>ROUND(I213*H213,2)</f>
        <v>0</v>
      </c>
      <c r="K213" s="210"/>
      <c r="L213" s="38"/>
      <c r="M213" s="211" t="s">
        <v>1</v>
      </c>
      <c r="N213" s="212" t="s">
        <v>45</v>
      </c>
      <c r="O213" s="70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15" t="s">
        <v>128</v>
      </c>
      <c r="AT213" s="215" t="s">
        <v>124</v>
      </c>
      <c r="AU213" s="215" t="s">
        <v>90</v>
      </c>
      <c r="AY213" s="16" t="s">
        <v>121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6" t="s">
        <v>88</v>
      </c>
      <c r="BK213" s="216">
        <f>ROUND(I213*H213,2)</f>
        <v>0</v>
      </c>
      <c r="BL213" s="16" t="s">
        <v>128</v>
      </c>
      <c r="BM213" s="215" t="s">
        <v>249</v>
      </c>
    </row>
    <row r="214" spans="1:65" s="2" customFormat="1" ht="39">
      <c r="A214" s="33"/>
      <c r="B214" s="34"/>
      <c r="C214" s="35"/>
      <c r="D214" s="217" t="s">
        <v>130</v>
      </c>
      <c r="E214" s="35"/>
      <c r="F214" s="218" t="s">
        <v>248</v>
      </c>
      <c r="G214" s="35"/>
      <c r="H214" s="35"/>
      <c r="I214" s="114"/>
      <c r="J214" s="35"/>
      <c r="K214" s="35"/>
      <c r="L214" s="38"/>
      <c r="M214" s="219"/>
      <c r="N214" s="220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130</v>
      </c>
      <c r="AU214" s="16" t="s">
        <v>90</v>
      </c>
    </row>
    <row r="215" spans="1:65" s="2" customFormat="1" ht="195">
      <c r="A215" s="33"/>
      <c r="B215" s="34"/>
      <c r="C215" s="35"/>
      <c r="D215" s="217" t="s">
        <v>131</v>
      </c>
      <c r="E215" s="35"/>
      <c r="F215" s="221" t="s">
        <v>245</v>
      </c>
      <c r="G215" s="35"/>
      <c r="H215" s="35"/>
      <c r="I215" s="114"/>
      <c r="J215" s="35"/>
      <c r="K215" s="35"/>
      <c r="L215" s="38"/>
      <c r="M215" s="219"/>
      <c r="N215" s="220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131</v>
      </c>
      <c r="AU215" s="16" t="s">
        <v>90</v>
      </c>
    </row>
    <row r="216" spans="1:65" s="2" customFormat="1" ht="19.5">
      <c r="A216" s="33"/>
      <c r="B216" s="34"/>
      <c r="C216" s="35"/>
      <c r="D216" s="217" t="s">
        <v>133</v>
      </c>
      <c r="E216" s="35"/>
      <c r="F216" s="221" t="s">
        <v>250</v>
      </c>
      <c r="G216" s="35"/>
      <c r="H216" s="35"/>
      <c r="I216" s="114"/>
      <c r="J216" s="35"/>
      <c r="K216" s="35"/>
      <c r="L216" s="38"/>
      <c r="M216" s="219"/>
      <c r="N216" s="220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133</v>
      </c>
      <c r="AU216" s="16" t="s">
        <v>90</v>
      </c>
    </row>
    <row r="217" spans="1:65" s="13" customFormat="1" ht="11.25">
      <c r="B217" s="222"/>
      <c r="C217" s="223"/>
      <c r="D217" s="217" t="s">
        <v>135</v>
      </c>
      <c r="E217" s="224" t="s">
        <v>1</v>
      </c>
      <c r="F217" s="225" t="s">
        <v>251</v>
      </c>
      <c r="G217" s="223"/>
      <c r="H217" s="226">
        <v>1886.97</v>
      </c>
      <c r="I217" s="227"/>
      <c r="J217" s="223"/>
      <c r="K217" s="223"/>
      <c r="L217" s="228"/>
      <c r="M217" s="229"/>
      <c r="N217" s="230"/>
      <c r="O217" s="230"/>
      <c r="P217" s="230"/>
      <c r="Q217" s="230"/>
      <c r="R217" s="230"/>
      <c r="S217" s="230"/>
      <c r="T217" s="231"/>
      <c r="AT217" s="232" t="s">
        <v>135</v>
      </c>
      <c r="AU217" s="232" t="s">
        <v>90</v>
      </c>
      <c r="AV217" s="13" t="s">
        <v>90</v>
      </c>
      <c r="AW217" s="13" t="s">
        <v>36</v>
      </c>
      <c r="AX217" s="13" t="s">
        <v>88</v>
      </c>
      <c r="AY217" s="232" t="s">
        <v>121</v>
      </c>
    </row>
    <row r="218" spans="1:65" s="2" customFormat="1" ht="36" customHeight="1">
      <c r="A218" s="33"/>
      <c r="B218" s="34"/>
      <c r="C218" s="203" t="s">
        <v>252</v>
      </c>
      <c r="D218" s="203" t="s">
        <v>124</v>
      </c>
      <c r="E218" s="204" t="s">
        <v>253</v>
      </c>
      <c r="F218" s="205" t="s">
        <v>254</v>
      </c>
      <c r="G218" s="206" t="s">
        <v>166</v>
      </c>
      <c r="H218" s="207">
        <v>498.68299999999999</v>
      </c>
      <c r="I218" s="208"/>
      <c r="J218" s="209">
        <f>ROUND(I218*H218,2)</f>
        <v>0</v>
      </c>
      <c r="K218" s="210"/>
      <c r="L218" s="38"/>
      <c r="M218" s="211" t="s">
        <v>1</v>
      </c>
      <c r="N218" s="212" t="s">
        <v>45</v>
      </c>
      <c r="O218" s="70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15" t="s">
        <v>128</v>
      </c>
      <c r="AT218" s="215" t="s">
        <v>124</v>
      </c>
      <c r="AU218" s="215" t="s">
        <v>90</v>
      </c>
      <c r="AY218" s="16" t="s">
        <v>121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6" t="s">
        <v>88</v>
      </c>
      <c r="BK218" s="216">
        <f>ROUND(I218*H218,2)</f>
        <v>0</v>
      </c>
      <c r="BL218" s="16" t="s">
        <v>128</v>
      </c>
      <c r="BM218" s="215" t="s">
        <v>255</v>
      </c>
    </row>
    <row r="219" spans="1:65" s="2" customFormat="1" ht="29.25">
      <c r="A219" s="33"/>
      <c r="B219" s="34"/>
      <c r="C219" s="35"/>
      <c r="D219" s="217" t="s">
        <v>130</v>
      </c>
      <c r="E219" s="35"/>
      <c r="F219" s="218" t="s">
        <v>254</v>
      </c>
      <c r="G219" s="35"/>
      <c r="H219" s="35"/>
      <c r="I219" s="114"/>
      <c r="J219" s="35"/>
      <c r="K219" s="35"/>
      <c r="L219" s="38"/>
      <c r="M219" s="219"/>
      <c r="N219" s="220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130</v>
      </c>
      <c r="AU219" s="16" t="s">
        <v>90</v>
      </c>
    </row>
    <row r="220" spans="1:65" s="2" customFormat="1" ht="29.25">
      <c r="A220" s="33"/>
      <c r="B220" s="34"/>
      <c r="C220" s="35"/>
      <c r="D220" s="217" t="s">
        <v>131</v>
      </c>
      <c r="E220" s="35"/>
      <c r="F220" s="221" t="s">
        <v>256</v>
      </c>
      <c r="G220" s="35"/>
      <c r="H220" s="35"/>
      <c r="I220" s="114"/>
      <c r="J220" s="35"/>
      <c r="K220" s="35"/>
      <c r="L220" s="38"/>
      <c r="M220" s="219"/>
      <c r="N220" s="220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131</v>
      </c>
      <c r="AU220" s="16" t="s">
        <v>90</v>
      </c>
    </row>
    <row r="221" spans="1:65" s="2" customFormat="1" ht="19.5">
      <c r="A221" s="33"/>
      <c r="B221" s="34"/>
      <c r="C221" s="35"/>
      <c r="D221" s="217" t="s">
        <v>133</v>
      </c>
      <c r="E221" s="35"/>
      <c r="F221" s="221" t="s">
        <v>257</v>
      </c>
      <c r="G221" s="35"/>
      <c r="H221" s="35"/>
      <c r="I221" s="114"/>
      <c r="J221" s="35"/>
      <c r="K221" s="35"/>
      <c r="L221" s="38"/>
      <c r="M221" s="219"/>
      <c r="N221" s="220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133</v>
      </c>
      <c r="AU221" s="16" t="s">
        <v>90</v>
      </c>
    </row>
    <row r="222" spans="1:65" s="12" customFormat="1" ht="22.9" customHeight="1">
      <c r="B222" s="187"/>
      <c r="C222" s="188"/>
      <c r="D222" s="189" t="s">
        <v>79</v>
      </c>
      <c r="E222" s="201" t="s">
        <v>258</v>
      </c>
      <c r="F222" s="201" t="s">
        <v>259</v>
      </c>
      <c r="G222" s="188"/>
      <c r="H222" s="188"/>
      <c r="I222" s="191"/>
      <c r="J222" s="202">
        <f>BK222</f>
        <v>0</v>
      </c>
      <c r="K222" s="188"/>
      <c r="L222" s="193"/>
      <c r="M222" s="194"/>
      <c r="N222" s="195"/>
      <c r="O222" s="195"/>
      <c r="P222" s="196">
        <f>SUM(P223:P279)</f>
        <v>0</v>
      </c>
      <c r="Q222" s="195"/>
      <c r="R222" s="196">
        <f>SUM(R223:R279)</f>
        <v>26.442532999999997</v>
      </c>
      <c r="S222" s="195"/>
      <c r="T222" s="197">
        <f>SUM(T223:T279)</f>
        <v>0</v>
      </c>
      <c r="AR222" s="198" t="s">
        <v>88</v>
      </c>
      <c r="AT222" s="199" t="s">
        <v>79</v>
      </c>
      <c r="AU222" s="199" t="s">
        <v>88</v>
      </c>
      <c r="AY222" s="198" t="s">
        <v>121</v>
      </c>
      <c r="BK222" s="200">
        <f>SUM(BK223:BK279)</f>
        <v>0</v>
      </c>
    </row>
    <row r="223" spans="1:65" s="2" customFormat="1" ht="60" customHeight="1">
      <c r="A223" s="33"/>
      <c r="B223" s="34"/>
      <c r="C223" s="203" t="s">
        <v>7</v>
      </c>
      <c r="D223" s="203" t="s">
        <v>124</v>
      </c>
      <c r="E223" s="204" t="s">
        <v>260</v>
      </c>
      <c r="F223" s="205" t="s">
        <v>261</v>
      </c>
      <c r="G223" s="206" t="s">
        <v>262</v>
      </c>
      <c r="H223" s="207">
        <v>10</v>
      </c>
      <c r="I223" s="208"/>
      <c r="J223" s="209">
        <f>ROUND(I223*H223,2)</f>
        <v>0</v>
      </c>
      <c r="K223" s="210"/>
      <c r="L223" s="38"/>
      <c r="M223" s="211" t="s">
        <v>1</v>
      </c>
      <c r="N223" s="212" t="s">
        <v>45</v>
      </c>
      <c r="O223" s="70"/>
      <c r="P223" s="213">
        <f>O223*H223</f>
        <v>0</v>
      </c>
      <c r="Q223" s="213">
        <v>2.64E-2</v>
      </c>
      <c r="R223" s="213">
        <f>Q223*H223</f>
        <v>0.26400000000000001</v>
      </c>
      <c r="S223" s="213">
        <v>0</v>
      </c>
      <c r="T223" s="214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15" t="s">
        <v>128</v>
      </c>
      <c r="AT223" s="215" t="s">
        <v>124</v>
      </c>
      <c r="AU223" s="215" t="s">
        <v>90</v>
      </c>
      <c r="AY223" s="16" t="s">
        <v>121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6" t="s">
        <v>88</v>
      </c>
      <c r="BK223" s="216">
        <f>ROUND(I223*H223,2)</f>
        <v>0</v>
      </c>
      <c r="BL223" s="16" t="s">
        <v>128</v>
      </c>
      <c r="BM223" s="215" t="s">
        <v>263</v>
      </c>
    </row>
    <row r="224" spans="1:65" s="2" customFormat="1" ht="39">
      <c r="A224" s="33"/>
      <c r="B224" s="34"/>
      <c r="C224" s="35"/>
      <c r="D224" s="217" t="s">
        <v>130</v>
      </c>
      <c r="E224" s="35"/>
      <c r="F224" s="218" t="s">
        <v>261</v>
      </c>
      <c r="G224" s="35"/>
      <c r="H224" s="35"/>
      <c r="I224" s="114"/>
      <c r="J224" s="35"/>
      <c r="K224" s="35"/>
      <c r="L224" s="38"/>
      <c r="M224" s="219"/>
      <c r="N224" s="220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130</v>
      </c>
      <c r="AU224" s="16" t="s">
        <v>90</v>
      </c>
    </row>
    <row r="225" spans="1:65" s="2" customFormat="1" ht="48.75">
      <c r="A225" s="33"/>
      <c r="B225" s="34"/>
      <c r="C225" s="35"/>
      <c r="D225" s="217" t="s">
        <v>131</v>
      </c>
      <c r="E225" s="35"/>
      <c r="F225" s="221" t="s">
        <v>264</v>
      </c>
      <c r="G225" s="35"/>
      <c r="H225" s="35"/>
      <c r="I225" s="114"/>
      <c r="J225" s="35"/>
      <c r="K225" s="35"/>
      <c r="L225" s="38"/>
      <c r="M225" s="219"/>
      <c r="N225" s="220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131</v>
      </c>
      <c r="AU225" s="16" t="s">
        <v>90</v>
      </c>
    </row>
    <row r="226" spans="1:65" s="2" customFormat="1" ht="19.5">
      <c r="A226" s="33"/>
      <c r="B226" s="34"/>
      <c r="C226" s="35"/>
      <c r="D226" s="217" t="s">
        <v>133</v>
      </c>
      <c r="E226" s="35"/>
      <c r="F226" s="221" t="s">
        <v>265</v>
      </c>
      <c r="G226" s="35"/>
      <c r="H226" s="35"/>
      <c r="I226" s="114"/>
      <c r="J226" s="35"/>
      <c r="K226" s="35"/>
      <c r="L226" s="38"/>
      <c r="M226" s="219"/>
      <c r="N226" s="220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133</v>
      </c>
      <c r="AU226" s="16" t="s">
        <v>90</v>
      </c>
    </row>
    <row r="227" spans="1:65" s="13" customFormat="1" ht="22.5">
      <c r="B227" s="222"/>
      <c r="C227" s="223"/>
      <c r="D227" s="217" t="s">
        <v>135</v>
      </c>
      <c r="E227" s="224" t="s">
        <v>1</v>
      </c>
      <c r="F227" s="225" t="s">
        <v>266</v>
      </c>
      <c r="G227" s="223"/>
      <c r="H227" s="226">
        <v>4</v>
      </c>
      <c r="I227" s="227"/>
      <c r="J227" s="223"/>
      <c r="K227" s="223"/>
      <c r="L227" s="228"/>
      <c r="M227" s="229"/>
      <c r="N227" s="230"/>
      <c r="O227" s="230"/>
      <c r="P227" s="230"/>
      <c r="Q227" s="230"/>
      <c r="R227" s="230"/>
      <c r="S227" s="230"/>
      <c r="T227" s="231"/>
      <c r="AT227" s="232" t="s">
        <v>135</v>
      </c>
      <c r="AU227" s="232" t="s">
        <v>90</v>
      </c>
      <c r="AV227" s="13" t="s">
        <v>90</v>
      </c>
      <c r="AW227" s="13" t="s">
        <v>36</v>
      </c>
      <c r="AX227" s="13" t="s">
        <v>80</v>
      </c>
      <c r="AY227" s="232" t="s">
        <v>121</v>
      </c>
    </row>
    <row r="228" spans="1:65" s="13" customFormat="1" ht="11.25">
      <c r="B228" s="222"/>
      <c r="C228" s="223"/>
      <c r="D228" s="217" t="s">
        <v>135</v>
      </c>
      <c r="E228" s="224" t="s">
        <v>1</v>
      </c>
      <c r="F228" s="225" t="s">
        <v>267</v>
      </c>
      <c r="G228" s="223"/>
      <c r="H228" s="226">
        <v>6</v>
      </c>
      <c r="I228" s="227"/>
      <c r="J228" s="223"/>
      <c r="K228" s="223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135</v>
      </c>
      <c r="AU228" s="232" t="s">
        <v>90</v>
      </c>
      <c r="AV228" s="13" t="s">
        <v>90</v>
      </c>
      <c r="AW228" s="13" t="s">
        <v>36</v>
      </c>
      <c r="AX228" s="13" t="s">
        <v>80</v>
      </c>
      <c r="AY228" s="232" t="s">
        <v>121</v>
      </c>
    </row>
    <row r="229" spans="1:65" s="14" customFormat="1" ht="11.25">
      <c r="B229" s="244"/>
      <c r="C229" s="245"/>
      <c r="D229" s="217" t="s">
        <v>135</v>
      </c>
      <c r="E229" s="246" t="s">
        <v>1</v>
      </c>
      <c r="F229" s="247" t="s">
        <v>172</v>
      </c>
      <c r="G229" s="245"/>
      <c r="H229" s="248">
        <v>10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AT229" s="254" t="s">
        <v>135</v>
      </c>
      <c r="AU229" s="254" t="s">
        <v>90</v>
      </c>
      <c r="AV229" s="14" t="s">
        <v>128</v>
      </c>
      <c r="AW229" s="14" t="s">
        <v>36</v>
      </c>
      <c r="AX229" s="14" t="s">
        <v>88</v>
      </c>
      <c r="AY229" s="254" t="s">
        <v>121</v>
      </c>
    </row>
    <row r="230" spans="1:65" s="2" customFormat="1" ht="36" customHeight="1">
      <c r="A230" s="33"/>
      <c r="B230" s="34"/>
      <c r="C230" s="203" t="s">
        <v>268</v>
      </c>
      <c r="D230" s="203" t="s">
        <v>124</v>
      </c>
      <c r="E230" s="204" t="s">
        <v>269</v>
      </c>
      <c r="F230" s="205" t="s">
        <v>270</v>
      </c>
      <c r="G230" s="206" t="s">
        <v>262</v>
      </c>
      <c r="H230" s="207">
        <v>57</v>
      </c>
      <c r="I230" s="208"/>
      <c r="J230" s="209">
        <f>ROUND(I230*H230,2)</f>
        <v>0</v>
      </c>
      <c r="K230" s="210"/>
      <c r="L230" s="38"/>
      <c r="M230" s="211" t="s">
        <v>1</v>
      </c>
      <c r="N230" s="212" t="s">
        <v>45</v>
      </c>
      <c r="O230" s="70"/>
      <c r="P230" s="213">
        <f>O230*H230</f>
        <v>0</v>
      </c>
      <c r="Q230" s="213">
        <v>3.3E-4</v>
      </c>
      <c r="R230" s="213">
        <f>Q230*H230</f>
        <v>1.881E-2</v>
      </c>
      <c r="S230" s="213">
        <v>0</v>
      </c>
      <c r="T230" s="214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15" t="s">
        <v>128</v>
      </c>
      <c r="AT230" s="215" t="s">
        <v>124</v>
      </c>
      <c r="AU230" s="215" t="s">
        <v>90</v>
      </c>
      <c r="AY230" s="16" t="s">
        <v>121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6" t="s">
        <v>88</v>
      </c>
      <c r="BK230" s="216">
        <f>ROUND(I230*H230,2)</f>
        <v>0</v>
      </c>
      <c r="BL230" s="16" t="s">
        <v>128</v>
      </c>
      <c r="BM230" s="215" t="s">
        <v>271</v>
      </c>
    </row>
    <row r="231" spans="1:65" s="2" customFormat="1" ht="19.5">
      <c r="A231" s="33"/>
      <c r="B231" s="34"/>
      <c r="C231" s="35"/>
      <c r="D231" s="217" t="s">
        <v>130</v>
      </c>
      <c r="E231" s="35"/>
      <c r="F231" s="218" t="s">
        <v>270</v>
      </c>
      <c r="G231" s="35"/>
      <c r="H231" s="35"/>
      <c r="I231" s="114"/>
      <c r="J231" s="35"/>
      <c r="K231" s="35"/>
      <c r="L231" s="38"/>
      <c r="M231" s="219"/>
      <c r="N231" s="220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130</v>
      </c>
      <c r="AU231" s="16" t="s">
        <v>90</v>
      </c>
    </row>
    <row r="232" spans="1:65" s="2" customFormat="1" ht="48.75">
      <c r="A232" s="33"/>
      <c r="B232" s="34"/>
      <c r="C232" s="35"/>
      <c r="D232" s="217" t="s">
        <v>131</v>
      </c>
      <c r="E232" s="35"/>
      <c r="F232" s="221" t="s">
        <v>272</v>
      </c>
      <c r="G232" s="35"/>
      <c r="H232" s="35"/>
      <c r="I232" s="114"/>
      <c r="J232" s="35"/>
      <c r="K232" s="35"/>
      <c r="L232" s="38"/>
      <c r="M232" s="219"/>
      <c r="N232" s="220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131</v>
      </c>
      <c r="AU232" s="16" t="s">
        <v>90</v>
      </c>
    </row>
    <row r="233" spans="1:65" s="13" customFormat="1" ht="11.25">
      <c r="B233" s="222"/>
      <c r="C233" s="223"/>
      <c r="D233" s="217" t="s">
        <v>135</v>
      </c>
      <c r="E233" s="224" t="s">
        <v>1</v>
      </c>
      <c r="F233" s="225" t="s">
        <v>273</v>
      </c>
      <c r="G233" s="223"/>
      <c r="H233" s="226">
        <v>21</v>
      </c>
      <c r="I233" s="227"/>
      <c r="J233" s="223"/>
      <c r="K233" s="223"/>
      <c r="L233" s="228"/>
      <c r="M233" s="229"/>
      <c r="N233" s="230"/>
      <c r="O233" s="230"/>
      <c r="P233" s="230"/>
      <c r="Q233" s="230"/>
      <c r="R233" s="230"/>
      <c r="S233" s="230"/>
      <c r="T233" s="231"/>
      <c r="AT233" s="232" t="s">
        <v>135</v>
      </c>
      <c r="AU233" s="232" t="s">
        <v>90</v>
      </c>
      <c r="AV233" s="13" t="s">
        <v>90</v>
      </c>
      <c r="AW233" s="13" t="s">
        <v>36</v>
      </c>
      <c r="AX233" s="13" t="s">
        <v>80</v>
      </c>
      <c r="AY233" s="232" t="s">
        <v>121</v>
      </c>
    </row>
    <row r="234" spans="1:65" s="13" customFormat="1" ht="11.25">
      <c r="B234" s="222"/>
      <c r="C234" s="223"/>
      <c r="D234" s="217" t="s">
        <v>135</v>
      </c>
      <c r="E234" s="224" t="s">
        <v>1</v>
      </c>
      <c r="F234" s="225" t="s">
        <v>274</v>
      </c>
      <c r="G234" s="223"/>
      <c r="H234" s="226">
        <v>36</v>
      </c>
      <c r="I234" s="227"/>
      <c r="J234" s="223"/>
      <c r="K234" s="223"/>
      <c r="L234" s="228"/>
      <c r="M234" s="229"/>
      <c r="N234" s="230"/>
      <c r="O234" s="230"/>
      <c r="P234" s="230"/>
      <c r="Q234" s="230"/>
      <c r="R234" s="230"/>
      <c r="S234" s="230"/>
      <c r="T234" s="231"/>
      <c r="AT234" s="232" t="s">
        <v>135</v>
      </c>
      <c r="AU234" s="232" t="s">
        <v>90</v>
      </c>
      <c r="AV234" s="13" t="s">
        <v>90</v>
      </c>
      <c r="AW234" s="13" t="s">
        <v>36</v>
      </c>
      <c r="AX234" s="13" t="s">
        <v>80</v>
      </c>
      <c r="AY234" s="232" t="s">
        <v>121</v>
      </c>
    </row>
    <row r="235" spans="1:65" s="14" customFormat="1" ht="11.25">
      <c r="B235" s="244"/>
      <c r="C235" s="245"/>
      <c r="D235" s="217" t="s">
        <v>135</v>
      </c>
      <c r="E235" s="246" t="s">
        <v>1</v>
      </c>
      <c r="F235" s="247" t="s">
        <v>172</v>
      </c>
      <c r="G235" s="245"/>
      <c r="H235" s="248">
        <v>57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AT235" s="254" t="s">
        <v>135</v>
      </c>
      <c r="AU235" s="254" t="s">
        <v>90</v>
      </c>
      <c r="AV235" s="14" t="s">
        <v>128</v>
      </c>
      <c r="AW235" s="14" t="s">
        <v>36</v>
      </c>
      <c r="AX235" s="14" t="s">
        <v>88</v>
      </c>
      <c r="AY235" s="254" t="s">
        <v>121</v>
      </c>
    </row>
    <row r="236" spans="1:65" s="2" customFormat="1" ht="36" customHeight="1">
      <c r="A236" s="33"/>
      <c r="B236" s="34"/>
      <c r="C236" s="203" t="s">
        <v>275</v>
      </c>
      <c r="D236" s="203" t="s">
        <v>124</v>
      </c>
      <c r="E236" s="204" t="s">
        <v>276</v>
      </c>
      <c r="F236" s="205" t="s">
        <v>277</v>
      </c>
      <c r="G236" s="206" t="s">
        <v>127</v>
      </c>
      <c r="H236" s="207">
        <v>68.400000000000006</v>
      </c>
      <c r="I236" s="208"/>
      <c r="J236" s="209">
        <f>ROUND(I236*H236,2)</f>
        <v>0</v>
      </c>
      <c r="K236" s="210"/>
      <c r="L236" s="38"/>
      <c r="M236" s="211" t="s">
        <v>1</v>
      </c>
      <c r="N236" s="212" t="s">
        <v>45</v>
      </c>
      <c r="O236" s="70"/>
      <c r="P236" s="213">
        <f>O236*H236</f>
        <v>0</v>
      </c>
      <c r="Q236" s="213">
        <v>5.3800000000000002E-3</v>
      </c>
      <c r="R236" s="213">
        <f>Q236*H236</f>
        <v>0.36799200000000004</v>
      </c>
      <c r="S236" s="213">
        <v>0</v>
      </c>
      <c r="T236" s="214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5" t="s">
        <v>128</v>
      </c>
      <c r="AT236" s="215" t="s">
        <v>124</v>
      </c>
      <c r="AU236" s="215" t="s">
        <v>90</v>
      </c>
      <c r="AY236" s="16" t="s">
        <v>121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6" t="s">
        <v>88</v>
      </c>
      <c r="BK236" s="216">
        <f>ROUND(I236*H236,2)</f>
        <v>0</v>
      </c>
      <c r="BL236" s="16" t="s">
        <v>128</v>
      </c>
      <c r="BM236" s="215" t="s">
        <v>278</v>
      </c>
    </row>
    <row r="237" spans="1:65" s="2" customFormat="1" ht="19.5">
      <c r="A237" s="33"/>
      <c r="B237" s="34"/>
      <c r="C237" s="35"/>
      <c r="D237" s="217" t="s">
        <v>130</v>
      </c>
      <c r="E237" s="35"/>
      <c r="F237" s="218" t="s">
        <v>277</v>
      </c>
      <c r="G237" s="35"/>
      <c r="H237" s="35"/>
      <c r="I237" s="114"/>
      <c r="J237" s="35"/>
      <c r="K237" s="35"/>
      <c r="L237" s="38"/>
      <c r="M237" s="219"/>
      <c r="N237" s="220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130</v>
      </c>
      <c r="AU237" s="16" t="s">
        <v>90</v>
      </c>
    </row>
    <row r="238" spans="1:65" s="2" customFormat="1" ht="68.25">
      <c r="A238" s="33"/>
      <c r="B238" s="34"/>
      <c r="C238" s="35"/>
      <c r="D238" s="217" t="s">
        <v>131</v>
      </c>
      <c r="E238" s="35"/>
      <c r="F238" s="221" t="s">
        <v>279</v>
      </c>
      <c r="G238" s="35"/>
      <c r="H238" s="35"/>
      <c r="I238" s="114"/>
      <c r="J238" s="35"/>
      <c r="K238" s="35"/>
      <c r="L238" s="38"/>
      <c r="M238" s="219"/>
      <c r="N238" s="220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131</v>
      </c>
      <c r="AU238" s="16" t="s">
        <v>90</v>
      </c>
    </row>
    <row r="239" spans="1:65" s="2" customFormat="1" ht="19.5">
      <c r="A239" s="33"/>
      <c r="B239" s="34"/>
      <c r="C239" s="35"/>
      <c r="D239" s="217" t="s">
        <v>133</v>
      </c>
      <c r="E239" s="35"/>
      <c r="F239" s="221" t="s">
        <v>280</v>
      </c>
      <c r="G239" s="35"/>
      <c r="H239" s="35"/>
      <c r="I239" s="114"/>
      <c r="J239" s="35"/>
      <c r="K239" s="35"/>
      <c r="L239" s="38"/>
      <c r="M239" s="219"/>
      <c r="N239" s="220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133</v>
      </c>
      <c r="AU239" s="16" t="s">
        <v>90</v>
      </c>
    </row>
    <row r="240" spans="1:65" s="13" customFormat="1" ht="11.25">
      <c r="B240" s="222"/>
      <c r="C240" s="223"/>
      <c r="D240" s="217" t="s">
        <v>135</v>
      </c>
      <c r="E240" s="224" t="s">
        <v>1</v>
      </c>
      <c r="F240" s="225" t="s">
        <v>281</v>
      </c>
      <c r="G240" s="223"/>
      <c r="H240" s="226">
        <v>57</v>
      </c>
      <c r="I240" s="227"/>
      <c r="J240" s="223"/>
      <c r="K240" s="223"/>
      <c r="L240" s="228"/>
      <c r="M240" s="229"/>
      <c r="N240" s="230"/>
      <c r="O240" s="230"/>
      <c r="P240" s="230"/>
      <c r="Q240" s="230"/>
      <c r="R240" s="230"/>
      <c r="S240" s="230"/>
      <c r="T240" s="231"/>
      <c r="AT240" s="232" t="s">
        <v>135</v>
      </c>
      <c r="AU240" s="232" t="s">
        <v>90</v>
      </c>
      <c r="AV240" s="13" t="s">
        <v>90</v>
      </c>
      <c r="AW240" s="13" t="s">
        <v>36</v>
      </c>
      <c r="AX240" s="13" t="s">
        <v>80</v>
      </c>
      <c r="AY240" s="232" t="s">
        <v>121</v>
      </c>
    </row>
    <row r="241" spans="1:65" s="13" customFormat="1" ht="11.25">
      <c r="B241" s="222"/>
      <c r="C241" s="223"/>
      <c r="D241" s="217" t="s">
        <v>135</v>
      </c>
      <c r="E241" s="224" t="s">
        <v>1</v>
      </c>
      <c r="F241" s="225" t="s">
        <v>282</v>
      </c>
      <c r="G241" s="223"/>
      <c r="H241" s="226">
        <v>68.400000000000006</v>
      </c>
      <c r="I241" s="227"/>
      <c r="J241" s="223"/>
      <c r="K241" s="223"/>
      <c r="L241" s="228"/>
      <c r="M241" s="229"/>
      <c r="N241" s="230"/>
      <c r="O241" s="230"/>
      <c r="P241" s="230"/>
      <c r="Q241" s="230"/>
      <c r="R241" s="230"/>
      <c r="S241" s="230"/>
      <c r="T241" s="231"/>
      <c r="AT241" s="232" t="s">
        <v>135</v>
      </c>
      <c r="AU241" s="232" t="s">
        <v>90</v>
      </c>
      <c r="AV241" s="13" t="s">
        <v>90</v>
      </c>
      <c r="AW241" s="13" t="s">
        <v>36</v>
      </c>
      <c r="AX241" s="13" t="s">
        <v>88</v>
      </c>
      <c r="AY241" s="232" t="s">
        <v>121</v>
      </c>
    </row>
    <row r="242" spans="1:65" s="2" customFormat="1" ht="36" customHeight="1">
      <c r="A242" s="33"/>
      <c r="B242" s="34"/>
      <c r="C242" s="203" t="s">
        <v>283</v>
      </c>
      <c r="D242" s="203" t="s">
        <v>124</v>
      </c>
      <c r="E242" s="204" t="s">
        <v>284</v>
      </c>
      <c r="F242" s="205" t="s">
        <v>285</v>
      </c>
      <c r="G242" s="206" t="s">
        <v>262</v>
      </c>
      <c r="H242" s="207">
        <v>11</v>
      </c>
      <c r="I242" s="208"/>
      <c r="J242" s="209">
        <f>ROUND(I242*H242,2)</f>
        <v>0</v>
      </c>
      <c r="K242" s="210"/>
      <c r="L242" s="38"/>
      <c r="M242" s="211" t="s">
        <v>1</v>
      </c>
      <c r="N242" s="212" t="s">
        <v>45</v>
      </c>
      <c r="O242" s="70"/>
      <c r="P242" s="213">
        <f>O242*H242</f>
        <v>0</v>
      </c>
      <c r="Q242" s="213">
        <v>6.2199999999999998E-3</v>
      </c>
      <c r="R242" s="213">
        <f>Q242*H242</f>
        <v>6.8419999999999995E-2</v>
      </c>
      <c r="S242" s="213">
        <v>0</v>
      </c>
      <c r="T242" s="214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5" t="s">
        <v>128</v>
      </c>
      <c r="AT242" s="215" t="s">
        <v>124</v>
      </c>
      <c r="AU242" s="215" t="s">
        <v>90</v>
      </c>
      <c r="AY242" s="16" t="s">
        <v>121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6" t="s">
        <v>88</v>
      </c>
      <c r="BK242" s="216">
        <f>ROUND(I242*H242,2)</f>
        <v>0</v>
      </c>
      <c r="BL242" s="16" t="s">
        <v>128</v>
      </c>
      <c r="BM242" s="215" t="s">
        <v>286</v>
      </c>
    </row>
    <row r="243" spans="1:65" s="2" customFormat="1" ht="29.25">
      <c r="A243" s="33"/>
      <c r="B243" s="34"/>
      <c r="C243" s="35"/>
      <c r="D243" s="217" t="s">
        <v>130</v>
      </c>
      <c r="E243" s="35"/>
      <c r="F243" s="218" t="s">
        <v>285</v>
      </c>
      <c r="G243" s="35"/>
      <c r="H243" s="35"/>
      <c r="I243" s="114"/>
      <c r="J243" s="35"/>
      <c r="K243" s="35"/>
      <c r="L243" s="38"/>
      <c r="M243" s="219"/>
      <c r="N243" s="220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130</v>
      </c>
      <c r="AU243" s="16" t="s">
        <v>90</v>
      </c>
    </row>
    <row r="244" spans="1:65" s="2" customFormat="1" ht="48.75">
      <c r="A244" s="33"/>
      <c r="B244" s="34"/>
      <c r="C244" s="35"/>
      <c r="D244" s="217" t="s">
        <v>131</v>
      </c>
      <c r="E244" s="35"/>
      <c r="F244" s="221" t="s">
        <v>287</v>
      </c>
      <c r="G244" s="35"/>
      <c r="H244" s="35"/>
      <c r="I244" s="114"/>
      <c r="J244" s="35"/>
      <c r="K244" s="35"/>
      <c r="L244" s="38"/>
      <c r="M244" s="219"/>
      <c r="N244" s="220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131</v>
      </c>
      <c r="AU244" s="16" t="s">
        <v>90</v>
      </c>
    </row>
    <row r="245" spans="1:65" s="13" customFormat="1" ht="11.25">
      <c r="B245" s="222"/>
      <c r="C245" s="223"/>
      <c r="D245" s="217" t="s">
        <v>135</v>
      </c>
      <c r="E245" s="224" t="s">
        <v>1</v>
      </c>
      <c r="F245" s="225" t="s">
        <v>288</v>
      </c>
      <c r="G245" s="223"/>
      <c r="H245" s="226">
        <v>4</v>
      </c>
      <c r="I245" s="227"/>
      <c r="J245" s="223"/>
      <c r="K245" s="223"/>
      <c r="L245" s="228"/>
      <c r="M245" s="229"/>
      <c r="N245" s="230"/>
      <c r="O245" s="230"/>
      <c r="P245" s="230"/>
      <c r="Q245" s="230"/>
      <c r="R245" s="230"/>
      <c r="S245" s="230"/>
      <c r="T245" s="231"/>
      <c r="AT245" s="232" t="s">
        <v>135</v>
      </c>
      <c r="AU245" s="232" t="s">
        <v>90</v>
      </c>
      <c r="AV245" s="13" t="s">
        <v>90</v>
      </c>
      <c r="AW245" s="13" t="s">
        <v>36</v>
      </c>
      <c r="AX245" s="13" t="s">
        <v>80</v>
      </c>
      <c r="AY245" s="232" t="s">
        <v>121</v>
      </c>
    </row>
    <row r="246" spans="1:65" s="13" customFormat="1" ht="11.25">
      <c r="B246" s="222"/>
      <c r="C246" s="223"/>
      <c r="D246" s="217" t="s">
        <v>135</v>
      </c>
      <c r="E246" s="224" t="s">
        <v>1</v>
      </c>
      <c r="F246" s="225" t="s">
        <v>289</v>
      </c>
      <c r="G246" s="223"/>
      <c r="H246" s="226">
        <v>7</v>
      </c>
      <c r="I246" s="227"/>
      <c r="J246" s="223"/>
      <c r="K246" s="223"/>
      <c r="L246" s="228"/>
      <c r="M246" s="229"/>
      <c r="N246" s="230"/>
      <c r="O246" s="230"/>
      <c r="P246" s="230"/>
      <c r="Q246" s="230"/>
      <c r="R246" s="230"/>
      <c r="S246" s="230"/>
      <c r="T246" s="231"/>
      <c r="AT246" s="232" t="s">
        <v>135</v>
      </c>
      <c r="AU246" s="232" t="s">
        <v>90</v>
      </c>
      <c r="AV246" s="13" t="s">
        <v>90</v>
      </c>
      <c r="AW246" s="13" t="s">
        <v>36</v>
      </c>
      <c r="AX246" s="13" t="s">
        <v>80</v>
      </c>
      <c r="AY246" s="232" t="s">
        <v>121</v>
      </c>
    </row>
    <row r="247" spans="1:65" s="14" customFormat="1" ht="11.25">
      <c r="B247" s="244"/>
      <c r="C247" s="245"/>
      <c r="D247" s="217" t="s">
        <v>135</v>
      </c>
      <c r="E247" s="246" t="s">
        <v>1</v>
      </c>
      <c r="F247" s="247" t="s">
        <v>172</v>
      </c>
      <c r="G247" s="245"/>
      <c r="H247" s="248">
        <v>11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AT247" s="254" t="s">
        <v>135</v>
      </c>
      <c r="AU247" s="254" t="s">
        <v>90</v>
      </c>
      <c r="AV247" s="14" t="s">
        <v>128</v>
      </c>
      <c r="AW247" s="14" t="s">
        <v>36</v>
      </c>
      <c r="AX247" s="14" t="s">
        <v>88</v>
      </c>
      <c r="AY247" s="254" t="s">
        <v>121</v>
      </c>
    </row>
    <row r="248" spans="1:65" s="2" customFormat="1" ht="16.5" customHeight="1">
      <c r="A248" s="33"/>
      <c r="B248" s="34"/>
      <c r="C248" s="233" t="s">
        <v>290</v>
      </c>
      <c r="D248" s="233" t="s">
        <v>137</v>
      </c>
      <c r="E248" s="234" t="s">
        <v>291</v>
      </c>
      <c r="F248" s="235" t="s">
        <v>292</v>
      </c>
      <c r="G248" s="236" t="s">
        <v>293</v>
      </c>
      <c r="H248" s="237">
        <v>4.9720000000000004</v>
      </c>
      <c r="I248" s="238"/>
      <c r="J248" s="239">
        <f>ROUND(I248*H248,2)</f>
        <v>0</v>
      </c>
      <c r="K248" s="240"/>
      <c r="L248" s="241"/>
      <c r="M248" s="242" t="s">
        <v>1</v>
      </c>
      <c r="N248" s="243" t="s">
        <v>45</v>
      </c>
      <c r="O248" s="70"/>
      <c r="P248" s="213">
        <f>O248*H248</f>
        <v>0</v>
      </c>
      <c r="Q248" s="213">
        <v>6.7499999999999999E-3</v>
      </c>
      <c r="R248" s="213">
        <f>Q248*H248</f>
        <v>3.3561000000000001E-2</v>
      </c>
      <c r="S248" s="213">
        <v>0</v>
      </c>
      <c r="T248" s="214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15" t="s">
        <v>140</v>
      </c>
      <c r="AT248" s="215" t="s">
        <v>137</v>
      </c>
      <c r="AU248" s="215" t="s">
        <v>90</v>
      </c>
      <c r="AY248" s="16" t="s">
        <v>121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6" t="s">
        <v>88</v>
      </c>
      <c r="BK248" s="216">
        <f>ROUND(I248*H248,2)</f>
        <v>0</v>
      </c>
      <c r="BL248" s="16" t="s">
        <v>128</v>
      </c>
      <c r="BM248" s="215" t="s">
        <v>294</v>
      </c>
    </row>
    <row r="249" spans="1:65" s="2" customFormat="1" ht="11.25">
      <c r="A249" s="33"/>
      <c r="B249" s="34"/>
      <c r="C249" s="35"/>
      <c r="D249" s="217" t="s">
        <v>130</v>
      </c>
      <c r="E249" s="35"/>
      <c r="F249" s="218" t="s">
        <v>292</v>
      </c>
      <c r="G249" s="35"/>
      <c r="H249" s="35"/>
      <c r="I249" s="114"/>
      <c r="J249" s="35"/>
      <c r="K249" s="35"/>
      <c r="L249" s="38"/>
      <c r="M249" s="219"/>
      <c r="N249" s="220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130</v>
      </c>
      <c r="AU249" s="16" t="s">
        <v>90</v>
      </c>
    </row>
    <row r="250" spans="1:65" s="2" customFormat="1" ht="19.5">
      <c r="A250" s="33"/>
      <c r="B250" s="34"/>
      <c r="C250" s="35"/>
      <c r="D250" s="217" t="s">
        <v>133</v>
      </c>
      <c r="E250" s="35"/>
      <c r="F250" s="221" t="s">
        <v>295</v>
      </c>
      <c r="G250" s="35"/>
      <c r="H250" s="35"/>
      <c r="I250" s="114"/>
      <c r="J250" s="35"/>
      <c r="K250" s="35"/>
      <c r="L250" s="38"/>
      <c r="M250" s="219"/>
      <c r="N250" s="220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133</v>
      </c>
      <c r="AU250" s="16" t="s">
        <v>90</v>
      </c>
    </row>
    <row r="251" spans="1:65" s="13" customFormat="1" ht="11.25">
      <c r="B251" s="222"/>
      <c r="C251" s="223"/>
      <c r="D251" s="217" t="s">
        <v>135</v>
      </c>
      <c r="E251" s="224" t="s">
        <v>1</v>
      </c>
      <c r="F251" s="225" t="s">
        <v>296</v>
      </c>
      <c r="G251" s="223"/>
      <c r="H251" s="226">
        <v>4.4000000000000004</v>
      </c>
      <c r="I251" s="227"/>
      <c r="J251" s="223"/>
      <c r="K251" s="223"/>
      <c r="L251" s="228"/>
      <c r="M251" s="229"/>
      <c r="N251" s="230"/>
      <c r="O251" s="230"/>
      <c r="P251" s="230"/>
      <c r="Q251" s="230"/>
      <c r="R251" s="230"/>
      <c r="S251" s="230"/>
      <c r="T251" s="231"/>
      <c r="AT251" s="232" t="s">
        <v>135</v>
      </c>
      <c r="AU251" s="232" t="s">
        <v>90</v>
      </c>
      <c r="AV251" s="13" t="s">
        <v>90</v>
      </c>
      <c r="AW251" s="13" t="s">
        <v>36</v>
      </c>
      <c r="AX251" s="13" t="s">
        <v>80</v>
      </c>
      <c r="AY251" s="232" t="s">
        <v>121</v>
      </c>
    </row>
    <row r="252" spans="1:65" s="13" customFormat="1" ht="11.25">
      <c r="B252" s="222"/>
      <c r="C252" s="223"/>
      <c r="D252" s="217" t="s">
        <v>135</v>
      </c>
      <c r="E252" s="224" t="s">
        <v>1</v>
      </c>
      <c r="F252" s="225" t="s">
        <v>297</v>
      </c>
      <c r="G252" s="223"/>
      <c r="H252" s="226">
        <v>4.9720000000000004</v>
      </c>
      <c r="I252" s="227"/>
      <c r="J252" s="223"/>
      <c r="K252" s="223"/>
      <c r="L252" s="228"/>
      <c r="M252" s="229"/>
      <c r="N252" s="230"/>
      <c r="O252" s="230"/>
      <c r="P252" s="230"/>
      <c r="Q252" s="230"/>
      <c r="R252" s="230"/>
      <c r="S252" s="230"/>
      <c r="T252" s="231"/>
      <c r="AT252" s="232" t="s">
        <v>135</v>
      </c>
      <c r="AU252" s="232" t="s">
        <v>90</v>
      </c>
      <c r="AV252" s="13" t="s">
        <v>90</v>
      </c>
      <c r="AW252" s="13" t="s">
        <v>36</v>
      </c>
      <c r="AX252" s="13" t="s">
        <v>88</v>
      </c>
      <c r="AY252" s="232" t="s">
        <v>121</v>
      </c>
    </row>
    <row r="253" spans="1:65" s="2" customFormat="1" ht="24" customHeight="1">
      <c r="A253" s="33"/>
      <c r="B253" s="34"/>
      <c r="C253" s="233" t="s">
        <v>298</v>
      </c>
      <c r="D253" s="233" t="s">
        <v>137</v>
      </c>
      <c r="E253" s="234" t="s">
        <v>138</v>
      </c>
      <c r="F253" s="235" t="s">
        <v>139</v>
      </c>
      <c r="G253" s="236" t="s">
        <v>127</v>
      </c>
      <c r="H253" s="237">
        <v>11</v>
      </c>
      <c r="I253" s="238"/>
      <c r="J253" s="239">
        <f>ROUND(I253*H253,2)</f>
        <v>0</v>
      </c>
      <c r="K253" s="240"/>
      <c r="L253" s="241"/>
      <c r="M253" s="242" t="s">
        <v>1</v>
      </c>
      <c r="N253" s="243" t="s">
        <v>45</v>
      </c>
      <c r="O253" s="70"/>
      <c r="P253" s="213">
        <f>O253*H253</f>
        <v>0</v>
      </c>
      <c r="Q253" s="213">
        <v>2.0000000000000001E-4</v>
      </c>
      <c r="R253" s="213">
        <f>Q253*H253</f>
        <v>2.2000000000000001E-3</v>
      </c>
      <c r="S253" s="213">
        <v>0</v>
      </c>
      <c r="T253" s="214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15" t="s">
        <v>140</v>
      </c>
      <c r="AT253" s="215" t="s">
        <v>137</v>
      </c>
      <c r="AU253" s="215" t="s">
        <v>90</v>
      </c>
      <c r="AY253" s="16" t="s">
        <v>121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6" t="s">
        <v>88</v>
      </c>
      <c r="BK253" s="216">
        <f>ROUND(I253*H253,2)</f>
        <v>0</v>
      </c>
      <c r="BL253" s="16" t="s">
        <v>128</v>
      </c>
      <c r="BM253" s="215" t="s">
        <v>299</v>
      </c>
    </row>
    <row r="254" spans="1:65" s="2" customFormat="1" ht="19.5">
      <c r="A254" s="33"/>
      <c r="B254" s="34"/>
      <c r="C254" s="35"/>
      <c r="D254" s="217" t="s">
        <v>130</v>
      </c>
      <c r="E254" s="35"/>
      <c r="F254" s="218" t="s">
        <v>139</v>
      </c>
      <c r="G254" s="35"/>
      <c r="H254" s="35"/>
      <c r="I254" s="114"/>
      <c r="J254" s="35"/>
      <c r="K254" s="35"/>
      <c r="L254" s="38"/>
      <c r="M254" s="219"/>
      <c r="N254" s="220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130</v>
      </c>
      <c r="AU254" s="16" t="s">
        <v>90</v>
      </c>
    </row>
    <row r="255" spans="1:65" s="13" customFormat="1" ht="11.25">
      <c r="B255" s="222"/>
      <c r="C255" s="223"/>
      <c r="D255" s="217" t="s">
        <v>135</v>
      </c>
      <c r="E255" s="224" t="s">
        <v>1</v>
      </c>
      <c r="F255" s="225" t="s">
        <v>300</v>
      </c>
      <c r="G255" s="223"/>
      <c r="H255" s="226">
        <v>4</v>
      </c>
      <c r="I255" s="227"/>
      <c r="J255" s="223"/>
      <c r="K255" s="223"/>
      <c r="L255" s="228"/>
      <c r="M255" s="229"/>
      <c r="N255" s="230"/>
      <c r="O255" s="230"/>
      <c r="P255" s="230"/>
      <c r="Q255" s="230"/>
      <c r="R255" s="230"/>
      <c r="S255" s="230"/>
      <c r="T255" s="231"/>
      <c r="AT255" s="232" t="s">
        <v>135</v>
      </c>
      <c r="AU255" s="232" t="s">
        <v>90</v>
      </c>
      <c r="AV255" s="13" t="s">
        <v>90</v>
      </c>
      <c r="AW255" s="13" t="s">
        <v>36</v>
      </c>
      <c r="AX255" s="13" t="s">
        <v>80</v>
      </c>
      <c r="AY255" s="232" t="s">
        <v>121</v>
      </c>
    </row>
    <row r="256" spans="1:65" s="13" customFormat="1" ht="11.25">
      <c r="B256" s="222"/>
      <c r="C256" s="223"/>
      <c r="D256" s="217" t="s">
        <v>135</v>
      </c>
      <c r="E256" s="224" t="s">
        <v>1</v>
      </c>
      <c r="F256" s="225" t="s">
        <v>301</v>
      </c>
      <c r="G256" s="223"/>
      <c r="H256" s="226">
        <v>7</v>
      </c>
      <c r="I256" s="227"/>
      <c r="J256" s="223"/>
      <c r="K256" s="223"/>
      <c r="L256" s="228"/>
      <c r="M256" s="229"/>
      <c r="N256" s="230"/>
      <c r="O256" s="230"/>
      <c r="P256" s="230"/>
      <c r="Q256" s="230"/>
      <c r="R256" s="230"/>
      <c r="S256" s="230"/>
      <c r="T256" s="231"/>
      <c r="AT256" s="232" t="s">
        <v>135</v>
      </c>
      <c r="AU256" s="232" t="s">
        <v>90</v>
      </c>
      <c r="AV256" s="13" t="s">
        <v>90</v>
      </c>
      <c r="AW256" s="13" t="s">
        <v>36</v>
      </c>
      <c r="AX256" s="13" t="s">
        <v>80</v>
      </c>
      <c r="AY256" s="232" t="s">
        <v>121</v>
      </c>
    </row>
    <row r="257" spans="1:65" s="14" customFormat="1" ht="11.25">
      <c r="B257" s="244"/>
      <c r="C257" s="245"/>
      <c r="D257" s="217" t="s">
        <v>135</v>
      </c>
      <c r="E257" s="246" t="s">
        <v>1</v>
      </c>
      <c r="F257" s="247" t="s">
        <v>172</v>
      </c>
      <c r="G257" s="245"/>
      <c r="H257" s="248">
        <v>11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AT257" s="254" t="s">
        <v>135</v>
      </c>
      <c r="AU257" s="254" t="s">
        <v>90</v>
      </c>
      <c r="AV257" s="14" t="s">
        <v>128</v>
      </c>
      <c r="AW257" s="14" t="s">
        <v>36</v>
      </c>
      <c r="AX257" s="14" t="s">
        <v>88</v>
      </c>
      <c r="AY257" s="254" t="s">
        <v>121</v>
      </c>
    </row>
    <row r="258" spans="1:65" s="2" customFormat="1" ht="16.5" customHeight="1">
      <c r="A258" s="33"/>
      <c r="B258" s="34"/>
      <c r="C258" s="233" t="s">
        <v>302</v>
      </c>
      <c r="D258" s="233" t="s">
        <v>137</v>
      </c>
      <c r="E258" s="234" t="s">
        <v>303</v>
      </c>
      <c r="F258" s="235" t="s">
        <v>304</v>
      </c>
      <c r="G258" s="236" t="s">
        <v>127</v>
      </c>
      <c r="H258" s="237">
        <v>33</v>
      </c>
      <c r="I258" s="238"/>
      <c r="J258" s="239">
        <f>ROUND(I258*H258,2)</f>
        <v>0</v>
      </c>
      <c r="K258" s="240"/>
      <c r="L258" s="241"/>
      <c r="M258" s="242" t="s">
        <v>1</v>
      </c>
      <c r="N258" s="243" t="s">
        <v>45</v>
      </c>
      <c r="O258" s="70"/>
      <c r="P258" s="213">
        <f>O258*H258</f>
        <v>0</v>
      </c>
      <c r="Q258" s="213">
        <v>3.5E-4</v>
      </c>
      <c r="R258" s="213">
        <f>Q258*H258</f>
        <v>1.155E-2</v>
      </c>
      <c r="S258" s="213">
        <v>0</v>
      </c>
      <c r="T258" s="214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15" t="s">
        <v>140</v>
      </c>
      <c r="AT258" s="215" t="s">
        <v>137</v>
      </c>
      <c r="AU258" s="215" t="s">
        <v>90</v>
      </c>
      <c r="AY258" s="16" t="s">
        <v>121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6" t="s">
        <v>88</v>
      </c>
      <c r="BK258" s="216">
        <f>ROUND(I258*H258,2)</f>
        <v>0</v>
      </c>
      <c r="BL258" s="16" t="s">
        <v>128</v>
      </c>
      <c r="BM258" s="215" t="s">
        <v>305</v>
      </c>
    </row>
    <row r="259" spans="1:65" s="2" customFormat="1" ht="11.25">
      <c r="A259" s="33"/>
      <c r="B259" s="34"/>
      <c r="C259" s="35"/>
      <c r="D259" s="217" t="s">
        <v>130</v>
      </c>
      <c r="E259" s="35"/>
      <c r="F259" s="218" t="s">
        <v>304</v>
      </c>
      <c r="G259" s="35"/>
      <c r="H259" s="35"/>
      <c r="I259" s="114"/>
      <c r="J259" s="35"/>
      <c r="K259" s="35"/>
      <c r="L259" s="38"/>
      <c r="M259" s="219"/>
      <c r="N259" s="220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130</v>
      </c>
      <c r="AU259" s="16" t="s">
        <v>90</v>
      </c>
    </row>
    <row r="260" spans="1:65" s="13" customFormat="1" ht="22.5">
      <c r="B260" s="222"/>
      <c r="C260" s="223"/>
      <c r="D260" s="217" t="s">
        <v>135</v>
      </c>
      <c r="E260" s="224" t="s">
        <v>1</v>
      </c>
      <c r="F260" s="225" t="s">
        <v>306</v>
      </c>
      <c r="G260" s="223"/>
      <c r="H260" s="226">
        <v>12</v>
      </c>
      <c r="I260" s="227"/>
      <c r="J260" s="223"/>
      <c r="K260" s="223"/>
      <c r="L260" s="228"/>
      <c r="M260" s="229"/>
      <c r="N260" s="230"/>
      <c r="O260" s="230"/>
      <c r="P260" s="230"/>
      <c r="Q260" s="230"/>
      <c r="R260" s="230"/>
      <c r="S260" s="230"/>
      <c r="T260" s="231"/>
      <c r="AT260" s="232" t="s">
        <v>135</v>
      </c>
      <c r="AU260" s="232" t="s">
        <v>90</v>
      </c>
      <c r="AV260" s="13" t="s">
        <v>90</v>
      </c>
      <c r="AW260" s="13" t="s">
        <v>36</v>
      </c>
      <c r="AX260" s="13" t="s">
        <v>80</v>
      </c>
      <c r="AY260" s="232" t="s">
        <v>121</v>
      </c>
    </row>
    <row r="261" spans="1:65" s="13" customFormat="1" ht="22.5">
      <c r="B261" s="222"/>
      <c r="C261" s="223"/>
      <c r="D261" s="217" t="s">
        <v>135</v>
      </c>
      <c r="E261" s="224" t="s">
        <v>1</v>
      </c>
      <c r="F261" s="225" t="s">
        <v>307</v>
      </c>
      <c r="G261" s="223"/>
      <c r="H261" s="226">
        <v>21</v>
      </c>
      <c r="I261" s="227"/>
      <c r="J261" s="223"/>
      <c r="K261" s="223"/>
      <c r="L261" s="228"/>
      <c r="M261" s="229"/>
      <c r="N261" s="230"/>
      <c r="O261" s="230"/>
      <c r="P261" s="230"/>
      <c r="Q261" s="230"/>
      <c r="R261" s="230"/>
      <c r="S261" s="230"/>
      <c r="T261" s="231"/>
      <c r="AT261" s="232" t="s">
        <v>135</v>
      </c>
      <c r="AU261" s="232" t="s">
        <v>90</v>
      </c>
      <c r="AV261" s="13" t="s">
        <v>90</v>
      </c>
      <c r="AW261" s="13" t="s">
        <v>36</v>
      </c>
      <c r="AX261" s="13" t="s">
        <v>80</v>
      </c>
      <c r="AY261" s="232" t="s">
        <v>121</v>
      </c>
    </row>
    <row r="262" spans="1:65" s="14" customFormat="1" ht="11.25">
      <c r="B262" s="244"/>
      <c r="C262" s="245"/>
      <c r="D262" s="217" t="s">
        <v>135</v>
      </c>
      <c r="E262" s="246" t="s">
        <v>1</v>
      </c>
      <c r="F262" s="247" t="s">
        <v>172</v>
      </c>
      <c r="G262" s="245"/>
      <c r="H262" s="248">
        <v>33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AT262" s="254" t="s">
        <v>135</v>
      </c>
      <c r="AU262" s="254" t="s">
        <v>90</v>
      </c>
      <c r="AV262" s="14" t="s">
        <v>128</v>
      </c>
      <c r="AW262" s="14" t="s">
        <v>36</v>
      </c>
      <c r="AX262" s="14" t="s">
        <v>88</v>
      </c>
      <c r="AY262" s="254" t="s">
        <v>121</v>
      </c>
    </row>
    <row r="263" spans="1:65" s="2" customFormat="1" ht="24" customHeight="1">
      <c r="A263" s="33"/>
      <c r="B263" s="34"/>
      <c r="C263" s="203" t="s">
        <v>308</v>
      </c>
      <c r="D263" s="203" t="s">
        <v>124</v>
      </c>
      <c r="E263" s="204" t="s">
        <v>309</v>
      </c>
      <c r="F263" s="205" t="s">
        <v>310</v>
      </c>
      <c r="G263" s="206" t="s">
        <v>127</v>
      </c>
      <c r="H263" s="207">
        <v>62.7</v>
      </c>
      <c r="I263" s="208"/>
      <c r="J263" s="209">
        <f>ROUND(I263*H263,2)</f>
        <v>0</v>
      </c>
      <c r="K263" s="210"/>
      <c r="L263" s="38"/>
      <c r="M263" s="211" t="s">
        <v>1</v>
      </c>
      <c r="N263" s="212" t="s">
        <v>45</v>
      </c>
      <c r="O263" s="70"/>
      <c r="P263" s="213">
        <f>O263*H263</f>
        <v>0</v>
      </c>
      <c r="Q263" s="213">
        <v>0</v>
      </c>
      <c r="R263" s="213">
        <f>Q263*H263</f>
        <v>0</v>
      </c>
      <c r="S263" s="213">
        <v>0</v>
      </c>
      <c r="T263" s="214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15" t="s">
        <v>128</v>
      </c>
      <c r="AT263" s="215" t="s">
        <v>124</v>
      </c>
      <c r="AU263" s="215" t="s">
        <v>90</v>
      </c>
      <c r="AY263" s="16" t="s">
        <v>121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6" t="s">
        <v>88</v>
      </c>
      <c r="BK263" s="216">
        <f>ROUND(I263*H263,2)</f>
        <v>0</v>
      </c>
      <c r="BL263" s="16" t="s">
        <v>128</v>
      </c>
      <c r="BM263" s="215" t="s">
        <v>311</v>
      </c>
    </row>
    <row r="264" spans="1:65" s="2" customFormat="1" ht="19.5">
      <c r="A264" s="33"/>
      <c r="B264" s="34"/>
      <c r="C264" s="35"/>
      <c r="D264" s="217" t="s">
        <v>130</v>
      </c>
      <c r="E264" s="35"/>
      <c r="F264" s="218" t="s">
        <v>310</v>
      </c>
      <c r="G264" s="35"/>
      <c r="H264" s="35"/>
      <c r="I264" s="114"/>
      <c r="J264" s="35"/>
      <c r="K264" s="35"/>
      <c r="L264" s="38"/>
      <c r="M264" s="219"/>
      <c r="N264" s="220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130</v>
      </c>
      <c r="AU264" s="16" t="s">
        <v>90</v>
      </c>
    </row>
    <row r="265" spans="1:65" s="2" customFormat="1" ht="68.25">
      <c r="A265" s="33"/>
      <c r="B265" s="34"/>
      <c r="C265" s="35"/>
      <c r="D265" s="217" t="s">
        <v>131</v>
      </c>
      <c r="E265" s="35"/>
      <c r="F265" s="221" t="s">
        <v>312</v>
      </c>
      <c r="G265" s="35"/>
      <c r="H265" s="35"/>
      <c r="I265" s="114"/>
      <c r="J265" s="35"/>
      <c r="K265" s="35"/>
      <c r="L265" s="38"/>
      <c r="M265" s="219"/>
      <c r="N265" s="220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131</v>
      </c>
      <c r="AU265" s="16" t="s">
        <v>90</v>
      </c>
    </row>
    <row r="266" spans="1:65" s="13" customFormat="1" ht="22.5">
      <c r="B266" s="222"/>
      <c r="C266" s="223"/>
      <c r="D266" s="217" t="s">
        <v>135</v>
      </c>
      <c r="E266" s="224" t="s">
        <v>1</v>
      </c>
      <c r="F266" s="225" t="s">
        <v>313</v>
      </c>
      <c r="G266" s="223"/>
      <c r="H266" s="226">
        <v>62.7</v>
      </c>
      <c r="I266" s="227"/>
      <c r="J266" s="223"/>
      <c r="K266" s="223"/>
      <c r="L266" s="228"/>
      <c r="M266" s="229"/>
      <c r="N266" s="230"/>
      <c r="O266" s="230"/>
      <c r="P266" s="230"/>
      <c r="Q266" s="230"/>
      <c r="R266" s="230"/>
      <c r="S266" s="230"/>
      <c r="T266" s="231"/>
      <c r="AT266" s="232" t="s">
        <v>135</v>
      </c>
      <c r="AU266" s="232" t="s">
        <v>90</v>
      </c>
      <c r="AV266" s="13" t="s">
        <v>90</v>
      </c>
      <c r="AW266" s="13" t="s">
        <v>36</v>
      </c>
      <c r="AX266" s="13" t="s">
        <v>88</v>
      </c>
      <c r="AY266" s="232" t="s">
        <v>121</v>
      </c>
    </row>
    <row r="267" spans="1:65" s="2" customFormat="1" ht="24" customHeight="1">
      <c r="A267" s="33"/>
      <c r="B267" s="34"/>
      <c r="C267" s="203" t="s">
        <v>314</v>
      </c>
      <c r="D267" s="203" t="s">
        <v>124</v>
      </c>
      <c r="E267" s="204" t="s">
        <v>315</v>
      </c>
      <c r="F267" s="205" t="s">
        <v>316</v>
      </c>
      <c r="G267" s="206" t="s">
        <v>127</v>
      </c>
      <c r="H267" s="207">
        <v>62.7</v>
      </c>
      <c r="I267" s="208"/>
      <c r="J267" s="209">
        <f>ROUND(I267*H267,2)</f>
        <v>0</v>
      </c>
      <c r="K267" s="210"/>
      <c r="L267" s="38"/>
      <c r="M267" s="211" t="s">
        <v>1</v>
      </c>
      <c r="N267" s="212" t="s">
        <v>45</v>
      </c>
      <c r="O267" s="70"/>
      <c r="P267" s="213">
        <f>O267*H267</f>
        <v>0</v>
      </c>
      <c r="Q267" s="213">
        <v>0</v>
      </c>
      <c r="R267" s="213">
        <f>Q267*H267</f>
        <v>0</v>
      </c>
      <c r="S267" s="213">
        <v>0</v>
      </c>
      <c r="T267" s="214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15" t="s">
        <v>128</v>
      </c>
      <c r="AT267" s="215" t="s">
        <v>124</v>
      </c>
      <c r="AU267" s="215" t="s">
        <v>90</v>
      </c>
      <c r="AY267" s="16" t="s">
        <v>121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6" t="s">
        <v>88</v>
      </c>
      <c r="BK267" s="216">
        <f>ROUND(I267*H267,2)</f>
        <v>0</v>
      </c>
      <c r="BL267" s="16" t="s">
        <v>128</v>
      </c>
      <c r="BM267" s="215" t="s">
        <v>317</v>
      </c>
    </row>
    <row r="268" spans="1:65" s="2" customFormat="1" ht="19.5">
      <c r="A268" s="33"/>
      <c r="B268" s="34"/>
      <c r="C268" s="35"/>
      <c r="D268" s="217" t="s">
        <v>130</v>
      </c>
      <c r="E268" s="35"/>
      <c r="F268" s="218" t="s">
        <v>316</v>
      </c>
      <c r="G268" s="35"/>
      <c r="H268" s="35"/>
      <c r="I268" s="114"/>
      <c r="J268" s="35"/>
      <c r="K268" s="35"/>
      <c r="L268" s="38"/>
      <c r="M268" s="219"/>
      <c r="N268" s="220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130</v>
      </c>
      <c r="AU268" s="16" t="s">
        <v>90</v>
      </c>
    </row>
    <row r="269" spans="1:65" s="2" customFormat="1" ht="117">
      <c r="A269" s="33"/>
      <c r="B269" s="34"/>
      <c r="C269" s="35"/>
      <c r="D269" s="217" t="s">
        <v>131</v>
      </c>
      <c r="E269" s="35"/>
      <c r="F269" s="221" t="s">
        <v>318</v>
      </c>
      <c r="G269" s="35"/>
      <c r="H269" s="35"/>
      <c r="I269" s="114"/>
      <c r="J269" s="35"/>
      <c r="K269" s="35"/>
      <c r="L269" s="38"/>
      <c r="M269" s="219"/>
      <c r="N269" s="220"/>
      <c r="O269" s="70"/>
      <c r="P269" s="70"/>
      <c r="Q269" s="70"/>
      <c r="R269" s="70"/>
      <c r="S269" s="70"/>
      <c r="T269" s="71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131</v>
      </c>
      <c r="AU269" s="16" t="s">
        <v>90</v>
      </c>
    </row>
    <row r="270" spans="1:65" s="13" customFormat="1" ht="22.5">
      <c r="B270" s="222"/>
      <c r="C270" s="223"/>
      <c r="D270" s="217" t="s">
        <v>135</v>
      </c>
      <c r="E270" s="224" t="s">
        <v>1</v>
      </c>
      <c r="F270" s="225" t="s">
        <v>319</v>
      </c>
      <c r="G270" s="223"/>
      <c r="H270" s="226">
        <v>23.1</v>
      </c>
      <c r="I270" s="227"/>
      <c r="J270" s="223"/>
      <c r="K270" s="223"/>
      <c r="L270" s="228"/>
      <c r="M270" s="229"/>
      <c r="N270" s="230"/>
      <c r="O270" s="230"/>
      <c r="P270" s="230"/>
      <c r="Q270" s="230"/>
      <c r="R270" s="230"/>
      <c r="S270" s="230"/>
      <c r="T270" s="231"/>
      <c r="AT270" s="232" t="s">
        <v>135</v>
      </c>
      <c r="AU270" s="232" t="s">
        <v>90</v>
      </c>
      <c r="AV270" s="13" t="s">
        <v>90</v>
      </c>
      <c r="AW270" s="13" t="s">
        <v>36</v>
      </c>
      <c r="AX270" s="13" t="s">
        <v>80</v>
      </c>
      <c r="AY270" s="232" t="s">
        <v>121</v>
      </c>
    </row>
    <row r="271" spans="1:65" s="13" customFormat="1" ht="22.5">
      <c r="B271" s="222"/>
      <c r="C271" s="223"/>
      <c r="D271" s="217" t="s">
        <v>135</v>
      </c>
      <c r="E271" s="224" t="s">
        <v>1</v>
      </c>
      <c r="F271" s="225" t="s">
        <v>320</v>
      </c>
      <c r="G271" s="223"/>
      <c r="H271" s="226">
        <v>39.6</v>
      </c>
      <c r="I271" s="227"/>
      <c r="J271" s="223"/>
      <c r="K271" s="223"/>
      <c r="L271" s="228"/>
      <c r="M271" s="229"/>
      <c r="N271" s="230"/>
      <c r="O271" s="230"/>
      <c r="P271" s="230"/>
      <c r="Q271" s="230"/>
      <c r="R271" s="230"/>
      <c r="S271" s="230"/>
      <c r="T271" s="231"/>
      <c r="AT271" s="232" t="s">
        <v>135</v>
      </c>
      <c r="AU271" s="232" t="s">
        <v>90</v>
      </c>
      <c r="AV271" s="13" t="s">
        <v>90</v>
      </c>
      <c r="AW271" s="13" t="s">
        <v>36</v>
      </c>
      <c r="AX271" s="13" t="s">
        <v>80</v>
      </c>
      <c r="AY271" s="232" t="s">
        <v>121</v>
      </c>
    </row>
    <row r="272" spans="1:65" s="14" customFormat="1" ht="11.25">
      <c r="B272" s="244"/>
      <c r="C272" s="245"/>
      <c r="D272" s="217" t="s">
        <v>135</v>
      </c>
      <c r="E272" s="246" t="s">
        <v>1</v>
      </c>
      <c r="F272" s="247" t="s">
        <v>172</v>
      </c>
      <c r="G272" s="245"/>
      <c r="H272" s="248">
        <v>62.7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AT272" s="254" t="s">
        <v>135</v>
      </c>
      <c r="AU272" s="254" t="s">
        <v>90</v>
      </c>
      <c r="AV272" s="14" t="s">
        <v>128</v>
      </c>
      <c r="AW272" s="14" t="s">
        <v>36</v>
      </c>
      <c r="AX272" s="14" t="s">
        <v>88</v>
      </c>
      <c r="AY272" s="254" t="s">
        <v>121</v>
      </c>
    </row>
    <row r="273" spans="1:65" s="2" customFormat="1" ht="24" customHeight="1">
      <c r="A273" s="33"/>
      <c r="B273" s="34"/>
      <c r="C273" s="233" t="s">
        <v>321</v>
      </c>
      <c r="D273" s="233" t="s">
        <v>137</v>
      </c>
      <c r="E273" s="234" t="s">
        <v>322</v>
      </c>
      <c r="F273" s="235" t="s">
        <v>323</v>
      </c>
      <c r="G273" s="236" t="s">
        <v>166</v>
      </c>
      <c r="H273" s="237">
        <v>25.675999999999998</v>
      </c>
      <c r="I273" s="238"/>
      <c r="J273" s="239">
        <f>ROUND(I273*H273,2)</f>
        <v>0</v>
      </c>
      <c r="K273" s="240"/>
      <c r="L273" s="241"/>
      <c r="M273" s="242" t="s">
        <v>1</v>
      </c>
      <c r="N273" s="243" t="s">
        <v>45</v>
      </c>
      <c r="O273" s="70"/>
      <c r="P273" s="213">
        <f>O273*H273</f>
        <v>0</v>
      </c>
      <c r="Q273" s="213">
        <v>1</v>
      </c>
      <c r="R273" s="213">
        <f>Q273*H273</f>
        <v>25.675999999999998</v>
      </c>
      <c r="S273" s="213">
        <v>0</v>
      </c>
      <c r="T273" s="214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15" t="s">
        <v>140</v>
      </c>
      <c r="AT273" s="215" t="s">
        <v>137</v>
      </c>
      <c r="AU273" s="215" t="s">
        <v>90</v>
      </c>
      <c r="AY273" s="16" t="s">
        <v>121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6" t="s">
        <v>88</v>
      </c>
      <c r="BK273" s="216">
        <f>ROUND(I273*H273,2)</f>
        <v>0</v>
      </c>
      <c r="BL273" s="16" t="s">
        <v>128</v>
      </c>
      <c r="BM273" s="215" t="s">
        <v>324</v>
      </c>
    </row>
    <row r="274" spans="1:65" s="2" customFormat="1" ht="11.25">
      <c r="A274" s="33"/>
      <c r="B274" s="34"/>
      <c r="C274" s="35"/>
      <c r="D274" s="217" t="s">
        <v>130</v>
      </c>
      <c r="E274" s="35"/>
      <c r="F274" s="218" t="s">
        <v>323</v>
      </c>
      <c r="G274" s="35"/>
      <c r="H274" s="35"/>
      <c r="I274" s="114"/>
      <c r="J274" s="35"/>
      <c r="K274" s="35"/>
      <c r="L274" s="38"/>
      <c r="M274" s="219"/>
      <c r="N274" s="220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130</v>
      </c>
      <c r="AU274" s="16" t="s">
        <v>90</v>
      </c>
    </row>
    <row r="275" spans="1:65" s="13" customFormat="1" ht="22.5">
      <c r="B275" s="222"/>
      <c r="C275" s="223"/>
      <c r="D275" s="217" t="s">
        <v>135</v>
      </c>
      <c r="E275" s="224" t="s">
        <v>1</v>
      </c>
      <c r="F275" s="225" t="s">
        <v>325</v>
      </c>
      <c r="G275" s="223"/>
      <c r="H275" s="226">
        <v>25.675999999999998</v>
      </c>
      <c r="I275" s="227"/>
      <c r="J275" s="223"/>
      <c r="K275" s="223"/>
      <c r="L275" s="228"/>
      <c r="M275" s="229"/>
      <c r="N275" s="230"/>
      <c r="O275" s="230"/>
      <c r="P275" s="230"/>
      <c r="Q275" s="230"/>
      <c r="R275" s="230"/>
      <c r="S275" s="230"/>
      <c r="T275" s="231"/>
      <c r="AT275" s="232" t="s">
        <v>135</v>
      </c>
      <c r="AU275" s="232" t="s">
        <v>90</v>
      </c>
      <c r="AV275" s="13" t="s">
        <v>90</v>
      </c>
      <c r="AW275" s="13" t="s">
        <v>36</v>
      </c>
      <c r="AX275" s="13" t="s">
        <v>88</v>
      </c>
      <c r="AY275" s="232" t="s">
        <v>121</v>
      </c>
    </row>
    <row r="276" spans="1:65" s="2" customFormat="1" ht="24" customHeight="1">
      <c r="A276" s="33"/>
      <c r="B276" s="34"/>
      <c r="C276" s="203" t="s">
        <v>326</v>
      </c>
      <c r="D276" s="203" t="s">
        <v>124</v>
      </c>
      <c r="E276" s="204" t="s">
        <v>327</v>
      </c>
      <c r="F276" s="205" t="s">
        <v>328</v>
      </c>
      <c r="G276" s="206" t="s">
        <v>166</v>
      </c>
      <c r="H276" s="207">
        <v>26.443000000000001</v>
      </c>
      <c r="I276" s="208"/>
      <c r="J276" s="209">
        <f>ROUND(I276*H276,2)</f>
        <v>0</v>
      </c>
      <c r="K276" s="210"/>
      <c r="L276" s="38"/>
      <c r="M276" s="211" t="s">
        <v>1</v>
      </c>
      <c r="N276" s="212" t="s">
        <v>45</v>
      </c>
      <c r="O276" s="70"/>
      <c r="P276" s="213">
        <f>O276*H276</f>
        <v>0</v>
      </c>
      <c r="Q276" s="213">
        <v>0</v>
      </c>
      <c r="R276" s="213">
        <f>Q276*H276</f>
        <v>0</v>
      </c>
      <c r="S276" s="213">
        <v>0</v>
      </c>
      <c r="T276" s="214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15" t="s">
        <v>128</v>
      </c>
      <c r="AT276" s="215" t="s">
        <v>124</v>
      </c>
      <c r="AU276" s="215" t="s">
        <v>90</v>
      </c>
      <c r="AY276" s="16" t="s">
        <v>121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6" t="s">
        <v>88</v>
      </c>
      <c r="BK276" s="216">
        <f>ROUND(I276*H276,2)</f>
        <v>0</v>
      </c>
      <c r="BL276" s="16" t="s">
        <v>128</v>
      </c>
      <c r="BM276" s="215" t="s">
        <v>329</v>
      </c>
    </row>
    <row r="277" spans="1:65" s="2" customFormat="1" ht="11.25">
      <c r="A277" s="33"/>
      <c r="B277" s="34"/>
      <c r="C277" s="35"/>
      <c r="D277" s="217" t="s">
        <v>130</v>
      </c>
      <c r="E277" s="35"/>
      <c r="F277" s="218" t="s">
        <v>328</v>
      </c>
      <c r="G277" s="35"/>
      <c r="H277" s="35"/>
      <c r="I277" s="114"/>
      <c r="J277" s="35"/>
      <c r="K277" s="35"/>
      <c r="L277" s="38"/>
      <c r="M277" s="219"/>
      <c r="N277" s="220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130</v>
      </c>
      <c r="AU277" s="16" t="s">
        <v>90</v>
      </c>
    </row>
    <row r="278" spans="1:65" s="2" customFormat="1" ht="39">
      <c r="A278" s="33"/>
      <c r="B278" s="34"/>
      <c r="C278" s="35"/>
      <c r="D278" s="217" t="s">
        <v>131</v>
      </c>
      <c r="E278" s="35"/>
      <c r="F278" s="221" t="s">
        <v>330</v>
      </c>
      <c r="G278" s="35"/>
      <c r="H278" s="35"/>
      <c r="I278" s="114"/>
      <c r="J278" s="35"/>
      <c r="K278" s="35"/>
      <c r="L278" s="38"/>
      <c r="M278" s="219"/>
      <c r="N278" s="220"/>
      <c r="O278" s="70"/>
      <c r="P278" s="70"/>
      <c r="Q278" s="70"/>
      <c r="R278" s="70"/>
      <c r="S278" s="70"/>
      <c r="T278" s="71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131</v>
      </c>
      <c r="AU278" s="16" t="s">
        <v>90</v>
      </c>
    </row>
    <row r="279" spans="1:65" s="2" customFormat="1" ht="19.5">
      <c r="A279" s="33"/>
      <c r="B279" s="34"/>
      <c r="C279" s="35"/>
      <c r="D279" s="217" t="s">
        <v>133</v>
      </c>
      <c r="E279" s="35"/>
      <c r="F279" s="221" t="s">
        <v>331</v>
      </c>
      <c r="G279" s="35"/>
      <c r="H279" s="35"/>
      <c r="I279" s="114"/>
      <c r="J279" s="35"/>
      <c r="K279" s="35"/>
      <c r="L279" s="38"/>
      <c r="M279" s="219"/>
      <c r="N279" s="220"/>
      <c r="O279" s="70"/>
      <c r="P279" s="70"/>
      <c r="Q279" s="70"/>
      <c r="R279" s="70"/>
      <c r="S279" s="70"/>
      <c r="T279" s="7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133</v>
      </c>
      <c r="AU279" s="16" t="s">
        <v>90</v>
      </c>
    </row>
    <row r="280" spans="1:65" s="12" customFormat="1" ht="22.9" customHeight="1">
      <c r="B280" s="187"/>
      <c r="C280" s="188"/>
      <c r="D280" s="189" t="s">
        <v>79</v>
      </c>
      <c r="E280" s="201" t="s">
        <v>332</v>
      </c>
      <c r="F280" s="201" t="s">
        <v>333</v>
      </c>
      <c r="G280" s="188"/>
      <c r="H280" s="188"/>
      <c r="I280" s="191"/>
      <c r="J280" s="202">
        <f>BK280</f>
        <v>0</v>
      </c>
      <c r="K280" s="188"/>
      <c r="L280" s="193"/>
      <c r="M280" s="194"/>
      <c r="N280" s="195"/>
      <c r="O280" s="195"/>
      <c r="P280" s="196">
        <f>SUM(P281:P383)</f>
        <v>0</v>
      </c>
      <c r="Q280" s="195"/>
      <c r="R280" s="196">
        <f>SUM(R281:R383)</f>
        <v>61.079274080000005</v>
      </c>
      <c r="S280" s="195"/>
      <c r="T280" s="197">
        <f>SUM(T281:T383)</f>
        <v>0</v>
      </c>
      <c r="AR280" s="198" t="s">
        <v>88</v>
      </c>
      <c r="AT280" s="199" t="s">
        <v>79</v>
      </c>
      <c r="AU280" s="199" t="s">
        <v>88</v>
      </c>
      <c r="AY280" s="198" t="s">
        <v>121</v>
      </c>
      <c r="BK280" s="200">
        <f>SUM(BK281:BK383)</f>
        <v>0</v>
      </c>
    </row>
    <row r="281" spans="1:65" s="2" customFormat="1" ht="24" customHeight="1">
      <c r="A281" s="33"/>
      <c r="B281" s="34"/>
      <c r="C281" s="203" t="s">
        <v>334</v>
      </c>
      <c r="D281" s="203" t="s">
        <v>124</v>
      </c>
      <c r="E281" s="204" t="s">
        <v>335</v>
      </c>
      <c r="F281" s="205" t="s">
        <v>336</v>
      </c>
      <c r="G281" s="206" t="s">
        <v>127</v>
      </c>
      <c r="H281" s="207">
        <v>3267.6</v>
      </c>
      <c r="I281" s="208"/>
      <c r="J281" s="209">
        <f>ROUND(I281*H281,2)</f>
        <v>0</v>
      </c>
      <c r="K281" s="210"/>
      <c r="L281" s="38"/>
      <c r="M281" s="211" t="s">
        <v>1</v>
      </c>
      <c r="N281" s="212" t="s">
        <v>45</v>
      </c>
      <c r="O281" s="70"/>
      <c r="P281" s="213">
        <f>O281*H281</f>
        <v>0</v>
      </c>
      <c r="Q281" s="213">
        <v>0</v>
      </c>
      <c r="R281" s="213">
        <f>Q281*H281</f>
        <v>0</v>
      </c>
      <c r="S281" s="213">
        <v>0</v>
      </c>
      <c r="T281" s="214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15" t="s">
        <v>128</v>
      </c>
      <c r="AT281" s="215" t="s">
        <v>124</v>
      </c>
      <c r="AU281" s="215" t="s">
        <v>90</v>
      </c>
      <c r="AY281" s="16" t="s">
        <v>121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6" t="s">
        <v>88</v>
      </c>
      <c r="BK281" s="216">
        <f>ROUND(I281*H281,2)</f>
        <v>0</v>
      </c>
      <c r="BL281" s="16" t="s">
        <v>128</v>
      </c>
      <c r="BM281" s="215" t="s">
        <v>337</v>
      </c>
    </row>
    <row r="282" spans="1:65" s="2" customFormat="1" ht="19.5">
      <c r="A282" s="33"/>
      <c r="B282" s="34"/>
      <c r="C282" s="35"/>
      <c r="D282" s="217" t="s">
        <v>130</v>
      </c>
      <c r="E282" s="35"/>
      <c r="F282" s="218" t="s">
        <v>336</v>
      </c>
      <c r="G282" s="35"/>
      <c r="H282" s="35"/>
      <c r="I282" s="114"/>
      <c r="J282" s="35"/>
      <c r="K282" s="35"/>
      <c r="L282" s="38"/>
      <c r="M282" s="219"/>
      <c r="N282" s="220"/>
      <c r="O282" s="70"/>
      <c r="P282" s="70"/>
      <c r="Q282" s="70"/>
      <c r="R282" s="70"/>
      <c r="S282" s="70"/>
      <c r="T282" s="71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130</v>
      </c>
      <c r="AU282" s="16" t="s">
        <v>90</v>
      </c>
    </row>
    <row r="283" spans="1:65" s="2" customFormat="1" ht="175.5">
      <c r="A283" s="33"/>
      <c r="B283" s="34"/>
      <c r="C283" s="35"/>
      <c r="D283" s="217" t="s">
        <v>131</v>
      </c>
      <c r="E283" s="35"/>
      <c r="F283" s="221" t="s">
        <v>338</v>
      </c>
      <c r="G283" s="35"/>
      <c r="H283" s="35"/>
      <c r="I283" s="114"/>
      <c r="J283" s="35"/>
      <c r="K283" s="35"/>
      <c r="L283" s="38"/>
      <c r="M283" s="219"/>
      <c r="N283" s="220"/>
      <c r="O283" s="70"/>
      <c r="P283" s="70"/>
      <c r="Q283" s="70"/>
      <c r="R283" s="70"/>
      <c r="S283" s="70"/>
      <c r="T283" s="7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131</v>
      </c>
      <c r="AU283" s="16" t="s">
        <v>90</v>
      </c>
    </row>
    <row r="284" spans="1:65" s="13" customFormat="1" ht="22.5">
      <c r="B284" s="222"/>
      <c r="C284" s="223"/>
      <c r="D284" s="217" t="s">
        <v>135</v>
      </c>
      <c r="E284" s="224" t="s">
        <v>1</v>
      </c>
      <c r="F284" s="225" t="s">
        <v>339</v>
      </c>
      <c r="G284" s="223"/>
      <c r="H284" s="226">
        <v>742.8</v>
      </c>
      <c r="I284" s="227"/>
      <c r="J284" s="223"/>
      <c r="K284" s="223"/>
      <c r="L284" s="228"/>
      <c r="M284" s="229"/>
      <c r="N284" s="230"/>
      <c r="O284" s="230"/>
      <c r="P284" s="230"/>
      <c r="Q284" s="230"/>
      <c r="R284" s="230"/>
      <c r="S284" s="230"/>
      <c r="T284" s="231"/>
      <c r="AT284" s="232" t="s">
        <v>135</v>
      </c>
      <c r="AU284" s="232" t="s">
        <v>90</v>
      </c>
      <c r="AV284" s="13" t="s">
        <v>90</v>
      </c>
      <c r="AW284" s="13" t="s">
        <v>36</v>
      </c>
      <c r="AX284" s="13" t="s">
        <v>80</v>
      </c>
      <c r="AY284" s="232" t="s">
        <v>121</v>
      </c>
    </row>
    <row r="285" spans="1:65" s="13" customFormat="1" ht="22.5">
      <c r="B285" s="222"/>
      <c r="C285" s="223"/>
      <c r="D285" s="217" t="s">
        <v>135</v>
      </c>
      <c r="E285" s="224" t="s">
        <v>1</v>
      </c>
      <c r="F285" s="225" t="s">
        <v>340</v>
      </c>
      <c r="G285" s="223"/>
      <c r="H285" s="226">
        <v>432</v>
      </c>
      <c r="I285" s="227"/>
      <c r="J285" s="223"/>
      <c r="K285" s="223"/>
      <c r="L285" s="228"/>
      <c r="M285" s="229"/>
      <c r="N285" s="230"/>
      <c r="O285" s="230"/>
      <c r="P285" s="230"/>
      <c r="Q285" s="230"/>
      <c r="R285" s="230"/>
      <c r="S285" s="230"/>
      <c r="T285" s="231"/>
      <c r="AT285" s="232" t="s">
        <v>135</v>
      </c>
      <c r="AU285" s="232" t="s">
        <v>90</v>
      </c>
      <c r="AV285" s="13" t="s">
        <v>90</v>
      </c>
      <c r="AW285" s="13" t="s">
        <v>36</v>
      </c>
      <c r="AX285" s="13" t="s">
        <v>80</v>
      </c>
      <c r="AY285" s="232" t="s">
        <v>121</v>
      </c>
    </row>
    <row r="286" spans="1:65" s="13" customFormat="1" ht="33.75">
      <c r="B286" s="222"/>
      <c r="C286" s="223"/>
      <c r="D286" s="217" t="s">
        <v>135</v>
      </c>
      <c r="E286" s="224" t="s">
        <v>1</v>
      </c>
      <c r="F286" s="225" t="s">
        <v>341</v>
      </c>
      <c r="G286" s="223"/>
      <c r="H286" s="226">
        <v>952.8</v>
      </c>
      <c r="I286" s="227"/>
      <c r="J286" s="223"/>
      <c r="K286" s="223"/>
      <c r="L286" s="228"/>
      <c r="M286" s="229"/>
      <c r="N286" s="230"/>
      <c r="O286" s="230"/>
      <c r="P286" s="230"/>
      <c r="Q286" s="230"/>
      <c r="R286" s="230"/>
      <c r="S286" s="230"/>
      <c r="T286" s="231"/>
      <c r="AT286" s="232" t="s">
        <v>135</v>
      </c>
      <c r="AU286" s="232" t="s">
        <v>90</v>
      </c>
      <c r="AV286" s="13" t="s">
        <v>90</v>
      </c>
      <c r="AW286" s="13" t="s">
        <v>36</v>
      </c>
      <c r="AX286" s="13" t="s">
        <v>80</v>
      </c>
      <c r="AY286" s="232" t="s">
        <v>121</v>
      </c>
    </row>
    <row r="287" spans="1:65" s="13" customFormat="1" ht="33.75">
      <c r="B287" s="222"/>
      <c r="C287" s="223"/>
      <c r="D287" s="217" t="s">
        <v>135</v>
      </c>
      <c r="E287" s="224" t="s">
        <v>1</v>
      </c>
      <c r="F287" s="225" t="s">
        <v>342</v>
      </c>
      <c r="G287" s="223"/>
      <c r="H287" s="226">
        <v>720</v>
      </c>
      <c r="I287" s="227"/>
      <c r="J287" s="223"/>
      <c r="K287" s="223"/>
      <c r="L287" s="228"/>
      <c r="M287" s="229"/>
      <c r="N287" s="230"/>
      <c r="O287" s="230"/>
      <c r="P287" s="230"/>
      <c r="Q287" s="230"/>
      <c r="R287" s="230"/>
      <c r="S287" s="230"/>
      <c r="T287" s="231"/>
      <c r="AT287" s="232" t="s">
        <v>135</v>
      </c>
      <c r="AU287" s="232" t="s">
        <v>90</v>
      </c>
      <c r="AV287" s="13" t="s">
        <v>90</v>
      </c>
      <c r="AW287" s="13" t="s">
        <v>36</v>
      </c>
      <c r="AX287" s="13" t="s">
        <v>80</v>
      </c>
      <c r="AY287" s="232" t="s">
        <v>121</v>
      </c>
    </row>
    <row r="288" spans="1:65" s="13" customFormat="1" ht="22.5">
      <c r="B288" s="222"/>
      <c r="C288" s="223"/>
      <c r="D288" s="217" t="s">
        <v>135</v>
      </c>
      <c r="E288" s="224" t="s">
        <v>1</v>
      </c>
      <c r="F288" s="225" t="s">
        <v>343</v>
      </c>
      <c r="G288" s="223"/>
      <c r="H288" s="226">
        <v>420</v>
      </c>
      <c r="I288" s="227"/>
      <c r="J288" s="223"/>
      <c r="K288" s="223"/>
      <c r="L288" s="228"/>
      <c r="M288" s="229"/>
      <c r="N288" s="230"/>
      <c r="O288" s="230"/>
      <c r="P288" s="230"/>
      <c r="Q288" s="230"/>
      <c r="R288" s="230"/>
      <c r="S288" s="230"/>
      <c r="T288" s="231"/>
      <c r="AT288" s="232" t="s">
        <v>135</v>
      </c>
      <c r="AU288" s="232" t="s">
        <v>90</v>
      </c>
      <c r="AV288" s="13" t="s">
        <v>90</v>
      </c>
      <c r="AW288" s="13" t="s">
        <v>36</v>
      </c>
      <c r="AX288" s="13" t="s">
        <v>80</v>
      </c>
      <c r="AY288" s="232" t="s">
        <v>121</v>
      </c>
    </row>
    <row r="289" spans="1:65" s="14" customFormat="1" ht="11.25">
      <c r="B289" s="244"/>
      <c r="C289" s="245"/>
      <c r="D289" s="217" t="s">
        <v>135</v>
      </c>
      <c r="E289" s="246" t="s">
        <v>1</v>
      </c>
      <c r="F289" s="247" t="s">
        <v>172</v>
      </c>
      <c r="G289" s="245"/>
      <c r="H289" s="248">
        <v>3267.6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AT289" s="254" t="s">
        <v>135</v>
      </c>
      <c r="AU289" s="254" t="s">
        <v>90</v>
      </c>
      <c r="AV289" s="14" t="s">
        <v>128</v>
      </c>
      <c r="AW289" s="14" t="s">
        <v>36</v>
      </c>
      <c r="AX289" s="14" t="s">
        <v>88</v>
      </c>
      <c r="AY289" s="254" t="s">
        <v>121</v>
      </c>
    </row>
    <row r="290" spans="1:65" s="2" customFormat="1" ht="16.5" customHeight="1">
      <c r="A290" s="33"/>
      <c r="B290" s="34"/>
      <c r="C290" s="233" t="s">
        <v>344</v>
      </c>
      <c r="D290" s="233" t="s">
        <v>137</v>
      </c>
      <c r="E290" s="234" t="s">
        <v>345</v>
      </c>
      <c r="F290" s="235" t="s">
        <v>346</v>
      </c>
      <c r="G290" s="236" t="s">
        <v>127</v>
      </c>
      <c r="H290" s="237">
        <v>504</v>
      </c>
      <c r="I290" s="238"/>
      <c r="J290" s="239">
        <f>ROUND(I290*H290,2)</f>
        <v>0</v>
      </c>
      <c r="K290" s="240"/>
      <c r="L290" s="241"/>
      <c r="M290" s="242" t="s">
        <v>1</v>
      </c>
      <c r="N290" s="243" t="s">
        <v>45</v>
      </c>
      <c r="O290" s="70"/>
      <c r="P290" s="213">
        <f>O290*H290</f>
        <v>0</v>
      </c>
      <c r="Q290" s="213">
        <v>3.2000000000000003E-4</v>
      </c>
      <c r="R290" s="213">
        <f>Q290*H290</f>
        <v>0.16128000000000001</v>
      </c>
      <c r="S290" s="213">
        <v>0</v>
      </c>
      <c r="T290" s="214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15" t="s">
        <v>140</v>
      </c>
      <c r="AT290" s="215" t="s">
        <v>137</v>
      </c>
      <c r="AU290" s="215" t="s">
        <v>90</v>
      </c>
      <c r="AY290" s="16" t="s">
        <v>121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6" t="s">
        <v>88</v>
      </c>
      <c r="BK290" s="216">
        <f>ROUND(I290*H290,2)</f>
        <v>0</v>
      </c>
      <c r="BL290" s="16" t="s">
        <v>128</v>
      </c>
      <c r="BM290" s="215" t="s">
        <v>347</v>
      </c>
    </row>
    <row r="291" spans="1:65" s="2" customFormat="1" ht="11.25">
      <c r="A291" s="33"/>
      <c r="B291" s="34"/>
      <c r="C291" s="35"/>
      <c r="D291" s="217" t="s">
        <v>130</v>
      </c>
      <c r="E291" s="35"/>
      <c r="F291" s="218" t="s">
        <v>346</v>
      </c>
      <c r="G291" s="35"/>
      <c r="H291" s="35"/>
      <c r="I291" s="114"/>
      <c r="J291" s="35"/>
      <c r="K291" s="35"/>
      <c r="L291" s="38"/>
      <c r="M291" s="219"/>
      <c r="N291" s="220"/>
      <c r="O291" s="70"/>
      <c r="P291" s="70"/>
      <c r="Q291" s="70"/>
      <c r="R291" s="70"/>
      <c r="S291" s="70"/>
      <c r="T291" s="71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130</v>
      </c>
      <c r="AU291" s="16" t="s">
        <v>90</v>
      </c>
    </row>
    <row r="292" spans="1:65" s="2" customFormat="1" ht="19.5">
      <c r="A292" s="33"/>
      <c r="B292" s="34"/>
      <c r="C292" s="35"/>
      <c r="D292" s="217" t="s">
        <v>133</v>
      </c>
      <c r="E292" s="35"/>
      <c r="F292" s="221" t="s">
        <v>348</v>
      </c>
      <c r="G292" s="35"/>
      <c r="H292" s="35"/>
      <c r="I292" s="114"/>
      <c r="J292" s="35"/>
      <c r="K292" s="35"/>
      <c r="L292" s="38"/>
      <c r="M292" s="219"/>
      <c r="N292" s="220"/>
      <c r="O292" s="70"/>
      <c r="P292" s="70"/>
      <c r="Q292" s="70"/>
      <c r="R292" s="70"/>
      <c r="S292" s="70"/>
      <c r="T292" s="71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6" t="s">
        <v>133</v>
      </c>
      <c r="AU292" s="16" t="s">
        <v>90</v>
      </c>
    </row>
    <row r="293" spans="1:65" s="13" customFormat="1" ht="22.5">
      <c r="B293" s="222"/>
      <c r="C293" s="223"/>
      <c r="D293" s="217" t="s">
        <v>135</v>
      </c>
      <c r="E293" s="224" t="s">
        <v>1</v>
      </c>
      <c r="F293" s="225" t="s">
        <v>343</v>
      </c>
      <c r="G293" s="223"/>
      <c r="H293" s="226">
        <v>420</v>
      </c>
      <c r="I293" s="227"/>
      <c r="J293" s="223"/>
      <c r="K293" s="223"/>
      <c r="L293" s="228"/>
      <c r="M293" s="229"/>
      <c r="N293" s="230"/>
      <c r="O293" s="230"/>
      <c r="P293" s="230"/>
      <c r="Q293" s="230"/>
      <c r="R293" s="230"/>
      <c r="S293" s="230"/>
      <c r="T293" s="231"/>
      <c r="AT293" s="232" t="s">
        <v>135</v>
      </c>
      <c r="AU293" s="232" t="s">
        <v>90</v>
      </c>
      <c r="AV293" s="13" t="s">
        <v>90</v>
      </c>
      <c r="AW293" s="13" t="s">
        <v>36</v>
      </c>
      <c r="AX293" s="13" t="s">
        <v>80</v>
      </c>
      <c r="AY293" s="232" t="s">
        <v>121</v>
      </c>
    </row>
    <row r="294" spans="1:65" s="13" customFormat="1" ht="11.25">
      <c r="B294" s="222"/>
      <c r="C294" s="223"/>
      <c r="D294" s="217" t="s">
        <v>135</v>
      </c>
      <c r="E294" s="224" t="s">
        <v>1</v>
      </c>
      <c r="F294" s="225" t="s">
        <v>349</v>
      </c>
      <c r="G294" s="223"/>
      <c r="H294" s="226">
        <v>504</v>
      </c>
      <c r="I294" s="227"/>
      <c r="J294" s="223"/>
      <c r="K294" s="223"/>
      <c r="L294" s="228"/>
      <c r="M294" s="229"/>
      <c r="N294" s="230"/>
      <c r="O294" s="230"/>
      <c r="P294" s="230"/>
      <c r="Q294" s="230"/>
      <c r="R294" s="230"/>
      <c r="S294" s="230"/>
      <c r="T294" s="231"/>
      <c r="AT294" s="232" t="s">
        <v>135</v>
      </c>
      <c r="AU294" s="232" t="s">
        <v>90</v>
      </c>
      <c r="AV294" s="13" t="s">
        <v>90</v>
      </c>
      <c r="AW294" s="13" t="s">
        <v>36</v>
      </c>
      <c r="AX294" s="13" t="s">
        <v>88</v>
      </c>
      <c r="AY294" s="232" t="s">
        <v>121</v>
      </c>
    </row>
    <row r="295" spans="1:65" s="2" customFormat="1" ht="24" customHeight="1">
      <c r="A295" s="33"/>
      <c r="B295" s="34"/>
      <c r="C295" s="233" t="s">
        <v>350</v>
      </c>
      <c r="D295" s="233" t="s">
        <v>137</v>
      </c>
      <c r="E295" s="234" t="s">
        <v>351</v>
      </c>
      <c r="F295" s="235" t="s">
        <v>352</v>
      </c>
      <c r="G295" s="236" t="s">
        <v>127</v>
      </c>
      <c r="H295" s="237">
        <v>1409.76</v>
      </c>
      <c r="I295" s="238"/>
      <c r="J295" s="239">
        <f>ROUND(I295*H295,2)</f>
        <v>0</v>
      </c>
      <c r="K295" s="240"/>
      <c r="L295" s="241"/>
      <c r="M295" s="242" t="s">
        <v>1</v>
      </c>
      <c r="N295" s="243" t="s">
        <v>45</v>
      </c>
      <c r="O295" s="70"/>
      <c r="P295" s="213">
        <f>O295*H295</f>
        <v>0</v>
      </c>
      <c r="Q295" s="213">
        <v>2.2000000000000001E-3</v>
      </c>
      <c r="R295" s="213">
        <f>Q295*H295</f>
        <v>3.1014720000000002</v>
      </c>
      <c r="S295" s="213">
        <v>0</v>
      </c>
      <c r="T295" s="214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15" t="s">
        <v>140</v>
      </c>
      <c r="AT295" s="215" t="s">
        <v>137</v>
      </c>
      <c r="AU295" s="215" t="s">
        <v>90</v>
      </c>
      <c r="AY295" s="16" t="s">
        <v>121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6" t="s">
        <v>88</v>
      </c>
      <c r="BK295" s="216">
        <f>ROUND(I295*H295,2)</f>
        <v>0</v>
      </c>
      <c r="BL295" s="16" t="s">
        <v>128</v>
      </c>
      <c r="BM295" s="215" t="s">
        <v>353</v>
      </c>
    </row>
    <row r="296" spans="1:65" s="2" customFormat="1" ht="19.5">
      <c r="A296" s="33"/>
      <c r="B296" s="34"/>
      <c r="C296" s="35"/>
      <c r="D296" s="217" t="s">
        <v>130</v>
      </c>
      <c r="E296" s="35"/>
      <c r="F296" s="218" t="s">
        <v>352</v>
      </c>
      <c r="G296" s="35"/>
      <c r="H296" s="35"/>
      <c r="I296" s="114"/>
      <c r="J296" s="35"/>
      <c r="K296" s="35"/>
      <c r="L296" s="38"/>
      <c r="M296" s="219"/>
      <c r="N296" s="220"/>
      <c r="O296" s="70"/>
      <c r="P296" s="70"/>
      <c r="Q296" s="70"/>
      <c r="R296" s="70"/>
      <c r="S296" s="70"/>
      <c r="T296" s="71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130</v>
      </c>
      <c r="AU296" s="16" t="s">
        <v>90</v>
      </c>
    </row>
    <row r="297" spans="1:65" s="2" customFormat="1" ht="19.5">
      <c r="A297" s="33"/>
      <c r="B297" s="34"/>
      <c r="C297" s="35"/>
      <c r="D297" s="217" t="s">
        <v>133</v>
      </c>
      <c r="E297" s="35"/>
      <c r="F297" s="221" t="s">
        <v>348</v>
      </c>
      <c r="G297" s="35"/>
      <c r="H297" s="35"/>
      <c r="I297" s="114"/>
      <c r="J297" s="35"/>
      <c r="K297" s="35"/>
      <c r="L297" s="38"/>
      <c r="M297" s="219"/>
      <c r="N297" s="220"/>
      <c r="O297" s="70"/>
      <c r="P297" s="70"/>
      <c r="Q297" s="70"/>
      <c r="R297" s="70"/>
      <c r="S297" s="70"/>
      <c r="T297" s="71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133</v>
      </c>
      <c r="AU297" s="16" t="s">
        <v>90</v>
      </c>
    </row>
    <row r="298" spans="1:65" s="13" customFormat="1" ht="11.25">
      <c r="B298" s="222"/>
      <c r="C298" s="223"/>
      <c r="D298" s="217" t="s">
        <v>135</v>
      </c>
      <c r="E298" s="224" t="s">
        <v>1</v>
      </c>
      <c r="F298" s="225" t="s">
        <v>354</v>
      </c>
      <c r="G298" s="223"/>
      <c r="H298" s="226">
        <v>742.8</v>
      </c>
      <c r="I298" s="227"/>
      <c r="J298" s="223"/>
      <c r="K298" s="223"/>
      <c r="L298" s="228"/>
      <c r="M298" s="229"/>
      <c r="N298" s="230"/>
      <c r="O298" s="230"/>
      <c r="P298" s="230"/>
      <c r="Q298" s="230"/>
      <c r="R298" s="230"/>
      <c r="S298" s="230"/>
      <c r="T298" s="231"/>
      <c r="AT298" s="232" t="s">
        <v>135</v>
      </c>
      <c r="AU298" s="232" t="s">
        <v>90</v>
      </c>
      <c r="AV298" s="13" t="s">
        <v>90</v>
      </c>
      <c r="AW298" s="13" t="s">
        <v>36</v>
      </c>
      <c r="AX298" s="13" t="s">
        <v>80</v>
      </c>
      <c r="AY298" s="232" t="s">
        <v>121</v>
      </c>
    </row>
    <row r="299" spans="1:65" s="13" customFormat="1" ht="11.25">
      <c r="B299" s="222"/>
      <c r="C299" s="223"/>
      <c r="D299" s="217" t="s">
        <v>135</v>
      </c>
      <c r="E299" s="224" t="s">
        <v>1</v>
      </c>
      <c r="F299" s="225" t="s">
        <v>355</v>
      </c>
      <c r="G299" s="223"/>
      <c r="H299" s="226">
        <v>432</v>
      </c>
      <c r="I299" s="227"/>
      <c r="J299" s="223"/>
      <c r="K299" s="223"/>
      <c r="L299" s="228"/>
      <c r="M299" s="229"/>
      <c r="N299" s="230"/>
      <c r="O299" s="230"/>
      <c r="P299" s="230"/>
      <c r="Q299" s="230"/>
      <c r="R299" s="230"/>
      <c r="S299" s="230"/>
      <c r="T299" s="231"/>
      <c r="AT299" s="232" t="s">
        <v>135</v>
      </c>
      <c r="AU299" s="232" t="s">
        <v>90</v>
      </c>
      <c r="AV299" s="13" t="s">
        <v>90</v>
      </c>
      <c r="AW299" s="13" t="s">
        <v>36</v>
      </c>
      <c r="AX299" s="13" t="s">
        <v>80</v>
      </c>
      <c r="AY299" s="232" t="s">
        <v>121</v>
      </c>
    </row>
    <row r="300" spans="1:65" s="14" customFormat="1" ht="11.25">
      <c r="B300" s="244"/>
      <c r="C300" s="245"/>
      <c r="D300" s="217" t="s">
        <v>135</v>
      </c>
      <c r="E300" s="246" t="s">
        <v>1</v>
      </c>
      <c r="F300" s="247" t="s">
        <v>172</v>
      </c>
      <c r="G300" s="245"/>
      <c r="H300" s="248">
        <v>1174.8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AT300" s="254" t="s">
        <v>135</v>
      </c>
      <c r="AU300" s="254" t="s">
        <v>90</v>
      </c>
      <c r="AV300" s="14" t="s">
        <v>128</v>
      </c>
      <c r="AW300" s="14" t="s">
        <v>36</v>
      </c>
      <c r="AX300" s="14" t="s">
        <v>80</v>
      </c>
      <c r="AY300" s="254" t="s">
        <v>121</v>
      </c>
    </row>
    <row r="301" spans="1:65" s="13" customFormat="1" ht="11.25">
      <c r="B301" s="222"/>
      <c r="C301" s="223"/>
      <c r="D301" s="217" t="s">
        <v>135</v>
      </c>
      <c r="E301" s="224" t="s">
        <v>1</v>
      </c>
      <c r="F301" s="225" t="s">
        <v>356</v>
      </c>
      <c r="G301" s="223"/>
      <c r="H301" s="226">
        <v>1409.76</v>
      </c>
      <c r="I301" s="227"/>
      <c r="J301" s="223"/>
      <c r="K301" s="223"/>
      <c r="L301" s="228"/>
      <c r="M301" s="229"/>
      <c r="N301" s="230"/>
      <c r="O301" s="230"/>
      <c r="P301" s="230"/>
      <c r="Q301" s="230"/>
      <c r="R301" s="230"/>
      <c r="S301" s="230"/>
      <c r="T301" s="231"/>
      <c r="AT301" s="232" t="s">
        <v>135</v>
      </c>
      <c r="AU301" s="232" t="s">
        <v>90</v>
      </c>
      <c r="AV301" s="13" t="s">
        <v>90</v>
      </c>
      <c r="AW301" s="13" t="s">
        <v>36</v>
      </c>
      <c r="AX301" s="13" t="s">
        <v>88</v>
      </c>
      <c r="AY301" s="232" t="s">
        <v>121</v>
      </c>
    </row>
    <row r="302" spans="1:65" s="2" customFormat="1" ht="24" customHeight="1">
      <c r="A302" s="33"/>
      <c r="B302" s="34"/>
      <c r="C302" s="233" t="s">
        <v>357</v>
      </c>
      <c r="D302" s="233" t="s">
        <v>137</v>
      </c>
      <c r="E302" s="234" t="s">
        <v>358</v>
      </c>
      <c r="F302" s="235" t="s">
        <v>359</v>
      </c>
      <c r="G302" s="236" t="s">
        <v>127</v>
      </c>
      <c r="H302" s="237">
        <v>1143.3599999999999</v>
      </c>
      <c r="I302" s="238"/>
      <c r="J302" s="239">
        <f>ROUND(I302*H302,2)</f>
        <v>0</v>
      </c>
      <c r="K302" s="240"/>
      <c r="L302" s="241"/>
      <c r="M302" s="242" t="s">
        <v>1</v>
      </c>
      <c r="N302" s="243" t="s">
        <v>45</v>
      </c>
      <c r="O302" s="70"/>
      <c r="P302" s="213">
        <f>O302*H302</f>
        <v>0</v>
      </c>
      <c r="Q302" s="213">
        <v>1.74E-3</v>
      </c>
      <c r="R302" s="213">
        <f>Q302*H302</f>
        <v>1.9894463999999998</v>
      </c>
      <c r="S302" s="213">
        <v>0</v>
      </c>
      <c r="T302" s="214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215" t="s">
        <v>140</v>
      </c>
      <c r="AT302" s="215" t="s">
        <v>137</v>
      </c>
      <c r="AU302" s="215" t="s">
        <v>90</v>
      </c>
      <c r="AY302" s="16" t="s">
        <v>121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6" t="s">
        <v>88</v>
      </c>
      <c r="BK302" s="216">
        <f>ROUND(I302*H302,2)</f>
        <v>0</v>
      </c>
      <c r="BL302" s="16" t="s">
        <v>128</v>
      </c>
      <c r="BM302" s="215" t="s">
        <v>360</v>
      </c>
    </row>
    <row r="303" spans="1:65" s="2" customFormat="1" ht="11.25">
      <c r="A303" s="33"/>
      <c r="B303" s="34"/>
      <c r="C303" s="35"/>
      <c r="D303" s="217" t="s">
        <v>130</v>
      </c>
      <c r="E303" s="35"/>
      <c r="F303" s="218" t="s">
        <v>359</v>
      </c>
      <c r="G303" s="35"/>
      <c r="H303" s="35"/>
      <c r="I303" s="114"/>
      <c r="J303" s="35"/>
      <c r="K303" s="35"/>
      <c r="L303" s="38"/>
      <c r="M303" s="219"/>
      <c r="N303" s="220"/>
      <c r="O303" s="70"/>
      <c r="P303" s="70"/>
      <c r="Q303" s="70"/>
      <c r="R303" s="70"/>
      <c r="S303" s="70"/>
      <c r="T303" s="71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130</v>
      </c>
      <c r="AU303" s="16" t="s">
        <v>90</v>
      </c>
    </row>
    <row r="304" spans="1:65" s="2" customFormat="1" ht="19.5">
      <c r="A304" s="33"/>
      <c r="B304" s="34"/>
      <c r="C304" s="35"/>
      <c r="D304" s="217" t="s">
        <v>133</v>
      </c>
      <c r="E304" s="35"/>
      <c r="F304" s="221" t="s">
        <v>361</v>
      </c>
      <c r="G304" s="35"/>
      <c r="H304" s="35"/>
      <c r="I304" s="114"/>
      <c r="J304" s="35"/>
      <c r="K304" s="35"/>
      <c r="L304" s="38"/>
      <c r="M304" s="219"/>
      <c r="N304" s="220"/>
      <c r="O304" s="70"/>
      <c r="P304" s="70"/>
      <c r="Q304" s="70"/>
      <c r="R304" s="70"/>
      <c r="S304" s="70"/>
      <c r="T304" s="71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133</v>
      </c>
      <c r="AU304" s="16" t="s">
        <v>90</v>
      </c>
    </row>
    <row r="305" spans="1:65" s="13" customFormat="1" ht="11.25">
      <c r="B305" s="222"/>
      <c r="C305" s="223"/>
      <c r="D305" s="217" t="s">
        <v>135</v>
      </c>
      <c r="E305" s="224" t="s">
        <v>1</v>
      </c>
      <c r="F305" s="225" t="s">
        <v>362</v>
      </c>
      <c r="G305" s="223"/>
      <c r="H305" s="226">
        <v>952.8</v>
      </c>
      <c r="I305" s="227"/>
      <c r="J305" s="223"/>
      <c r="K305" s="223"/>
      <c r="L305" s="228"/>
      <c r="M305" s="229"/>
      <c r="N305" s="230"/>
      <c r="O305" s="230"/>
      <c r="P305" s="230"/>
      <c r="Q305" s="230"/>
      <c r="R305" s="230"/>
      <c r="S305" s="230"/>
      <c r="T305" s="231"/>
      <c r="AT305" s="232" t="s">
        <v>135</v>
      </c>
      <c r="AU305" s="232" t="s">
        <v>90</v>
      </c>
      <c r="AV305" s="13" t="s">
        <v>90</v>
      </c>
      <c r="AW305" s="13" t="s">
        <v>36</v>
      </c>
      <c r="AX305" s="13" t="s">
        <v>80</v>
      </c>
      <c r="AY305" s="232" t="s">
        <v>121</v>
      </c>
    </row>
    <row r="306" spans="1:65" s="13" customFormat="1" ht="11.25">
      <c r="B306" s="222"/>
      <c r="C306" s="223"/>
      <c r="D306" s="217" t="s">
        <v>135</v>
      </c>
      <c r="E306" s="224" t="s">
        <v>1</v>
      </c>
      <c r="F306" s="225" t="s">
        <v>363</v>
      </c>
      <c r="G306" s="223"/>
      <c r="H306" s="226">
        <v>1143.3599999999999</v>
      </c>
      <c r="I306" s="227"/>
      <c r="J306" s="223"/>
      <c r="K306" s="223"/>
      <c r="L306" s="228"/>
      <c r="M306" s="229"/>
      <c r="N306" s="230"/>
      <c r="O306" s="230"/>
      <c r="P306" s="230"/>
      <c r="Q306" s="230"/>
      <c r="R306" s="230"/>
      <c r="S306" s="230"/>
      <c r="T306" s="231"/>
      <c r="AT306" s="232" t="s">
        <v>135</v>
      </c>
      <c r="AU306" s="232" t="s">
        <v>90</v>
      </c>
      <c r="AV306" s="13" t="s">
        <v>90</v>
      </c>
      <c r="AW306" s="13" t="s">
        <v>36</v>
      </c>
      <c r="AX306" s="13" t="s">
        <v>88</v>
      </c>
      <c r="AY306" s="232" t="s">
        <v>121</v>
      </c>
    </row>
    <row r="307" spans="1:65" s="2" customFormat="1" ht="24" customHeight="1">
      <c r="A307" s="33"/>
      <c r="B307" s="34"/>
      <c r="C307" s="233" t="s">
        <v>364</v>
      </c>
      <c r="D307" s="233" t="s">
        <v>137</v>
      </c>
      <c r="E307" s="234" t="s">
        <v>365</v>
      </c>
      <c r="F307" s="235" t="s">
        <v>366</v>
      </c>
      <c r="G307" s="236" t="s">
        <v>127</v>
      </c>
      <c r="H307" s="237">
        <v>720</v>
      </c>
      <c r="I307" s="238"/>
      <c r="J307" s="239">
        <f>ROUND(I307*H307,2)</f>
        <v>0</v>
      </c>
      <c r="K307" s="240"/>
      <c r="L307" s="241"/>
      <c r="M307" s="242" t="s">
        <v>1</v>
      </c>
      <c r="N307" s="243" t="s">
        <v>45</v>
      </c>
      <c r="O307" s="70"/>
      <c r="P307" s="213">
        <f>O307*H307</f>
        <v>0</v>
      </c>
      <c r="Q307" s="213">
        <v>1.7799999999999999E-3</v>
      </c>
      <c r="R307" s="213">
        <f>Q307*H307</f>
        <v>1.2815999999999999</v>
      </c>
      <c r="S307" s="213">
        <v>0</v>
      </c>
      <c r="T307" s="214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15" t="s">
        <v>140</v>
      </c>
      <c r="AT307" s="215" t="s">
        <v>137</v>
      </c>
      <c r="AU307" s="215" t="s">
        <v>90</v>
      </c>
      <c r="AY307" s="16" t="s">
        <v>121</v>
      </c>
      <c r="BE307" s="216">
        <f>IF(N307="základní",J307,0)</f>
        <v>0</v>
      </c>
      <c r="BF307" s="216">
        <f>IF(N307="snížená",J307,0)</f>
        <v>0</v>
      </c>
      <c r="BG307" s="216">
        <f>IF(N307="zákl. přenesená",J307,0)</f>
        <v>0</v>
      </c>
      <c r="BH307" s="216">
        <f>IF(N307="sníž. přenesená",J307,0)</f>
        <v>0</v>
      </c>
      <c r="BI307" s="216">
        <f>IF(N307="nulová",J307,0)</f>
        <v>0</v>
      </c>
      <c r="BJ307" s="16" t="s">
        <v>88</v>
      </c>
      <c r="BK307" s="216">
        <f>ROUND(I307*H307,2)</f>
        <v>0</v>
      </c>
      <c r="BL307" s="16" t="s">
        <v>128</v>
      </c>
      <c r="BM307" s="215" t="s">
        <v>367</v>
      </c>
    </row>
    <row r="308" spans="1:65" s="2" customFormat="1" ht="19.5">
      <c r="A308" s="33"/>
      <c r="B308" s="34"/>
      <c r="C308" s="35"/>
      <c r="D308" s="217" t="s">
        <v>130</v>
      </c>
      <c r="E308" s="35"/>
      <c r="F308" s="218" t="s">
        <v>366</v>
      </c>
      <c r="G308" s="35"/>
      <c r="H308" s="35"/>
      <c r="I308" s="114"/>
      <c r="J308" s="35"/>
      <c r="K308" s="35"/>
      <c r="L308" s="38"/>
      <c r="M308" s="219"/>
      <c r="N308" s="220"/>
      <c r="O308" s="70"/>
      <c r="P308" s="70"/>
      <c r="Q308" s="70"/>
      <c r="R308" s="70"/>
      <c r="S308" s="70"/>
      <c r="T308" s="71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130</v>
      </c>
      <c r="AU308" s="16" t="s">
        <v>90</v>
      </c>
    </row>
    <row r="309" spans="1:65" s="2" customFormat="1" ht="19.5">
      <c r="A309" s="33"/>
      <c r="B309" s="34"/>
      <c r="C309" s="35"/>
      <c r="D309" s="217" t="s">
        <v>133</v>
      </c>
      <c r="E309" s="35"/>
      <c r="F309" s="221" t="s">
        <v>368</v>
      </c>
      <c r="G309" s="35"/>
      <c r="H309" s="35"/>
      <c r="I309" s="114"/>
      <c r="J309" s="35"/>
      <c r="K309" s="35"/>
      <c r="L309" s="38"/>
      <c r="M309" s="219"/>
      <c r="N309" s="220"/>
      <c r="O309" s="70"/>
      <c r="P309" s="70"/>
      <c r="Q309" s="70"/>
      <c r="R309" s="70"/>
      <c r="S309" s="70"/>
      <c r="T309" s="71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6" t="s">
        <v>133</v>
      </c>
      <c r="AU309" s="16" t="s">
        <v>90</v>
      </c>
    </row>
    <row r="310" spans="1:65" s="13" customFormat="1" ht="22.5">
      <c r="B310" s="222"/>
      <c r="C310" s="223"/>
      <c r="D310" s="217" t="s">
        <v>135</v>
      </c>
      <c r="E310" s="224" t="s">
        <v>1</v>
      </c>
      <c r="F310" s="225" t="s">
        <v>369</v>
      </c>
      <c r="G310" s="223"/>
      <c r="H310" s="226">
        <v>720</v>
      </c>
      <c r="I310" s="227"/>
      <c r="J310" s="223"/>
      <c r="K310" s="223"/>
      <c r="L310" s="228"/>
      <c r="M310" s="229"/>
      <c r="N310" s="230"/>
      <c r="O310" s="230"/>
      <c r="P310" s="230"/>
      <c r="Q310" s="230"/>
      <c r="R310" s="230"/>
      <c r="S310" s="230"/>
      <c r="T310" s="231"/>
      <c r="AT310" s="232" t="s">
        <v>135</v>
      </c>
      <c r="AU310" s="232" t="s">
        <v>90</v>
      </c>
      <c r="AV310" s="13" t="s">
        <v>90</v>
      </c>
      <c r="AW310" s="13" t="s">
        <v>36</v>
      </c>
      <c r="AX310" s="13" t="s">
        <v>88</v>
      </c>
      <c r="AY310" s="232" t="s">
        <v>121</v>
      </c>
    </row>
    <row r="311" spans="1:65" s="2" customFormat="1" ht="36" customHeight="1">
      <c r="A311" s="33"/>
      <c r="B311" s="34"/>
      <c r="C311" s="203" t="s">
        <v>370</v>
      </c>
      <c r="D311" s="203" t="s">
        <v>124</v>
      </c>
      <c r="E311" s="204" t="s">
        <v>371</v>
      </c>
      <c r="F311" s="205" t="s">
        <v>372</v>
      </c>
      <c r="G311" s="206" t="s">
        <v>293</v>
      </c>
      <c r="H311" s="207">
        <v>336</v>
      </c>
      <c r="I311" s="208"/>
      <c r="J311" s="209">
        <f>ROUND(I311*H311,2)</f>
        <v>0</v>
      </c>
      <c r="K311" s="210"/>
      <c r="L311" s="38"/>
      <c r="M311" s="211" t="s">
        <v>1</v>
      </c>
      <c r="N311" s="212" t="s">
        <v>45</v>
      </c>
      <c r="O311" s="70"/>
      <c r="P311" s="213">
        <f>O311*H311</f>
        <v>0</v>
      </c>
      <c r="Q311" s="213">
        <v>2.0000000000000002E-5</v>
      </c>
      <c r="R311" s="213">
        <f>Q311*H311</f>
        <v>6.7200000000000003E-3</v>
      </c>
      <c r="S311" s="213">
        <v>0</v>
      </c>
      <c r="T311" s="214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215" t="s">
        <v>128</v>
      </c>
      <c r="AT311" s="215" t="s">
        <v>124</v>
      </c>
      <c r="AU311" s="215" t="s">
        <v>90</v>
      </c>
      <c r="AY311" s="16" t="s">
        <v>121</v>
      </c>
      <c r="BE311" s="216">
        <f>IF(N311="základní",J311,0)</f>
        <v>0</v>
      </c>
      <c r="BF311" s="216">
        <f>IF(N311="snížená",J311,0)</f>
        <v>0</v>
      </c>
      <c r="BG311" s="216">
        <f>IF(N311="zákl. přenesená",J311,0)</f>
        <v>0</v>
      </c>
      <c r="BH311" s="216">
        <f>IF(N311="sníž. přenesená",J311,0)</f>
        <v>0</v>
      </c>
      <c r="BI311" s="216">
        <f>IF(N311="nulová",J311,0)</f>
        <v>0</v>
      </c>
      <c r="BJ311" s="16" t="s">
        <v>88</v>
      </c>
      <c r="BK311" s="216">
        <f>ROUND(I311*H311,2)</f>
        <v>0</v>
      </c>
      <c r="BL311" s="16" t="s">
        <v>128</v>
      </c>
      <c r="BM311" s="215" t="s">
        <v>373</v>
      </c>
    </row>
    <row r="312" spans="1:65" s="2" customFormat="1" ht="19.5">
      <c r="A312" s="33"/>
      <c r="B312" s="34"/>
      <c r="C312" s="35"/>
      <c r="D312" s="217" t="s">
        <v>130</v>
      </c>
      <c r="E312" s="35"/>
      <c r="F312" s="218" t="s">
        <v>372</v>
      </c>
      <c r="G312" s="35"/>
      <c r="H312" s="35"/>
      <c r="I312" s="114"/>
      <c r="J312" s="35"/>
      <c r="K312" s="35"/>
      <c r="L312" s="38"/>
      <c r="M312" s="219"/>
      <c r="N312" s="220"/>
      <c r="O312" s="70"/>
      <c r="P312" s="70"/>
      <c r="Q312" s="70"/>
      <c r="R312" s="70"/>
      <c r="S312" s="70"/>
      <c r="T312" s="71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6" t="s">
        <v>130</v>
      </c>
      <c r="AU312" s="16" t="s">
        <v>90</v>
      </c>
    </row>
    <row r="313" spans="1:65" s="2" customFormat="1" ht="175.5">
      <c r="A313" s="33"/>
      <c r="B313" s="34"/>
      <c r="C313" s="35"/>
      <c r="D313" s="217" t="s">
        <v>131</v>
      </c>
      <c r="E313" s="35"/>
      <c r="F313" s="221" t="s">
        <v>338</v>
      </c>
      <c r="G313" s="35"/>
      <c r="H313" s="35"/>
      <c r="I313" s="114"/>
      <c r="J313" s="35"/>
      <c r="K313" s="35"/>
      <c r="L313" s="38"/>
      <c r="M313" s="219"/>
      <c r="N313" s="220"/>
      <c r="O313" s="70"/>
      <c r="P313" s="70"/>
      <c r="Q313" s="70"/>
      <c r="R313" s="70"/>
      <c r="S313" s="70"/>
      <c r="T313" s="71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131</v>
      </c>
      <c r="AU313" s="16" t="s">
        <v>90</v>
      </c>
    </row>
    <row r="314" spans="1:65" s="13" customFormat="1" ht="22.5">
      <c r="B314" s="222"/>
      <c r="C314" s="223"/>
      <c r="D314" s="217" t="s">
        <v>135</v>
      </c>
      <c r="E314" s="224" t="s">
        <v>1</v>
      </c>
      <c r="F314" s="225" t="s">
        <v>374</v>
      </c>
      <c r="G314" s="223"/>
      <c r="H314" s="226">
        <v>168</v>
      </c>
      <c r="I314" s="227"/>
      <c r="J314" s="223"/>
      <c r="K314" s="223"/>
      <c r="L314" s="228"/>
      <c r="M314" s="229"/>
      <c r="N314" s="230"/>
      <c r="O314" s="230"/>
      <c r="P314" s="230"/>
      <c r="Q314" s="230"/>
      <c r="R314" s="230"/>
      <c r="S314" s="230"/>
      <c r="T314" s="231"/>
      <c r="AT314" s="232" t="s">
        <v>135</v>
      </c>
      <c r="AU314" s="232" t="s">
        <v>90</v>
      </c>
      <c r="AV314" s="13" t="s">
        <v>90</v>
      </c>
      <c r="AW314" s="13" t="s">
        <v>36</v>
      </c>
      <c r="AX314" s="13" t="s">
        <v>80</v>
      </c>
      <c r="AY314" s="232" t="s">
        <v>121</v>
      </c>
    </row>
    <row r="315" spans="1:65" s="13" customFormat="1" ht="22.5">
      <c r="B315" s="222"/>
      <c r="C315" s="223"/>
      <c r="D315" s="217" t="s">
        <v>135</v>
      </c>
      <c r="E315" s="224" t="s">
        <v>1</v>
      </c>
      <c r="F315" s="225" t="s">
        <v>375</v>
      </c>
      <c r="G315" s="223"/>
      <c r="H315" s="226">
        <v>168</v>
      </c>
      <c r="I315" s="227"/>
      <c r="J315" s="223"/>
      <c r="K315" s="223"/>
      <c r="L315" s="228"/>
      <c r="M315" s="229"/>
      <c r="N315" s="230"/>
      <c r="O315" s="230"/>
      <c r="P315" s="230"/>
      <c r="Q315" s="230"/>
      <c r="R315" s="230"/>
      <c r="S315" s="230"/>
      <c r="T315" s="231"/>
      <c r="AT315" s="232" t="s">
        <v>135</v>
      </c>
      <c r="AU315" s="232" t="s">
        <v>90</v>
      </c>
      <c r="AV315" s="13" t="s">
        <v>90</v>
      </c>
      <c r="AW315" s="13" t="s">
        <v>36</v>
      </c>
      <c r="AX315" s="13" t="s">
        <v>80</v>
      </c>
      <c r="AY315" s="232" t="s">
        <v>121</v>
      </c>
    </row>
    <row r="316" spans="1:65" s="14" customFormat="1" ht="11.25">
      <c r="B316" s="244"/>
      <c r="C316" s="245"/>
      <c r="D316" s="217" t="s">
        <v>135</v>
      </c>
      <c r="E316" s="246" t="s">
        <v>1</v>
      </c>
      <c r="F316" s="247" t="s">
        <v>172</v>
      </c>
      <c r="G316" s="245"/>
      <c r="H316" s="248">
        <v>336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AT316" s="254" t="s">
        <v>135</v>
      </c>
      <c r="AU316" s="254" t="s">
        <v>90</v>
      </c>
      <c r="AV316" s="14" t="s">
        <v>128</v>
      </c>
      <c r="AW316" s="14" t="s">
        <v>36</v>
      </c>
      <c r="AX316" s="14" t="s">
        <v>88</v>
      </c>
      <c r="AY316" s="254" t="s">
        <v>121</v>
      </c>
    </row>
    <row r="317" spans="1:65" s="2" customFormat="1" ht="16.5" customHeight="1">
      <c r="A317" s="33"/>
      <c r="B317" s="34"/>
      <c r="C317" s="233" t="s">
        <v>376</v>
      </c>
      <c r="D317" s="233" t="s">
        <v>137</v>
      </c>
      <c r="E317" s="234" t="s">
        <v>377</v>
      </c>
      <c r="F317" s="235" t="s">
        <v>378</v>
      </c>
      <c r="G317" s="236" t="s">
        <v>293</v>
      </c>
      <c r="H317" s="237">
        <v>403.2</v>
      </c>
      <c r="I317" s="238"/>
      <c r="J317" s="239">
        <f>ROUND(I317*H317,2)</f>
        <v>0</v>
      </c>
      <c r="K317" s="240"/>
      <c r="L317" s="241"/>
      <c r="M317" s="242" t="s">
        <v>1</v>
      </c>
      <c r="N317" s="243" t="s">
        <v>45</v>
      </c>
      <c r="O317" s="70"/>
      <c r="P317" s="213">
        <f>O317*H317</f>
        <v>0</v>
      </c>
      <c r="Q317" s="213">
        <v>5.2999999999999998E-4</v>
      </c>
      <c r="R317" s="213">
        <f>Q317*H317</f>
        <v>0.213696</v>
      </c>
      <c r="S317" s="213">
        <v>0</v>
      </c>
      <c r="T317" s="214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15" t="s">
        <v>140</v>
      </c>
      <c r="AT317" s="215" t="s">
        <v>137</v>
      </c>
      <c r="AU317" s="215" t="s">
        <v>90</v>
      </c>
      <c r="AY317" s="16" t="s">
        <v>121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6" t="s">
        <v>88</v>
      </c>
      <c r="BK317" s="216">
        <f>ROUND(I317*H317,2)</f>
        <v>0</v>
      </c>
      <c r="BL317" s="16" t="s">
        <v>128</v>
      </c>
      <c r="BM317" s="215" t="s">
        <v>379</v>
      </c>
    </row>
    <row r="318" spans="1:65" s="2" customFormat="1" ht="11.25">
      <c r="A318" s="33"/>
      <c r="B318" s="34"/>
      <c r="C318" s="35"/>
      <c r="D318" s="217" t="s">
        <v>130</v>
      </c>
      <c r="E318" s="35"/>
      <c r="F318" s="218" t="s">
        <v>378</v>
      </c>
      <c r="G318" s="35"/>
      <c r="H318" s="35"/>
      <c r="I318" s="114"/>
      <c r="J318" s="35"/>
      <c r="K318" s="35"/>
      <c r="L318" s="38"/>
      <c r="M318" s="219"/>
      <c r="N318" s="220"/>
      <c r="O318" s="70"/>
      <c r="P318" s="70"/>
      <c r="Q318" s="70"/>
      <c r="R318" s="70"/>
      <c r="S318" s="70"/>
      <c r="T318" s="71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130</v>
      </c>
      <c r="AU318" s="16" t="s">
        <v>90</v>
      </c>
    </row>
    <row r="319" spans="1:65" s="2" customFormat="1" ht="19.5">
      <c r="A319" s="33"/>
      <c r="B319" s="34"/>
      <c r="C319" s="35"/>
      <c r="D319" s="217" t="s">
        <v>133</v>
      </c>
      <c r="E319" s="35"/>
      <c r="F319" s="221" t="s">
        <v>361</v>
      </c>
      <c r="G319" s="35"/>
      <c r="H319" s="35"/>
      <c r="I319" s="114"/>
      <c r="J319" s="35"/>
      <c r="K319" s="35"/>
      <c r="L319" s="38"/>
      <c r="M319" s="219"/>
      <c r="N319" s="220"/>
      <c r="O319" s="70"/>
      <c r="P319" s="70"/>
      <c r="Q319" s="70"/>
      <c r="R319" s="70"/>
      <c r="S319" s="70"/>
      <c r="T319" s="71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6" t="s">
        <v>133</v>
      </c>
      <c r="AU319" s="16" t="s">
        <v>90</v>
      </c>
    </row>
    <row r="320" spans="1:65" s="13" customFormat="1" ht="11.25">
      <c r="B320" s="222"/>
      <c r="C320" s="223"/>
      <c r="D320" s="217" t="s">
        <v>135</v>
      </c>
      <c r="E320" s="224" t="s">
        <v>1</v>
      </c>
      <c r="F320" s="225" t="s">
        <v>380</v>
      </c>
      <c r="G320" s="223"/>
      <c r="H320" s="226">
        <v>403.2</v>
      </c>
      <c r="I320" s="227"/>
      <c r="J320" s="223"/>
      <c r="K320" s="223"/>
      <c r="L320" s="228"/>
      <c r="M320" s="229"/>
      <c r="N320" s="230"/>
      <c r="O320" s="230"/>
      <c r="P320" s="230"/>
      <c r="Q320" s="230"/>
      <c r="R320" s="230"/>
      <c r="S320" s="230"/>
      <c r="T320" s="231"/>
      <c r="AT320" s="232" t="s">
        <v>135</v>
      </c>
      <c r="AU320" s="232" t="s">
        <v>90</v>
      </c>
      <c r="AV320" s="13" t="s">
        <v>90</v>
      </c>
      <c r="AW320" s="13" t="s">
        <v>36</v>
      </c>
      <c r="AX320" s="13" t="s">
        <v>88</v>
      </c>
      <c r="AY320" s="232" t="s">
        <v>121</v>
      </c>
    </row>
    <row r="321" spans="1:65" s="2" customFormat="1" ht="36" customHeight="1">
      <c r="A321" s="33"/>
      <c r="B321" s="34"/>
      <c r="C321" s="203" t="s">
        <v>381</v>
      </c>
      <c r="D321" s="203" t="s">
        <v>124</v>
      </c>
      <c r="E321" s="204" t="s">
        <v>382</v>
      </c>
      <c r="F321" s="205" t="s">
        <v>383</v>
      </c>
      <c r="G321" s="206" t="s">
        <v>293</v>
      </c>
      <c r="H321" s="207">
        <v>912</v>
      </c>
      <c r="I321" s="208"/>
      <c r="J321" s="209">
        <f>ROUND(I321*H321,2)</f>
        <v>0</v>
      </c>
      <c r="K321" s="210"/>
      <c r="L321" s="38"/>
      <c r="M321" s="211" t="s">
        <v>1</v>
      </c>
      <c r="N321" s="212" t="s">
        <v>45</v>
      </c>
      <c r="O321" s="70"/>
      <c r="P321" s="213">
        <f>O321*H321</f>
        <v>0</v>
      </c>
      <c r="Q321" s="213">
        <v>3.363E-2</v>
      </c>
      <c r="R321" s="213">
        <f>Q321*H321</f>
        <v>30.670560000000002</v>
      </c>
      <c r="S321" s="213">
        <v>0</v>
      </c>
      <c r="T321" s="214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215" t="s">
        <v>128</v>
      </c>
      <c r="AT321" s="215" t="s">
        <v>124</v>
      </c>
      <c r="AU321" s="215" t="s">
        <v>90</v>
      </c>
      <c r="AY321" s="16" t="s">
        <v>121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16" t="s">
        <v>88</v>
      </c>
      <c r="BK321" s="216">
        <f>ROUND(I321*H321,2)</f>
        <v>0</v>
      </c>
      <c r="BL321" s="16" t="s">
        <v>128</v>
      </c>
      <c r="BM321" s="215" t="s">
        <v>384</v>
      </c>
    </row>
    <row r="322" spans="1:65" s="2" customFormat="1" ht="19.5">
      <c r="A322" s="33"/>
      <c r="B322" s="34"/>
      <c r="C322" s="35"/>
      <c r="D322" s="217" t="s">
        <v>130</v>
      </c>
      <c r="E322" s="35"/>
      <c r="F322" s="218" t="s">
        <v>383</v>
      </c>
      <c r="G322" s="35"/>
      <c r="H322" s="35"/>
      <c r="I322" s="114"/>
      <c r="J322" s="35"/>
      <c r="K322" s="35"/>
      <c r="L322" s="38"/>
      <c r="M322" s="219"/>
      <c r="N322" s="220"/>
      <c r="O322" s="70"/>
      <c r="P322" s="70"/>
      <c r="Q322" s="70"/>
      <c r="R322" s="70"/>
      <c r="S322" s="70"/>
      <c r="T322" s="71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6" t="s">
        <v>130</v>
      </c>
      <c r="AU322" s="16" t="s">
        <v>90</v>
      </c>
    </row>
    <row r="323" spans="1:65" s="2" customFormat="1" ht="97.5">
      <c r="A323" s="33"/>
      <c r="B323" s="34"/>
      <c r="C323" s="35"/>
      <c r="D323" s="217" t="s">
        <v>131</v>
      </c>
      <c r="E323" s="35"/>
      <c r="F323" s="221" t="s">
        <v>385</v>
      </c>
      <c r="G323" s="35"/>
      <c r="H323" s="35"/>
      <c r="I323" s="114"/>
      <c r="J323" s="35"/>
      <c r="K323" s="35"/>
      <c r="L323" s="38"/>
      <c r="M323" s="219"/>
      <c r="N323" s="220"/>
      <c r="O323" s="70"/>
      <c r="P323" s="70"/>
      <c r="Q323" s="70"/>
      <c r="R323" s="70"/>
      <c r="S323" s="70"/>
      <c r="T323" s="71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6" t="s">
        <v>131</v>
      </c>
      <c r="AU323" s="16" t="s">
        <v>90</v>
      </c>
    </row>
    <row r="324" spans="1:65" s="13" customFormat="1" ht="22.5">
      <c r="B324" s="222"/>
      <c r="C324" s="223"/>
      <c r="D324" s="217" t="s">
        <v>135</v>
      </c>
      <c r="E324" s="224" t="s">
        <v>1</v>
      </c>
      <c r="F324" s="225" t="s">
        <v>386</v>
      </c>
      <c r="G324" s="223"/>
      <c r="H324" s="226">
        <v>912</v>
      </c>
      <c r="I324" s="227"/>
      <c r="J324" s="223"/>
      <c r="K324" s="223"/>
      <c r="L324" s="228"/>
      <c r="M324" s="229"/>
      <c r="N324" s="230"/>
      <c r="O324" s="230"/>
      <c r="P324" s="230"/>
      <c r="Q324" s="230"/>
      <c r="R324" s="230"/>
      <c r="S324" s="230"/>
      <c r="T324" s="231"/>
      <c r="AT324" s="232" t="s">
        <v>135</v>
      </c>
      <c r="AU324" s="232" t="s">
        <v>90</v>
      </c>
      <c r="AV324" s="13" t="s">
        <v>90</v>
      </c>
      <c r="AW324" s="13" t="s">
        <v>36</v>
      </c>
      <c r="AX324" s="13" t="s">
        <v>88</v>
      </c>
      <c r="AY324" s="232" t="s">
        <v>121</v>
      </c>
    </row>
    <row r="325" spans="1:65" s="2" customFormat="1" ht="24" customHeight="1">
      <c r="A325" s="33"/>
      <c r="B325" s="34"/>
      <c r="C325" s="233" t="s">
        <v>387</v>
      </c>
      <c r="D325" s="233" t="s">
        <v>137</v>
      </c>
      <c r="E325" s="234" t="s">
        <v>388</v>
      </c>
      <c r="F325" s="235" t="s">
        <v>389</v>
      </c>
      <c r="G325" s="236" t="s">
        <v>262</v>
      </c>
      <c r="H325" s="237">
        <v>152</v>
      </c>
      <c r="I325" s="238"/>
      <c r="J325" s="239">
        <f>ROUND(I325*H325,2)</f>
        <v>0</v>
      </c>
      <c r="K325" s="240"/>
      <c r="L325" s="241"/>
      <c r="M325" s="242" t="s">
        <v>1</v>
      </c>
      <c r="N325" s="243" t="s">
        <v>45</v>
      </c>
      <c r="O325" s="70"/>
      <c r="P325" s="213">
        <f>O325*H325</f>
        <v>0</v>
      </c>
      <c r="Q325" s="213">
        <v>3.2000000000000003E-4</v>
      </c>
      <c r="R325" s="213">
        <f>Q325*H325</f>
        <v>4.8640000000000003E-2</v>
      </c>
      <c r="S325" s="213">
        <v>0</v>
      </c>
      <c r="T325" s="214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215" t="s">
        <v>140</v>
      </c>
      <c r="AT325" s="215" t="s">
        <v>137</v>
      </c>
      <c r="AU325" s="215" t="s">
        <v>90</v>
      </c>
      <c r="AY325" s="16" t="s">
        <v>121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16" t="s">
        <v>88</v>
      </c>
      <c r="BK325" s="216">
        <f>ROUND(I325*H325,2)</f>
        <v>0</v>
      </c>
      <c r="BL325" s="16" t="s">
        <v>128</v>
      </c>
      <c r="BM325" s="215" t="s">
        <v>390</v>
      </c>
    </row>
    <row r="326" spans="1:65" s="2" customFormat="1" ht="11.25">
      <c r="A326" s="33"/>
      <c r="B326" s="34"/>
      <c r="C326" s="35"/>
      <c r="D326" s="217" t="s">
        <v>130</v>
      </c>
      <c r="E326" s="35"/>
      <c r="F326" s="218" t="s">
        <v>389</v>
      </c>
      <c r="G326" s="35"/>
      <c r="H326" s="35"/>
      <c r="I326" s="114"/>
      <c r="J326" s="35"/>
      <c r="K326" s="35"/>
      <c r="L326" s="38"/>
      <c r="M326" s="219"/>
      <c r="N326" s="220"/>
      <c r="O326" s="70"/>
      <c r="P326" s="70"/>
      <c r="Q326" s="70"/>
      <c r="R326" s="70"/>
      <c r="S326" s="70"/>
      <c r="T326" s="71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6" t="s">
        <v>130</v>
      </c>
      <c r="AU326" s="16" t="s">
        <v>90</v>
      </c>
    </row>
    <row r="327" spans="1:65" s="2" customFormat="1" ht="19.5">
      <c r="A327" s="33"/>
      <c r="B327" s="34"/>
      <c r="C327" s="35"/>
      <c r="D327" s="217" t="s">
        <v>133</v>
      </c>
      <c r="E327" s="35"/>
      <c r="F327" s="221" t="s">
        <v>391</v>
      </c>
      <c r="G327" s="35"/>
      <c r="H327" s="35"/>
      <c r="I327" s="114"/>
      <c r="J327" s="35"/>
      <c r="K327" s="35"/>
      <c r="L327" s="38"/>
      <c r="M327" s="219"/>
      <c r="N327" s="220"/>
      <c r="O327" s="70"/>
      <c r="P327" s="70"/>
      <c r="Q327" s="70"/>
      <c r="R327" s="70"/>
      <c r="S327" s="70"/>
      <c r="T327" s="71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133</v>
      </c>
      <c r="AU327" s="16" t="s">
        <v>90</v>
      </c>
    </row>
    <row r="328" spans="1:65" s="2" customFormat="1" ht="24" customHeight="1">
      <c r="A328" s="33"/>
      <c r="B328" s="34"/>
      <c r="C328" s="233" t="s">
        <v>392</v>
      </c>
      <c r="D328" s="233" t="s">
        <v>137</v>
      </c>
      <c r="E328" s="234" t="s">
        <v>393</v>
      </c>
      <c r="F328" s="235" t="s">
        <v>394</v>
      </c>
      <c r="G328" s="236" t="s">
        <v>262</v>
      </c>
      <c r="H328" s="237">
        <v>152</v>
      </c>
      <c r="I328" s="238"/>
      <c r="J328" s="239">
        <f>ROUND(I328*H328,2)</f>
        <v>0</v>
      </c>
      <c r="K328" s="240"/>
      <c r="L328" s="241"/>
      <c r="M328" s="242" t="s">
        <v>1</v>
      </c>
      <c r="N328" s="243" t="s">
        <v>45</v>
      </c>
      <c r="O328" s="70"/>
      <c r="P328" s="213">
        <f>O328*H328</f>
        <v>0</v>
      </c>
      <c r="Q328" s="213">
        <v>2.5000000000000001E-3</v>
      </c>
      <c r="R328" s="213">
        <f>Q328*H328</f>
        <v>0.38</v>
      </c>
      <c r="S328" s="213">
        <v>0</v>
      </c>
      <c r="T328" s="214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215" t="s">
        <v>140</v>
      </c>
      <c r="AT328" s="215" t="s">
        <v>137</v>
      </c>
      <c r="AU328" s="215" t="s">
        <v>90</v>
      </c>
      <c r="AY328" s="16" t="s">
        <v>121</v>
      </c>
      <c r="BE328" s="216">
        <f>IF(N328="základní",J328,0)</f>
        <v>0</v>
      </c>
      <c r="BF328" s="216">
        <f>IF(N328="snížená",J328,0)</f>
        <v>0</v>
      </c>
      <c r="BG328" s="216">
        <f>IF(N328="zákl. přenesená",J328,0)</f>
        <v>0</v>
      </c>
      <c r="BH328" s="216">
        <f>IF(N328="sníž. přenesená",J328,0)</f>
        <v>0</v>
      </c>
      <c r="BI328" s="216">
        <f>IF(N328="nulová",J328,0)</f>
        <v>0</v>
      </c>
      <c r="BJ328" s="16" t="s">
        <v>88</v>
      </c>
      <c r="BK328" s="216">
        <f>ROUND(I328*H328,2)</f>
        <v>0</v>
      </c>
      <c r="BL328" s="16" t="s">
        <v>128</v>
      </c>
      <c r="BM328" s="215" t="s">
        <v>395</v>
      </c>
    </row>
    <row r="329" spans="1:65" s="2" customFormat="1" ht="11.25">
      <c r="A329" s="33"/>
      <c r="B329" s="34"/>
      <c r="C329" s="35"/>
      <c r="D329" s="217" t="s">
        <v>130</v>
      </c>
      <c r="E329" s="35"/>
      <c r="F329" s="218" t="s">
        <v>394</v>
      </c>
      <c r="G329" s="35"/>
      <c r="H329" s="35"/>
      <c r="I329" s="114"/>
      <c r="J329" s="35"/>
      <c r="K329" s="35"/>
      <c r="L329" s="38"/>
      <c r="M329" s="219"/>
      <c r="N329" s="220"/>
      <c r="O329" s="70"/>
      <c r="P329" s="70"/>
      <c r="Q329" s="70"/>
      <c r="R329" s="70"/>
      <c r="S329" s="70"/>
      <c r="T329" s="71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6" t="s">
        <v>130</v>
      </c>
      <c r="AU329" s="16" t="s">
        <v>90</v>
      </c>
    </row>
    <row r="330" spans="1:65" s="2" customFormat="1" ht="19.5">
      <c r="A330" s="33"/>
      <c r="B330" s="34"/>
      <c r="C330" s="35"/>
      <c r="D330" s="217" t="s">
        <v>133</v>
      </c>
      <c r="E330" s="35"/>
      <c r="F330" s="221" t="s">
        <v>396</v>
      </c>
      <c r="G330" s="35"/>
      <c r="H330" s="35"/>
      <c r="I330" s="114"/>
      <c r="J330" s="35"/>
      <c r="K330" s="35"/>
      <c r="L330" s="38"/>
      <c r="M330" s="219"/>
      <c r="N330" s="220"/>
      <c r="O330" s="70"/>
      <c r="P330" s="70"/>
      <c r="Q330" s="70"/>
      <c r="R330" s="70"/>
      <c r="S330" s="70"/>
      <c r="T330" s="71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6" t="s">
        <v>133</v>
      </c>
      <c r="AU330" s="16" t="s">
        <v>90</v>
      </c>
    </row>
    <row r="331" spans="1:65" s="2" customFormat="1" ht="24" customHeight="1">
      <c r="A331" s="33"/>
      <c r="B331" s="34"/>
      <c r="C331" s="233" t="s">
        <v>397</v>
      </c>
      <c r="D331" s="233" t="s">
        <v>137</v>
      </c>
      <c r="E331" s="234" t="s">
        <v>398</v>
      </c>
      <c r="F331" s="235" t="s">
        <v>399</v>
      </c>
      <c r="G331" s="236" t="s">
        <v>262</v>
      </c>
      <c r="H331" s="237">
        <v>152</v>
      </c>
      <c r="I331" s="238"/>
      <c r="J331" s="239">
        <f>ROUND(I331*H331,2)</f>
        <v>0</v>
      </c>
      <c r="K331" s="240"/>
      <c r="L331" s="241"/>
      <c r="M331" s="242" t="s">
        <v>1</v>
      </c>
      <c r="N331" s="243" t="s">
        <v>45</v>
      </c>
      <c r="O331" s="70"/>
      <c r="P331" s="213">
        <f>O331*H331</f>
        <v>0</v>
      </c>
      <c r="Q331" s="213">
        <v>7.1000000000000002E-4</v>
      </c>
      <c r="R331" s="213">
        <f>Q331*H331</f>
        <v>0.10792</v>
      </c>
      <c r="S331" s="213">
        <v>0</v>
      </c>
      <c r="T331" s="214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215" t="s">
        <v>140</v>
      </c>
      <c r="AT331" s="215" t="s">
        <v>137</v>
      </c>
      <c r="AU331" s="215" t="s">
        <v>90</v>
      </c>
      <c r="AY331" s="16" t="s">
        <v>121</v>
      </c>
      <c r="BE331" s="216">
        <f>IF(N331="základní",J331,0)</f>
        <v>0</v>
      </c>
      <c r="BF331" s="216">
        <f>IF(N331="snížená",J331,0)</f>
        <v>0</v>
      </c>
      <c r="BG331" s="216">
        <f>IF(N331="zákl. přenesená",J331,0)</f>
        <v>0</v>
      </c>
      <c r="BH331" s="216">
        <f>IF(N331="sníž. přenesená",J331,0)</f>
        <v>0</v>
      </c>
      <c r="BI331" s="216">
        <f>IF(N331="nulová",J331,0)</f>
        <v>0</v>
      </c>
      <c r="BJ331" s="16" t="s">
        <v>88</v>
      </c>
      <c r="BK331" s="216">
        <f>ROUND(I331*H331,2)</f>
        <v>0</v>
      </c>
      <c r="BL331" s="16" t="s">
        <v>128</v>
      </c>
      <c r="BM331" s="215" t="s">
        <v>400</v>
      </c>
    </row>
    <row r="332" spans="1:65" s="2" customFormat="1" ht="11.25">
      <c r="A332" s="33"/>
      <c r="B332" s="34"/>
      <c r="C332" s="35"/>
      <c r="D332" s="217" t="s">
        <v>130</v>
      </c>
      <c r="E332" s="35"/>
      <c r="F332" s="218" t="s">
        <v>399</v>
      </c>
      <c r="G332" s="35"/>
      <c r="H332" s="35"/>
      <c r="I332" s="114"/>
      <c r="J332" s="35"/>
      <c r="K332" s="35"/>
      <c r="L332" s="38"/>
      <c r="M332" s="219"/>
      <c r="N332" s="220"/>
      <c r="O332" s="70"/>
      <c r="P332" s="70"/>
      <c r="Q332" s="70"/>
      <c r="R332" s="70"/>
      <c r="S332" s="70"/>
      <c r="T332" s="71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130</v>
      </c>
      <c r="AU332" s="16" t="s">
        <v>90</v>
      </c>
    </row>
    <row r="333" spans="1:65" s="2" customFormat="1" ht="19.5">
      <c r="A333" s="33"/>
      <c r="B333" s="34"/>
      <c r="C333" s="35"/>
      <c r="D333" s="217" t="s">
        <v>133</v>
      </c>
      <c r="E333" s="35"/>
      <c r="F333" s="221" t="s">
        <v>391</v>
      </c>
      <c r="G333" s="35"/>
      <c r="H333" s="35"/>
      <c r="I333" s="114"/>
      <c r="J333" s="35"/>
      <c r="K333" s="35"/>
      <c r="L333" s="38"/>
      <c r="M333" s="219"/>
      <c r="N333" s="220"/>
      <c r="O333" s="70"/>
      <c r="P333" s="70"/>
      <c r="Q333" s="70"/>
      <c r="R333" s="70"/>
      <c r="S333" s="70"/>
      <c r="T333" s="71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6" t="s">
        <v>133</v>
      </c>
      <c r="AU333" s="16" t="s">
        <v>90</v>
      </c>
    </row>
    <row r="334" spans="1:65" s="13" customFormat="1" ht="11.25">
      <c r="B334" s="222"/>
      <c r="C334" s="223"/>
      <c r="D334" s="217" t="s">
        <v>135</v>
      </c>
      <c r="E334" s="224" t="s">
        <v>1</v>
      </c>
      <c r="F334" s="225" t="s">
        <v>401</v>
      </c>
      <c r="G334" s="223"/>
      <c r="H334" s="226">
        <v>152</v>
      </c>
      <c r="I334" s="227"/>
      <c r="J334" s="223"/>
      <c r="K334" s="223"/>
      <c r="L334" s="228"/>
      <c r="M334" s="229"/>
      <c r="N334" s="230"/>
      <c r="O334" s="230"/>
      <c r="P334" s="230"/>
      <c r="Q334" s="230"/>
      <c r="R334" s="230"/>
      <c r="S334" s="230"/>
      <c r="T334" s="231"/>
      <c r="AT334" s="232" t="s">
        <v>135</v>
      </c>
      <c r="AU334" s="232" t="s">
        <v>90</v>
      </c>
      <c r="AV334" s="13" t="s">
        <v>90</v>
      </c>
      <c r="AW334" s="13" t="s">
        <v>36</v>
      </c>
      <c r="AX334" s="13" t="s">
        <v>88</v>
      </c>
      <c r="AY334" s="232" t="s">
        <v>121</v>
      </c>
    </row>
    <row r="335" spans="1:65" s="2" customFormat="1" ht="16.5" customHeight="1">
      <c r="A335" s="33"/>
      <c r="B335" s="34"/>
      <c r="C335" s="233" t="s">
        <v>402</v>
      </c>
      <c r="D335" s="233" t="s">
        <v>137</v>
      </c>
      <c r="E335" s="234" t="s">
        <v>403</v>
      </c>
      <c r="F335" s="235" t="s">
        <v>404</v>
      </c>
      <c r="G335" s="236" t="s">
        <v>262</v>
      </c>
      <c r="H335" s="237">
        <v>608</v>
      </c>
      <c r="I335" s="238"/>
      <c r="J335" s="239">
        <f>ROUND(I335*H335,2)</f>
        <v>0</v>
      </c>
      <c r="K335" s="240"/>
      <c r="L335" s="241"/>
      <c r="M335" s="242" t="s">
        <v>1</v>
      </c>
      <c r="N335" s="243" t="s">
        <v>45</v>
      </c>
      <c r="O335" s="70"/>
      <c r="P335" s="213">
        <f>O335*H335</f>
        <v>0</v>
      </c>
      <c r="Q335" s="213">
        <v>1.0000000000000001E-5</v>
      </c>
      <c r="R335" s="213">
        <f>Q335*H335</f>
        <v>6.0800000000000003E-3</v>
      </c>
      <c r="S335" s="213">
        <v>0</v>
      </c>
      <c r="T335" s="214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215" t="s">
        <v>140</v>
      </c>
      <c r="AT335" s="215" t="s">
        <v>137</v>
      </c>
      <c r="AU335" s="215" t="s">
        <v>90</v>
      </c>
      <c r="AY335" s="16" t="s">
        <v>121</v>
      </c>
      <c r="BE335" s="216">
        <f>IF(N335="základní",J335,0)</f>
        <v>0</v>
      </c>
      <c r="BF335" s="216">
        <f>IF(N335="snížená",J335,0)</f>
        <v>0</v>
      </c>
      <c r="BG335" s="216">
        <f>IF(N335="zákl. přenesená",J335,0)</f>
        <v>0</v>
      </c>
      <c r="BH335" s="216">
        <f>IF(N335="sníž. přenesená",J335,0)</f>
        <v>0</v>
      </c>
      <c r="BI335" s="216">
        <f>IF(N335="nulová",J335,0)</f>
        <v>0</v>
      </c>
      <c r="BJ335" s="16" t="s">
        <v>88</v>
      </c>
      <c r="BK335" s="216">
        <f>ROUND(I335*H335,2)</f>
        <v>0</v>
      </c>
      <c r="BL335" s="16" t="s">
        <v>128</v>
      </c>
      <c r="BM335" s="215" t="s">
        <v>405</v>
      </c>
    </row>
    <row r="336" spans="1:65" s="2" customFormat="1" ht="11.25">
      <c r="A336" s="33"/>
      <c r="B336" s="34"/>
      <c r="C336" s="35"/>
      <c r="D336" s="217" t="s">
        <v>130</v>
      </c>
      <c r="E336" s="35"/>
      <c r="F336" s="218" t="s">
        <v>404</v>
      </c>
      <c r="G336" s="35"/>
      <c r="H336" s="35"/>
      <c r="I336" s="114"/>
      <c r="J336" s="35"/>
      <c r="K336" s="35"/>
      <c r="L336" s="38"/>
      <c r="M336" s="219"/>
      <c r="N336" s="220"/>
      <c r="O336" s="70"/>
      <c r="P336" s="70"/>
      <c r="Q336" s="70"/>
      <c r="R336" s="70"/>
      <c r="S336" s="70"/>
      <c r="T336" s="71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6" t="s">
        <v>130</v>
      </c>
      <c r="AU336" s="16" t="s">
        <v>90</v>
      </c>
    </row>
    <row r="337" spans="1:65" s="2" customFormat="1" ht="19.5">
      <c r="A337" s="33"/>
      <c r="B337" s="34"/>
      <c r="C337" s="35"/>
      <c r="D337" s="217" t="s">
        <v>133</v>
      </c>
      <c r="E337" s="35"/>
      <c r="F337" s="221" t="s">
        <v>391</v>
      </c>
      <c r="G337" s="35"/>
      <c r="H337" s="35"/>
      <c r="I337" s="114"/>
      <c r="J337" s="35"/>
      <c r="K337" s="35"/>
      <c r="L337" s="38"/>
      <c r="M337" s="219"/>
      <c r="N337" s="220"/>
      <c r="O337" s="70"/>
      <c r="P337" s="70"/>
      <c r="Q337" s="70"/>
      <c r="R337" s="70"/>
      <c r="S337" s="70"/>
      <c r="T337" s="71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6" t="s">
        <v>133</v>
      </c>
      <c r="AU337" s="16" t="s">
        <v>90</v>
      </c>
    </row>
    <row r="338" spans="1:65" s="13" customFormat="1" ht="11.25">
      <c r="B338" s="222"/>
      <c r="C338" s="223"/>
      <c r="D338" s="217" t="s">
        <v>135</v>
      </c>
      <c r="E338" s="224" t="s">
        <v>1</v>
      </c>
      <c r="F338" s="225" t="s">
        <v>406</v>
      </c>
      <c r="G338" s="223"/>
      <c r="H338" s="226">
        <v>608</v>
      </c>
      <c r="I338" s="227"/>
      <c r="J338" s="223"/>
      <c r="K338" s="223"/>
      <c r="L338" s="228"/>
      <c r="M338" s="229"/>
      <c r="N338" s="230"/>
      <c r="O338" s="230"/>
      <c r="P338" s="230"/>
      <c r="Q338" s="230"/>
      <c r="R338" s="230"/>
      <c r="S338" s="230"/>
      <c r="T338" s="231"/>
      <c r="AT338" s="232" t="s">
        <v>135</v>
      </c>
      <c r="AU338" s="232" t="s">
        <v>90</v>
      </c>
      <c r="AV338" s="13" t="s">
        <v>90</v>
      </c>
      <c r="AW338" s="13" t="s">
        <v>36</v>
      </c>
      <c r="AX338" s="13" t="s">
        <v>88</v>
      </c>
      <c r="AY338" s="232" t="s">
        <v>121</v>
      </c>
    </row>
    <row r="339" spans="1:65" s="2" customFormat="1" ht="48" customHeight="1">
      <c r="A339" s="33"/>
      <c r="B339" s="34"/>
      <c r="C339" s="203" t="s">
        <v>407</v>
      </c>
      <c r="D339" s="203" t="s">
        <v>124</v>
      </c>
      <c r="E339" s="204" t="s">
        <v>408</v>
      </c>
      <c r="F339" s="205" t="s">
        <v>409</v>
      </c>
      <c r="G339" s="206" t="s">
        <v>293</v>
      </c>
      <c r="H339" s="207">
        <v>912</v>
      </c>
      <c r="I339" s="208"/>
      <c r="J339" s="209">
        <f>ROUND(I339*H339,2)</f>
        <v>0</v>
      </c>
      <c r="K339" s="210"/>
      <c r="L339" s="38"/>
      <c r="M339" s="211" t="s">
        <v>1</v>
      </c>
      <c r="N339" s="212" t="s">
        <v>45</v>
      </c>
      <c r="O339" s="70"/>
      <c r="P339" s="213">
        <f>O339*H339</f>
        <v>0</v>
      </c>
      <c r="Q339" s="213">
        <v>5.5000000000000003E-4</v>
      </c>
      <c r="R339" s="213">
        <f>Q339*H339</f>
        <v>0.50160000000000005</v>
      </c>
      <c r="S339" s="213">
        <v>0</v>
      </c>
      <c r="T339" s="214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215" t="s">
        <v>128</v>
      </c>
      <c r="AT339" s="215" t="s">
        <v>124</v>
      </c>
      <c r="AU339" s="215" t="s">
        <v>90</v>
      </c>
      <c r="AY339" s="16" t="s">
        <v>121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6" t="s">
        <v>88</v>
      </c>
      <c r="BK339" s="216">
        <f>ROUND(I339*H339,2)</f>
        <v>0</v>
      </c>
      <c r="BL339" s="16" t="s">
        <v>128</v>
      </c>
      <c r="BM339" s="215" t="s">
        <v>410</v>
      </c>
    </row>
    <row r="340" spans="1:65" s="2" customFormat="1" ht="29.25">
      <c r="A340" s="33"/>
      <c r="B340" s="34"/>
      <c r="C340" s="35"/>
      <c r="D340" s="217" t="s">
        <v>130</v>
      </c>
      <c r="E340" s="35"/>
      <c r="F340" s="218" t="s">
        <v>409</v>
      </c>
      <c r="G340" s="35"/>
      <c r="H340" s="35"/>
      <c r="I340" s="114"/>
      <c r="J340" s="35"/>
      <c r="K340" s="35"/>
      <c r="L340" s="38"/>
      <c r="M340" s="219"/>
      <c r="N340" s="220"/>
      <c r="O340" s="70"/>
      <c r="P340" s="70"/>
      <c r="Q340" s="70"/>
      <c r="R340" s="70"/>
      <c r="S340" s="70"/>
      <c r="T340" s="71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6" t="s">
        <v>130</v>
      </c>
      <c r="AU340" s="16" t="s">
        <v>90</v>
      </c>
    </row>
    <row r="341" spans="1:65" s="2" customFormat="1" ht="39">
      <c r="A341" s="33"/>
      <c r="B341" s="34"/>
      <c r="C341" s="35"/>
      <c r="D341" s="217" t="s">
        <v>131</v>
      </c>
      <c r="E341" s="35"/>
      <c r="F341" s="221" t="s">
        <v>411</v>
      </c>
      <c r="G341" s="35"/>
      <c r="H341" s="35"/>
      <c r="I341" s="114"/>
      <c r="J341" s="35"/>
      <c r="K341" s="35"/>
      <c r="L341" s="38"/>
      <c r="M341" s="219"/>
      <c r="N341" s="220"/>
      <c r="O341" s="70"/>
      <c r="P341" s="70"/>
      <c r="Q341" s="70"/>
      <c r="R341" s="70"/>
      <c r="S341" s="70"/>
      <c r="T341" s="71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6" t="s">
        <v>131</v>
      </c>
      <c r="AU341" s="16" t="s">
        <v>90</v>
      </c>
    </row>
    <row r="342" spans="1:65" s="2" customFormat="1" ht="19.5">
      <c r="A342" s="33"/>
      <c r="B342" s="34"/>
      <c r="C342" s="35"/>
      <c r="D342" s="217" t="s">
        <v>133</v>
      </c>
      <c r="E342" s="35"/>
      <c r="F342" s="221" t="s">
        <v>391</v>
      </c>
      <c r="G342" s="35"/>
      <c r="H342" s="35"/>
      <c r="I342" s="114"/>
      <c r="J342" s="35"/>
      <c r="K342" s="35"/>
      <c r="L342" s="38"/>
      <c r="M342" s="219"/>
      <c r="N342" s="220"/>
      <c r="O342" s="70"/>
      <c r="P342" s="70"/>
      <c r="Q342" s="70"/>
      <c r="R342" s="70"/>
      <c r="S342" s="70"/>
      <c r="T342" s="71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133</v>
      </c>
      <c r="AU342" s="16" t="s">
        <v>90</v>
      </c>
    </row>
    <row r="343" spans="1:65" s="2" customFormat="1" ht="36" customHeight="1">
      <c r="A343" s="33"/>
      <c r="B343" s="34"/>
      <c r="C343" s="203" t="s">
        <v>412</v>
      </c>
      <c r="D343" s="203" t="s">
        <v>124</v>
      </c>
      <c r="E343" s="204" t="s">
        <v>413</v>
      </c>
      <c r="F343" s="205" t="s">
        <v>414</v>
      </c>
      <c r="G343" s="206" t="s">
        <v>293</v>
      </c>
      <c r="H343" s="207">
        <v>912</v>
      </c>
      <c r="I343" s="208"/>
      <c r="J343" s="209">
        <f>ROUND(I343*H343,2)</f>
        <v>0</v>
      </c>
      <c r="K343" s="210"/>
      <c r="L343" s="38"/>
      <c r="M343" s="211" t="s">
        <v>1</v>
      </c>
      <c r="N343" s="212" t="s">
        <v>45</v>
      </c>
      <c r="O343" s="70"/>
      <c r="P343" s="213">
        <f>O343*H343</f>
        <v>0</v>
      </c>
      <c r="Q343" s="213">
        <v>1E-3</v>
      </c>
      <c r="R343" s="213">
        <f>Q343*H343</f>
        <v>0.91200000000000003</v>
      </c>
      <c r="S343" s="213">
        <v>0</v>
      </c>
      <c r="T343" s="214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215" t="s">
        <v>128</v>
      </c>
      <c r="AT343" s="215" t="s">
        <v>124</v>
      </c>
      <c r="AU343" s="215" t="s">
        <v>90</v>
      </c>
      <c r="AY343" s="16" t="s">
        <v>121</v>
      </c>
      <c r="BE343" s="216">
        <f>IF(N343="základní",J343,0)</f>
        <v>0</v>
      </c>
      <c r="BF343" s="216">
        <f>IF(N343="snížená",J343,0)</f>
        <v>0</v>
      </c>
      <c r="BG343" s="216">
        <f>IF(N343="zákl. přenesená",J343,0)</f>
        <v>0</v>
      </c>
      <c r="BH343" s="216">
        <f>IF(N343="sníž. přenesená",J343,0)</f>
        <v>0</v>
      </c>
      <c r="BI343" s="216">
        <f>IF(N343="nulová",J343,0)</f>
        <v>0</v>
      </c>
      <c r="BJ343" s="16" t="s">
        <v>88</v>
      </c>
      <c r="BK343" s="216">
        <f>ROUND(I343*H343,2)</f>
        <v>0</v>
      </c>
      <c r="BL343" s="16" t="s">
        <v>128</v>
      </c>
      <c r="BM343" s="215" t="s">
        <v>415</v>
      </c>
    </row>
    <row r="344" spans="1:65" s="2" customFormat="1" ht="29.25">
      <c r="A344" s="33"/>
      <c r="B344" s="34"/>
      <c r="C344" s="35"/>
      <c r="D344" s="217" t="s">
        <v>130</v>
      </c>
      <c r="E344" s="35"/>
      <c r="F344" s="218" t="s">
        <v>414</v>
      </c>
      <c r="G344" s="35"/>
      <c r="H344" s="35"/>
      <c r="I344" s="114"/>
      <c r="J344" s="35"/>
      <c r="K344" s="35"/>
      <c r="L344" s="38"/>
      <c r="M344" s="219"/>
      <c r="N344" s="220"/>
      <c r="O344" s="70"/>
      <c r="P344" s="70"/>
      <c r="Q344" s="70"/>
      <c r="R344" s="70"/>
      <c r="S344" s="70"/>
      <c r="T344" s="71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6" t="s">
        <v>130</v>
      </c>
      <c r="AU344" s="16" t="s">
        <v>90</v>
      </c>
    </row>
    <row r="345" spans="1:65" s="2" customFormat="1" ht="48.75">
      <c r="A345" s="33"/>
      <c r="B345" s="34"/>
      <c r="C345" s="35"/>
      <c r="D345" s="217" t="s">
        <v>131</v>
      </c>
      <c r="E345" s="35"/>
      <c r="F345" s="221" t="s">
        <v>416</v>
      </c>
      <c r="G345" s="35"/>
      <c r="H345" s="35"/>
      <c r="I345" s="114"/>
      <c r="J345" s="35"/>
      <c r="K345" s="35"/>
      <c r="L345" s="38"/>
      <c r="M345" s="219"/>
      <c r="N345" s="220"/>
      <c r="O345" s="70"/>
      <c r="P345" s="70"/>
      <c r="Q345" s="70"/>
      <c r="R345" s="70"/>
      <c r="S345" s="70"/>
      <c r="T345" s="71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6" t="s">
        <v>131</v>
      </c>
      <c r="AU345" s="16" t="s">
        <v>90</v>
      </c>
    </row>
    <row r="346" spans="1:65" s="2" customFormat="1" ht="19.5">
      <c r="A346" s="33"/>
      <c r="B346" s="34"/>
      <c r="C346" s="35"/>
      <c r="D346" s="217" t="s">
        <v>133</v>
      </c>
      <c r="E346" s="35"/>
      <c r="F346" s="221" t="s">
        <v>391</v>
      </c>
      <c r="G346" s="35"/>
      <c r="H346" s="35"/>
      <c r="I346" s="114"/>
      <c r="J346" s="35"/>
      <c r="K346" s="35"/>
      <c r="L346" s="38"/>
      <c r="M346" s="219"/>
      <c r="N346" s="220"/>
      <c r="O346" s="70"/>
      <c r="P346" s="70"/>
      <c r="Q346" s="70"/>
      <c r="R346" s="70"/>
      <c r="S346" s="70"/>
      <c r="T346" s="71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6" t="s">
        <v>133</v>
      </c>
      <c r="AU346" s="16" t="s">
        <v>90</v>
      </c>
    </row>
    <row r="347" spans="1:65" s="2" customFormat="1" ht="24" customHeight="1">
      <c r="A347" s="33"/>
      <c r="B347" s="34"/>
      <c r="C347" s="203" t="s">
        <v>417</v>
      </c>
      <c r="D347" s="203" t="s">
        <v>124</v>
      </c>
      <c r="E347" s="204" t="s">
        <v>418</v>
      </c>
      <c r="F347" s="205" t="s">
        <v>419</v>
      </c>
      <c r="G347" s="206" t="s">
        <v>420</v>
      </c>
      <c r="H347" s="207">
        <v>91.2</v>
      </c>
      <c r="I347" s="208"/>
      <c r="J347" s="209">
        <f>ROUND(I347*H347,2)</f>
        <v>0</v>
      </c>
      <c r="K347" s="210"/>
      <c r="L347" s="38"/>
      <c r="M347" s="211" t="s">
        <v>1</v>
      </c>
      <c r="N347" s="212" t="s">
        <v>45</v>
      </c>
      <c r="O347" s="70"/>
      <c r="P347" s="213">
        <f>O347*H347</f>
        <v>0</v>
      </c>
      <c r="Q347" s="213">
        <v>4.0000000000000003E-5</v>
      </c>
      <c r="R347" s="213">
        <f>Q347*H347</f>
        <v>3.6480000000000002E-3</v>
      </c>
      <c r="S347" s="213">
        <v>0</v>
      </c>
      <c r="T347" s="214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215" t="s">
        <v>128</v>
      </c>
      <c r="AT347" s="215" t="s">
        <v>124</v>
      </c>
      <c r="AU347" s="215" t="s">
        <v>90</v>
      </c>
      <c r="AY347" s="16" t="s">
        <v>121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16" t="s">
        <v>88</v>
      </c>
      <c r="BK347" s="216">
        <f>ROUND(I347*H347,2)</f>
        <v>0</v>
      </c>
      <c r="BL347" s="16" t="s">
        <v>128</v>
      </c>
      <c r="BM347" s="215" t="s">
        <v>421</v>
      </c>
    </row>
    <row r="348" spans="1:65" s="2" customFormat="1" ht="19.5">
      <c r="A348" s="33"/>
      <c r="B348" s="34"/>
      <c r="C348" s="35"/>
      <c r="D348" s="217" t="s">
        <v>130</v>
      </c>
      <c r="E348" s="35"/>
      <c r="F348" s="218" t="s">
        <v>419</v>
      </c>
      <c r="G348" s="35"/>
      <c r="H348" s="35"/>
      <c r="I348" s="114"/>
      <c r="J348" s="35"/>
      <c r="K348" s="35"/>
      <c r="L348" s="38"/>
      <c r="M348" s="219"/>
      <c r="N348" s="220"/>
      <c r="O348" s="70"/>
      <c r="P348" s="70"/>
      <c r="Q348" s="70"/>
      <c r="R348" s="70"/>
      <c r="S348" s="70"/>
      <c r="T348" s="71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6" t="s">
        <v>130</v>
      </c>
      <c r="AU348" s="16" t="s">
        <v>90</v>
      </c>
    </row>
    <row r="349" spans="1:65" s="2" customFormat="1" ht="195">
      <c r="A349" s="33"/>
      <c r="B349" s="34"/>
      <c r="C349" s="35"/>
      <c r="D349" s="217" t="s">
        <v>131</v>
      </c>
      <c r="E349" s="35"/>
      <c r="F349" s="221" t="s">
        <v>422</v>
      </c>
      <c r="G349" s="35"/>
      <c r="H349" s="35"/>
      <c r="I349" s="114"/>
      <c r="J349" s="35"/>
      <c r="K349" s="35"/>
      <c r="L349" s="38"/>
      <c r="M349" s="219"/>
      <c r="N349" s="220"/>
      <c r="O349" s="70"/>
      <c r="P349" s="70"/>
      <c r="Q349" s="70"/>
      <c r="R349" s="70"/>
      <c r="S349" s="70"/>
      <c r="T349" s="71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6" t="s">
        <v>131</v>
      </c>
      <c r="AU349" s="16" t="s">
        <v>90</v>
      </c>
    </row>
    <row r="350" spans="1:65" s="2" customFormat="1" ht="19.5">
      <c r="A350" s="33"/>
      <c r="B350" s="34"/>
      <c r="C350" s="35"/>
      <c r="D350" s="217" t="s">
        <v>133</v>
      </c>
      <c r="E350" s="35"/>
      <c r="F350" s="221" t="s">
        <v>391</v>
      </c>
      <c r="G350" s="35"/>
      <c r="H350" s="35"/>
      <c r="I350" s="114"/>
      <c r="J350" s="35"/>
      <c r="K350" s="35"/>
      <c r="L350" s="38"/>
      <c r="M350" s="219"/>
      <c r="N350" s="220"/>
      <c r="O350" s="70"/>
      <c r="P350" s="70"/>
      <c r="Q350" s="70"/>
      <c r="R350" s="70"/>
      <c r="S350" s="70"/>
      <c r="T350" s="71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6" t="s">
        <v>133</v>
      </c>
      <c r="AU350" s="16" t="s">
        <v>90</v>
      </c>
    </row>
    <row r="351" spans="1:65" s="13" customFormat="1" ht="11.25">
      <c r="B351" s="222"/>
      <c r="C351" s="223"/>
      <c r="D351" s="217" t="s">
        <v>135</v>
      </c>
      <c r="E351" s="224" t="s">
        <v>1</v>
      </c>
      <c r="F351" s="225" t="s">
        <v>423</v>
      </c>
      <c r="G351" s="223"/>
      <c r="H351" s="226">
        <v>91.2</v>
      </c>
      <c r="I351" s="227"/>
      <c r="J351" s="223"/>
      <c r="K351" s="223"/>
      <c r="L351" s="228"/>
      <c r="M351" s="229"/>
      <c r="N351" s="230"/>
      <c r="O351" s="230"/>
      <c r="P351" s="230"/>
      <c r="Q351" s="230"/>
      <c r="R351" s="230"/>
      <c r="S351" s="230"/>
      <c r="T351" s="231"/>
      <c r="AT351" s="232" t="s">
        <v>135</v>
      </c>
      <c r="AU351" s="232" t="s">
        <v>90</v>
      </c>
      <c r="AV351" s="13" t="s">
        <v>90</v>
      </c>
      <c r="AW351" s="13" t="s">
        <v>36</v>
      </c>
      <c r="AX351" s="13" t="s">
        <v>88</v>
      </c>
      <c r="AY351" s="232" t="s">
        <v>121</v>
      </c>
    </row>
    <row r="352" spans="1:65" s="2" customFormat="1" ht="16.5" customHeight="1">
      <c r="A352" s="33"/>
      <c r="B352" s="34"/>
      <c r="C352" s="233" t="s">
        <v>424</v>
      </c>
      <c r="D352" s="233" t="s">
        <v>137</v>
      </c>
      <c r="E352" s="234" t="s">
        <v>425</v>
      </c>
      <c r="F352" s="235" t="s">
        <v>426</v>
      </c>
      <c r="G352" s="236" t="s">
        <v>166</v>
      </c>
      <c r="H352" s="237">
        <v>15.108000000000001</v>
      </c>
      <c r="I352" s="238"/>
      <c r="J352" s="239">
        <f>ROUND(I352*H352,2)</f>
        <v>0</v>
      </c>
      <c r="K352" s="240"/>
      <c r="L352" s="241"/>
      <c r="M352" s="242" t="s">
        <v>1</v>
      </c>
      <c r="N352" s="243" t="s">
        <v>45</v>
      </c>
      <c r="O352" s="70"/>
      <c r="P352" s="213">
        <f>O352*H352</f>
        <v>0</v>
      </c>
      <c r="Q352" s="213">
        <v>1</v>
      </c>
      <c r="R352" s="213">
        <f>Q352*H352</f>
        <v>15.108000000000001</v>
      </c>
      <c r="S352" s="213">
        <v>0</v>
      </c>
      <c r="T352" s="214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215" t="s">
        <v>140</v>
      </c>
      <c r="AT352" s="215" t="s">
        <v>137</v>
      </c>
      <c r="AU352" s="215" t="s">
        <v>90</v>
      </c>
      <c r="AY352" s="16" t="s">
        <v>121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6" t="s">
        <v>88</v>
      </c>
      <c r="BK352" s="216">
        <f>ROUND(I352*H352,2)</f>
        <v>0</v>
      </c>
      <c r="BL352" s="16" t="s">
        <v>128</v>
      </c>
      <c r="BM352" s="215" t="s">
        <v>427</v>
      </c>
    </row>
    <row r="353" spans="1:65" s="2" customFormat="1" ht="11.25">
      <c r="A353" s="33"/>
      <c r="B353" s="34"/>
      <c r="C353" s="35"/>
      <c r="D353" s="217" t="s">
        <v>130</v>
      </c>
      <c r="E353" s="35"/>
      <c r="F353" s="218" t="s">
        <v>426</v>
      </c>
      <c r="G353" s="35"/>
      <c r="H353" s="35"/>
      <c r="I353" s="114"/>
      <c r="J353" s="35"/>
      <c r="K353" s="35"/>
      <c r="L353" s="38"/>
      <c r="M353" s="219"/>
      <c r="N353" s="220"/>
      <c r="O353" s="70"/>
      <c r="P353" s="70"/>
      <c r="Q353" s="70"/>
      <c r="R353" s="70"/>
      <c r="S353" s="70"/>
      <c r="T353" s="71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6" t="s">
        <v>130</v>
      </c>
      <c r="AU353" s="16" t="s">
        <v>90</v>
      </c>
    </row>
    <row r="354" spans="1:65" s="2" customFormat="1" ht="19.5">
      <c r="A354" s="33"/>
      <c r="B354" s="34"/>
      <c r="C354" s="35"/>
      <c r="D354" s="217" t="s">
        <v>133</v>
      </c>
      <c r="E354" s="35"/>
      <c r="F354" s="221" t="s">
        <v>391</v>
      </c>
      <c r="G354" s="35"/>
      <c r="H354" s="35"/>
      <c r="I354" s="114"/>
      <c r="J354" s="35"/>
      <c r="K354" s="35"/>
      <c r="L354" s="38"/>
      <c r="M354" s="219"/>
      <c r="N354" s="220"/>
      <c r="O354" s="70"/>
      <c r="P354" s="70"/>
      <c r="Q354" s="70"/>
      <c r="R354" s="70"/>
      <c r="S354" s="70"/>
      <c r="T354" s="71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6" t="s">
        <v>133</v>
      </c>
      <c r="AU354" s="16" t="s">
        <v>90</v>
      </c>
    </row>
    <row r="355" spans="1:65" s="13" customFormat="1" ht="22.5">
      <c r="B355" s="222"/>
      <c r="C355" s="223"/>
      <c r="D355" s="217" t="s">
        <v>135</v>
      </c>
      <c r="E355" s="224" t="s">
        <v>1</v>
      </c>
      <c r="F355" s="225" t="s">
        <v>428</v>
      </c>
      <c r="G355" s="223"/>
      <c r="H355" s="226">
        <v>15.108000000000001</v>
      </c>
      <c r="I355" s="227"/>
      <c r="J355" s="223"/>
      <c r="K355" s="223"/>
      <c r="L355" s="228"/>
      <c r="M355" s="229"/>
      <c r="N355" s="230"/>
      <c r="O355" s="230"/>
      <c r="P355" s="230"/>
      <c r="Q355" s="230"/>
      <c r="R355" s="230"/>
      <c r="S355" s="230"/>
      <c r="T355" s="231"/>
      <c r="AT355" s="232" t="s">
        <v>135</v>
      </c>
      <c r="AU355" s="232" t="s">
        <v>90</v>
      </c>
      <c r="AV355" s="13" t="s">
        <v>90</v>
      </c>
      <c r="AW355" s="13" t="s">
        <v>36</v>
      </c>
      <c r="AX355" s="13" t="s">
        <v>88</v>
      </c>
      <c r="AY355" s="232" t="s">
        <v>121</v>
      </c>
    </row>
    <row r="356" spans="1:65" s="2" customFormat="1" ht="48" customHeight="1">
      <c r="A356" s="33"/>
      <c r="B356" s="34"/>
      <c r="C356" s="203" t="s">
        <v>429</v>
      </c>
      <c r="D356" s="203" t="s">
        <v>124</v>
      </c>
      <c r="E356" s="204" t="s">
        <v>430</v>
      </c>
      <c r="F356" s="205" t="s">
        <v>431</v>
      </c>
      <c r="G356" s="206" t="s">
        <v>262</v>
      </c>
      <c r="H356" s="207">
        <v>232</v>
      </c>
      <c r="I356" s="208"/>
      <c r="J356" s="209">
        <f>ROUND(I356*H356,2)</f>
        <v>0</v>
      </c>
      <c r="K356" s="210"/>
      <c r="L356" s="38"/>
      <c r="M356" s="211" t="s">
        <v>1</v>
      </c>
      <c r="N356" s="212" t="s">
        <v>45</v>
      </c>
      <c r="O356" s="70"/>
      <c r="P356" s="213">
        <f>O356*H356</f>
        <v>0</v>
      </c>
      <c r="Q356" s="213">
        <v>2.8060000000000002E-2</v>
      </c>
      <c r="R356" s="213">
        <f>Q356*H356</f>
        <v>6.5099200000000002</v>
      </c>
      <c r="S356" s="213">
        <v>0</v>
      </c>
      <c r="T356" s="214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215" t="s">
        <v>128</v>
      </c>
      <c r="AT356" s="215" t="s">
        <v>124</v>
      </c>
      <c r="AU356" s="215" t="s">
        <v>90</v>
      </c>
      <c r="AY356" s="16" t="s">
        <v>121</v>
      </c>
      <c r="BE356" s="216">
        <f>IF(N356="základní",J356,0)</f>
        <v>0</v>
      </c>
      <c r="BF356" s="216">
        <f>IF(N356="snížená",J356,0)</f>
        <v>0</v>
      </c>
      <c r="BG356" s="216">
        <f>IF(N356="zákl. přenesená",J356,0)</f>
        <v>0</v>
      </c>
      <c r="BH356" s="216">
        <f>IF(N356="sníž. přenesená",J356,0)</f>
        <v>0</v>
      </c>
      <c r="BI356" s="216">
        <f>IF(N356="nulová",J356,0)</f>
        <v>0</v>
      </c>
      <c r="BJ356" s="16" t="s">
        <v>88</v>
      </c>
      <c r="BK356" s="216">
        <f>ROUND(I356*H356,2)</f>
        <v>0</v>
      </c>
      <c r="BL356" s="16" t="s">
        <v>128</v>
      </c>
      <c r="BM356" s="215" t="s">
        <v>432</v>
      </c>
    </row>
    <row r="357" spans="1:65" s="2" customFormat="1" ht="29.25">
      <c r="A357" s="33"/>
      <c r="B357" s="34"/>
      <c r="C357" s="35"/>
      <c r="D357" s="217" t="s">
        <v>130</v>
      </c>
      <c r="E357" s="35"/>
      <c r="F357" s="218" t="s">
        <v>431</v>
      </c>
      <c r="G357" s="35"/>
      <c r="H357" s="35"/>
      <c r="I357" s="114"/>
      <c r="J357" s="35"/>
      <c r="K357" s="35"/>
      <c r="L357" s="38"/>
      <c r="M357" s="219"/>
      <c r="N357" s="220"/>
      <c r="O357" s="70"/>
      <c r="P357" s="70"/>
      <c r="Q357" s="70"/>
      <c r="R357" s="70"/>
      <c r="S357" s="70"/>
      <c r="T357" s="71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6" t="s">
        <v>130</v>
      </c>
      <c r="AU357" s="16" t="s">
        <v>90</v>
      </c>
    </row>
    <row r="358" spans="1:65" s="2" customFormat="1" ht="87.75">
      <c r="A358" s="33"/>
      <c r="B358" s="34"/>
      <c r="C358" s="35"/>
      <c r="D358" s="217" t="s">
        <v>131</v>
      </c>
      <c r="E358" s="35"/>
      <c r="F358" s="221" t="s">
        <v>433</v>
      </c>
      <c r="G358" s="35"/>
      <c r="H358" s="35"/>
      <c r="I358" s="114"/>
      <c r="J358" s="35"/>
      <c r="K358" s="35"/>
      <c r="L358" s="38"/>
      <c r="M358" s="219"/>
      <c r="N358" s="220"/>
      <c r="O358" s="70"/>
      <c r="P358" s="70"/>
      <c r="Q358" s="70"/>
      <c r="R358" s="70"/>
      <c r="S358" s="70"/>
      <c r="T358" s="71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6" t="s">
        <v>131</v>
      </c>
      <c r="AU358" s="16" t="s">
        <v>90</v>
      </c>
    </row>
    <row r="359" spans="1:65" s="2" customFormat="1" ht="19.5">
      <c r="A359" s="33"/>
      <c r="B359" s="34"/>
      <c r="C359" s="35"/>
      <c r="D359" s="217" t="s">
        <v>133</v>
      </c>
      <c r="E359" s="35"/>
      <c r="F359" s="221" t="s">
        <v>434</v>
      </c>
      <c r="G359" s="35"/>
      <c r="H359" s="35"/>
      <c r="I359" s="114"/>
      <c r="J359" s="35"/>
      <c r="K359" s="35"/>
      <c r="L359" s="38"/>
      <c r="M359" s="219"/>
      <c r="N359" s="220"/>
      <c r="O359" s="70"/>
      <c r="P359" s="70"/>
      <c r="Q359" s="70"/>
      <c r="R359" s="70"/>
      <c r="S359" s="70"/>
      <c r="T359" s="71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6" t="s">
        <v>133</v>
      </c>
      <c r="AU359" s="16" t="s">
        <v>90</v>
      </c>
    </row>
    <row r="360" spans="1:65" s="13" customFormat="1" ht="22.5">
      <c r="B360" s="222"/>
      <c r="C360" s="223"/>
      <c r="D360" s="217" t="s">
        <v>135</v>
      </c>
      <c r="E360" s="224" t="s">
        <v>1</v>
      </c>
      <c r="F360" s="225" t="s">
        <v>435</v>
      </c>
      <c r="G360" s="223"/>
      <c r="H360" s="226">
        <v>118.848</v>
      </c>
      <c r="I360" s="227"/>
      <c r="J360" s="223"/>
      <c r="K360" s="223"/>
      <c r="L360" s="228"/>
      <c r="M360" s="229"/>
      <c r="N360" s="230"/>
      <c r="O360" s="230"/>
      <c r="P360" s="230"/>
      <c r="Q360" s="230"/>
      <c r="R360" s="230"/>
      <c r="S360" s="230"/>
      <c r="T360" s="231"/>
      <c r="AT360" s="232" t="s">
        <v>135</v>
      </c>
      <c r="AU360" s="232" t="s">
        <v>90</v>
      </c>
      <c r="AV360" s="13" t="s">
        <v>90</v>
      </c>
      <c r="AW360" s="13" t="s">
        <v>36</v>
      </c>
      <c r="AX360" s="13" t="s">
        <v>80</v>
      </c>
      <c r="AY360" s="232" t="s">
        <v>121</v>
      </c>
    </row>
    <row r="361" spans="1:65" s="13" customFormat="1" ht="22.5">
      <c r="B361" s="222"/>
      <c r="C361" s="223"/>
      <c r="D361" s="217" t="s">
        <v>135</v>
      </c>
      <c r="E361" s="224" t="s">
        <v>1</v>
      </c>
      <c r="F361" s="225" t="s">
        <v>436</v>
      </c>
      <c r="G361" s="223"/>
      <c r="H361" s="226">
        <v>69.12</v>
      </c>
      <c r="I361" s="227"/>
      <c r="J361" s="223"/>
      <c r="K361" s="223"/>
      <c r="L361" s="228"/>
      <c r="M361" s="229"/>
      <c r="N361" s="230"/>
      <c r="O361" s="230"/>
      <c r="P361" s="230"/>
      <c r="Q361" s="230"/>
      <c r="R361" s="230"/>
      <c r="S361" s="230"/>
      <c r="T361" s="231"/>
      <c r="AT361" s="232" t="s">
        <v>135</v>
      </c>
      <c r="AU361" s="232" t="s">
        <v>90</v>
      </c>
      <c r="AV361" s="13" t="s">
        <v>90</v>
      </c>
      <c r="AW361" s="13" t="s">
        <v>36</v>
      </c>
      <c r="AX361" s="13" t="s">
        <v>80</v>
      </c>
      <c r="AY361" s="232" t="s">
        <v>121</v>
      </c>
    </row>
    <row r="362" spans="1:65" s="13" customFormat="1" ht="22.5">
      <c r="B362" s="222"/>
      <c r="C362" s="223"/>
      <c r="D362" s="217" t="s">
        <v>135</v>
      </c>
      <c r="E362" s="224" t="s">
        <v>1</v>
      </c>
      <c r="F362" s="225" t="s">
        <v>437</v>
      </c>
      <c r="G362" s="223"/>
      <c r="H362" s="226">
        <v>25.6</v>
      </c>
      <c r="I362" s="227"/>
      <c r="J362" s="223"/>
      <c r="K362" s="223"/>
      <c r="L362" s="228"/>
      <c r="M362" s="229"/>
      <c r="N362" s="230"/>
      <c r="O362" s="230"/>
      <c r="P362" s="230"/>
      <c r="Q362" s="230"/>
      <c r="R362" s="230"/>
      <c r="S362" s="230"/>
      <c r="T362" s="231"/>
      <c r="AT362" s="232" t="s">
        <v>135</v>
      </c>
      <c r="AU362" s="232" t="s">
        <v>90</v>
      </c>
      <c r="AV362" s="13" t="s">
        <v>90</v>
      </c>
      <c r="AW362" s="13" t="s">
        <v>36</v>
      </c>
      <c r="AX362" s="13" t="s">
        <v>80</v>
      </c>
      <c r="AY362" s="232" t="s">
        <v>121</v>
      </c>
    </row>
    <row r="363" spans="1:65" s="13" customFormat="1" ht="11.25">
      <c r="B363" s="222"/>
      <c r="C363" s="223"/>
      <c r="D363" s="217" t="s">
        <v>135</v>
      </c>
      <c r="E363" s="224" t="s">
        <v>1</v>
      </c>
      <c r="F363" s="225" t="s">
        <v>438</v>
      </c>
      <c r="G363" s="223"/>
      <c r="H363" s="226">
        <v>18.431999999999999</v>
      </c>
      <c r="I363" s="227"/>
      <c r="J363" s="223"/>
      <c r="K363" s="223"/>
      <c r="L363" s="228"/>
      <c r="M363" s="229"/>
      <c r="N363" s="230"/>
      <c r="O363" s="230"/>
      <c r="P363" s="230"/>
      <c r="Q363" s="230"/>
      <c r="R363" s="230"/>
      <c r="S363" s="230"/>
      <c r="T363" s="231"/>
      <c r="AT363" s="232" t="s">
        <v>135</v>
      </c>
      <c r="AU363" s="232" t="s">
        <v>90</v>
      </c>
      <c r="AV363" s="13" t="s">
        <v>90</v>
      </c>
      <c r="AW363" s="13" t="s">
        <v>36</v>
      </c>
      <c r="AX363" s="13" t="s">
        <v>80</v>
      </c>
      <c r="AY363" s="232" t="s">
        <v>121</v>
      </c>
    </row>
    <row r="364" spans="1:65" s="14" customFormat="1" ht="11.25">
      <c r="B364" s="244"/>
      <c r="C364" s="245"/>
      <c r="D364" s="217" t="s">
        <v>135</v>
      </c>
      <c r="E364" s="246" t="s">
        <v>1</v>
      </c>
      <c r="F364" s="247" t="s">
        <v>172</v>
      </c>
      <c r="G364" s="245"/>
      <c r="H364" s="248">
        <v>232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AT364" s="254" t="s">
        <v>135</v>
      </c>
      <c r="AU364" s="254" t="s">
        <v>90</v>
      </c>
      <c r="AV364" s="14" t="s">
        <v>128</v>
      </c>
      <c r="AW364" s="14" t="s">
        <v>36</v>
      </c>
      <c r="AX364" s="14" t="s">
        <v>88</v>
      </c>
      <c r="AY364" s="254" t="s">
        <v>121</v>
      </c>
    </row>
    <row r="365" spans="1:65" s="2" customFormat="1" ht="36" customHeight="1">
      <c r="A365" s="33"/>
      <c r="B365" s="34"/>
      <c r="C365" s="203" t="s">
        <v>439</v>
      </c>
      <c r="D365" s="203" t="s">
        <v>124</v>
      </c>
      <c r="E365" s="204" t="s">
        <v>440</v>
      </c>
      <c r="F365" s="205" t="s">
        <v>441</v>
      </c>
      <c r="G365" s="206" t="s">
        <v>293</v>
      </c>
      <c r="H365" s="207">
        <v>696</v>
      </c>
      <c r="I365" s="208"/>
      <c r="J365" s="209">
        <f>ROUND(I365*H365,2)</f>
        <v>0</v>
      </c>
      <c r="K365" s="210"/>
      <c r="L365" s="38"/>
      <c r="M365" s="211" t="s">
        <v>1</v>
      </c>
      <c r="N365" s="212" t="s">
        <v>45</v>
      </c>
      <c r="O365" s="70"/>
      <c r="P365" s="213">
        <f>O365*H365</f>
        <v>0</v>
      </c>
      <c r="Q365" s="213">
        <v>1.1E-4</v>
      </c>
      <c r="R365" s="213">
        <f>Q365*H365</f>
        <v>7.6560000000000003E-2</v>
      </c>
      <c r="S365" s="213">
        <v>0</v>
      </c>
      <c r="T365" s="214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215" t="s">
        <v>128</v>
      </c>
      <c r="AT365" s="215" t="s">
        <v>124</v>
      </c>
      <c r="AU365" s="215" t="s">
        <v>90</v>
      </c>
      <c r="AY365" s="16" t="s">
        <v>121</v>
      </c>
      <c r="BE365" s="216">
        <f>IF(N365="základní",J365,0)</f>
        <v>0</v>
      </c>
      <c r="BF365" s="216">
        <f>IF(N365="snížená",J365,0)</f>
        <v>0</v>
      </c>
      <c r="BG365" s="216">
        <f>IF(N365="zákl. přenesená",J365,0)</f>
        <v>0</v>
      </c>
      <c r="BH365" s="216">
        <f>IF(N365="sníž. přenesená",J365,0)</f>
        <v>0</v>
      </c>
      <c r="BI365" s="216">
        <f>IF(N365="nulová",J365,0)</f>
        <v>0</v>
      </c>
      <c r="BJ365" s="16" t="s">
        <v>88</v>
      </c>
      <c r="BK365" s="216">
        <f>ROUND(I365*H365,2)</f>
        <v>0</v>
      </c>
      <c r="BL365" s="16" t="s">
        <v>128</v>
      </c>
      <c r="BM365" s="215" t="s">
        <v>442</v>
      </c>
    </row>
    <row r="366" spans="1:65" s="2" customFormat="1" ht="29.25">
      <c r="A366" s="33"/>
      <c r="B366" s="34"/>
      <c r="C366" s="35"/>
      <c r="D366" s="217" t="s">
        <v>130</v>
      </c>
      <c r="E366" s="35"/>
      <c r="F366" s="218" t="s">
        <v>441</v>
      </c>
      <c r="G366" s="35"/>
      <c r="H366" s="35"/>
      <c r="I366" s="114"/>
      <c r="J366" s="35"/>
      <c r="K366" s="35"/>
      <c r="L366" s="38"/>
      <c r="M366" s="219"/>
      <c r="N366" s="220"/>
      <c r="O366" s="70"/>
      <c r="P366" s="70"/>
      <c r="Q366" s="70"/>
      <c r="R366" s="70"/>
      <c r="S366" s="70"/>
      <c r="T366" s="71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T366" s="16" t="s">
        <v>130</v>
      </c>
      <c r="AU366" s="16" t="s">
        <v>90</v>
      </c>
    </row>
    <row r="367" spans="1:65" s="2" customFormat="1" ht="39">
      <c r="A367" s="33"/>
      <c r="B367" s="34"/>
      <c r="C367" s="35"/>
      <c r="D367" s="217" t="s">
        <v>131</v>
      </c>
      <c r="E367" s="35"/>
      <c r="F367" s="221" t="s">
        <v>411</v>
      </c>
      <c r="G367" s="35"/>
      <c r="H367" s="35"/>
      <c r="I367" s="114"/>
      <c r="J367" s="35"/>
      <c r="K367" s="35"/>
      <c r="L367" s="38"/>
      <c r="M367" s="219"/>
      <c r="N367" s="220"/>
      <c r="O367" s="70"/>
      <c r="P367" s="70"/>
      <c r="Q367" s="70"/>
      <c r="R367" s="70"/>
      <c r="S367" s="70"/>
      <c r="T367" s="71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6" t="s">
        <v>131</v>
      </c>
      <c r="AU367" s="16" t="s">
        <v>90</v>
      </c>
    </row>
    <row r="368" spans="1:65" s="13" customFormat="1" ht="11.25">
      <c r="B368" s="222"/>
      <c r="C368" s="223"/>
      <c r="D368" s="217" t="s">
        <v>135</v>
      </c>
      <c r="E368" s="224" t="s">
        <v>1</v>
      </c>
      <c r="F368" s="225" t="s">
        <v>443</v>
      </c>
      <c r="G368" s="223"/>
      <c r="H368" s="226">
        <v>696</v>
      </c>
      <c r="I368" s="227"/>
      <c r="J368" s="223"/>
      <c r="K368" s="223"/>
      <c r="L368" s="228"/>
      <c r="M368" s="229"/>
      <c r="N368" s="230"/>
      <c r="O368" s="230"/>
      <c r="P368" s="230"/>
      <c r="Q368" s="230"/>
      <c r="R368" s="230"/>
      <c r="S368" s="230"/>
      <c r="T368" s="231"/>
      <c r="AT368" s="232" t="s">
        <v>135</v>
      </c>
      <c r="AU368" s="232" t="s">
        <v>90</v>
      </c>
      <c r="AV368" s="13" t="s">
        <v>90</v>
      </c>
      <c r="AW368" s="13" t="s">
        <v>36</v>
      </c>
      <c r="AX368" s="13" t="s">
        <v>88</v>
      </c>
      <c r="AY368" s="232" t="s">
        <v>121</v>
      </c>
    </row>
    <row r="369" spans="1:65" s="2" customFormat="1" ht="24" customHeight="1">
      <c r="A369" s="33"/>
      <c r="B369" s="34"/>
      <c r="C369" s="203" t="s">
        <v>444</v>
      </c>
      <c r="D369" s="203" t="s">
        <v>124</v>
      </c>
      <c r="E369" s="204" t="s">
        <v>445</v>
      </c>
      <c r="F369" s="205" t="s">
        <v>446</v>
      </c>
      <c r="G369" s="206" t="s">
        <v>127</v>
      </c>
      <c r="H369" s="207">
        <v>0.17499999999999999</v>
      </c>
      <c r="I369" s="208"/>
      <c r="J369" s="209">
        <f>ROUND(I369*H369,2)</f>
        <v>0</v>
      </c>
      <c r="K369" s="210"/>
      <c r="L369" s="38"/>
      <c r="M369" s="211" t="s">
        <v>1</v>
      </c>
      <c r="N369" s="212" t="s">
        <v>45</v>
      </c>
      <c r="O369" s="70"/>
      <c r="P369" s="213">
        <f>O369*H369</f>
        <v>0</v>
      </c>
      <c r="Q369" s="213">
        <v>1.3999999999999999E-4</v>
      </c>
      <c r="R369" s="213">
        <f>Q369*H369</f>
        <v>2.4499999999999996E-5</v>
      </c>
      <c r="S369" s="213">
        <v>0</v>
      </c>
      <c r="T369" s="214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215" t="s">
        <v>128</v>
      </c>
      <c r="AT369" s="215" t="s">
        <v>124</v>
      </c>
      <c r="AU369" s="215" t="s">
        <v>90</v>
      </c>
      <c r="AY369" s="16" t="s">
        <v>121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16" t="s">
        <v>88</v>
      </c>
      <c r="BK369" s="216">
        <f>ROUND(I369*H369,2)</f>
        <v>0</v>
      </c>
      <c r="BL369" s="16" t="s">
        <v>128</v>
      </c>
      <c r="BM369" s="215" t="s">
        <v>447</v>
      </c>
    </row>
    <row r="370" spans="1:65" s="2" customFormat="1" ht="19.5">
      <c r="A370" s="33"/>
      <c r="B370" s="34"/>
      <c r="C370" s="35"/>
      <c r="D370" s="217" t="s">
        <v>130</v>
      </c>
      <c r="E370" s="35"/>
      <c r="F370" s="218" t="s">
        <v>446</v>
      </c>
      <c r="G370" s="35"/>
      <c r="H370" s="35"/>
      <c r="I370" s="114"/>
      <c r="J370" s="35"/>
      <c r="K370" s="35"/>
      <c r="L370" s="38"/>
      <c r="M370" s="219"/>
      <c r="N370" s="220"/>
      <c r="O370" s="70"/>
      <c r="P370" s="70"/>
      <c r="Q370" s="70"/>
      <c r="R370" s="70"/>
      <c r="S370" s="70"/>
      <c r="T370" s="71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6" t="s">
        <v>130</v>
      </c>
      <c r="AU370" s="16" t="s">
        <v>90</v>
      </c>
    </row>
    <row r="371" spans="1:65" s="13" customFormat="1" ht="22.5">
      <c r="B371" s="222"/>
      <c r="C371" s="223"/>
      <c r="D371" s="217" t="s">
        <v>135</v>
      </c>
      <c r="E371" s="224" t="s">
        <v>1</v>
      </c>
      <c r="F371" s="225" t="s">
        <v>448</v>
      </c>
      <c r="G371" s="223"/>
      <c r="H371" s="226">
        <v>0.17499999999999999</v>
      </c>
      <c r="I371" s="227"/>
      <c r="J371" s="223"/>
      <c r="K371" s="223"/>
      <c r="L371" s="228"/>
      <c r="M371" s="229"/>
      <c r="N371" s="230"/>
      <c r="O371" s="230"/>
      <c r="P371" s="230"/>
      <c r="Q371" s="230"/>
      <c r="R371" s="230"/>
      <c r="S371" s="230"/>
      <c r="T371" s="231"/>
      <c r="AT371" s="232" t="s">
        <v>135</v>
      </c>
      <c r="AU371" s="232" t="s">
        <v>90</v>
      </c>
      <c r="AV371" s="13" t="s">
        <v>90</v>
      </c>
      <c r="AW371" s="13" t="s">
        <v>36</v>
      </c>
      <c r="AX371" s="13" t="s">
        <v>88</v>
      </c>
      <c r="AY371" s="232" t="s">
        <v>121</v>
      </c>
    </row>
    <row r="372" spans="1:65" s="2" customFormat="1" ht="24" customHeight="1">
      <c r="A372" s="33"/>
      <c r="B372" s="34"/>
      <c r="C372" s="203" t="s">
        <v>449</v>
      </c>
      <c r="D372" s="203" t="s">
        <v>124</v>
      </c>
      <c r="E372" s="204" t="s">
        <v>450</v>
      </c>
      <c r="F372" s="205" t="s">
        <v>451</v>
      </c>
      <c r="G372" s="206" t="s">
        <v>127</v>
      </c>
      <c r="H372" s="207">
        <v>0.46600000000000003</v>
      </c>
      <c r="I372" s="208"/>
      <c r="J372" s="209">
        <f>ROUND(I372*H372,2)</f>
        <v>0</v>
      </c>
      <c r="K372" s="210"/>
      <c r="L372" s="38"/>
      <c r="M372" s="211" t="s">
        <v>1</v>
      </c>
      <c r="N372" s="212" t="s">
        <v>45</v>
      </c>
      <c r="O372" s="70"/>
      <c r="P372" s="213">
        <f>O372*H372</f>
        <v>0</v>
      </c>
      <c r="Q372" s="213">
        <v>2.3000000000000001E-4</v>
      </c>
      <c r="R372" s="213">
        <f>Q372*H372</f>
        <v>1.0718000000000001E-4</v>
      </c>
      <c r="S372" s="213">
        <v>0</v>
      </c>
      <c r="T372" s="214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215" t="s">
        <v>128</v>
      </c>
      <c r="AT372" s="215" t="s">
        <v>124</v>
      </c>
      <c r="AU372" s="215" t="s">
        <v>90</v>
      </c>
      <c r="AY372" s="16" t="s">
        <v>121</v>
      </c>
      <c r="BE372" s="216">
        <f>IF(N372="základní",J372,0)</f>
        <v>0</v>
      </c>
      <c r="BF372" s="216">
        <f>IF(N372="snížená",J372,0)</f>
        <v>0</v>
      </c>
      <c r="BG372" s="216">
        <f>IF(N372="zákl. přenesená",J372,0)</f>
        <v>0</v>
      </c>
      <c r="BH372" s="216">
        <f>IF(N372="sníž. přenesená",J372,0)</f>
        <v>0</v>
      </c>
      <c r="BI372" s="216">
        <f>IF(N372="nulová",J372,0)</f>
        <v>0</v>
      </c>
      <c r="BJ372" s="16" t="s">
        <v>88</v>
      </c>
      <c r="BK372" s="216">
        <f>ROUND(I372*H372,2)</f>
        <v>0</v>
      </c>
      <c r="BL372" s="16" t="s">
        <v>128</v>
      </c>
      <c r="BM372" s="215" t="s">
        <v>452</v>
      </c>
    </row>
    <row r="373" spans="1:65" s="2" customFormat="1" ht="19.5">
      <c r="A373" s="33"/>
      <c r="B373" s="34"/>
      <c r="C373" s="35"/>
      <c r="D373" s="217" t="s">
        <v>130</v>
      </c>
      <c r="E373" s="35"/>
      <c r="F373" s="218" t="s">
        <v>451</v>
      </c>
      <c r="G373" s="35"/>
      <c r="H373" s="35"/>
      <c r="I373" s="114"/>
      <c r="J373" s="35"/>
      <c r="K373" s="35"/>
      <c r="L373" s="38"/>
      <c r="M373" s="219"/>
      <c r="N373" s="220"/>
      <c r="O373" s="70"/>
      <c r="P373" s="70"/>
      <c r="Q373" s="70"/>
      <c r="R373" s="70"/>
      <c r="S373" s="70"/>
      <c r="T373" s="71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T373" s="16" t="s">
        <v>130</v>
      </c>
      <c r="AU373" s="16" t="s">
        <v>90</v>
      </c>
    </row>
    <row r="374" spans="1:65" s="2" customFormat="1" ht="19.5">
      <c r="A374" s="33"/>
      <c r="B374" s="34"/>
      <c r="C374" s="35"/>
      <c r="D374" s="217" t="s">
        <v>133</v>
      </c>
      <c r="E374" s="35"/>
      <c r="F374" s="221" t="s">
        <v>453</v>
      </c>
      <c r="G374" s="35"/>
      <c r="H374" s="35"/>
      <c r="I374" s="114"/>
      <c r="J374" s="35"/>
      <c r="K374" s="35"/>
      <c r="L374" s="38"/>
      <c r="M374" s="219"/>
      <c r="N374" s="220"/>
      <c r="O374" s="70"/>
      <c r="P374" s="70"/>
      <c r="Q374" s="70"/>
      <c r="R374" s="70"/>
      <c r="S374" s="70"/>
      <c r="T374" s="71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6" t="s">
        <v>133</v>
      </c>
      <c r="AU374" s="16" t="s">
        <v>90</v>
      </c>
    </row>
    <row r="375" spans="1:65" s="13" customFormat="1" ht="22.5">
      <c r="B375" s="222"/>
      <c r="C375" s="223"/>
      <c r="D375" s="217" t="s">
        <v>135</v>
      </c>
      <c r="E375" s="224" t="s">
        <v>1</v>
      </c>
      <c r="F375" s="225" t="s">
        <v>454</v>
      </c>
      <c r="G375" s="223"/>
      <c r="H375" s="226">
        <v>0.23300000000000001</v>
      </c>
      <c r="I375" s="227"/>
      <c r="J375" s="223"/>
      <c r="K375" s="223"/>
      <c r="L375" s="228"/>
      <c r="M375" s="229"/>
      <c r="N375" s="230"/>
      <c r="O375" s="230"/>
      <c r="P375" s="230"/>
      <c r="Q375" s="230"/>
      <c r="R375" s="230"/>
      <c r="S375" s="230"/>
      <c r="T375" s="231"/>
      <c r="AT375" s="232" t="s">
        <v>135</v>
      </c>
      <c r="AU375" s="232" t="s">
        <v>90</v>
      </c>
      <c r="AV375" s="13" t="s">
        <v>90</v>
      </c>
      <c r="AW375" s="13" t="s">
        <v>36</v>
      </c>
      <c r="AX375" s="13" t="s">
        <v>80</v>
      </c>
      <c r="AY375" s="232" t="s">
        <v>121</v>
      </c>
    </row>
    <row r="376" spans="1:65" s="13" customFormat="1" ht="11.25">
      <c r="B376" s="222"/>
      <c r="C376" s="223"/>
      <c r="D376" s="217" t="s">
        <v>135</v>
      </c>
      <c r="E376" s="224" t="s">
        <v>1</v>
      </c>
      <c r="F376" s="225" t="s">
        <v>455</v>
      </c>
      <c r="G376" s="223"/>
      <c r="H376" s="226">
        <v>0.46600000000000003</v>
      </c>
      <c r="I376" s="227"/>
      <c r="J376" s="223"/>
      <c r="K376" s="223"/>
      <c r="L376" s="228"/>
      <c r="M376" s="229"/>
      <c r="N376" s="230"/>
      <c r="O376" s="230"/>
      <c r="P376" s="230"/>
      <c r="Q376" s="230"/>
      <c r="R376" s="230"/>
      <c r="S376" s="230"/>
      <c r="T376" s="231"/>
      <c r="AT376" s="232" t="s">
        <v>135</v>
      </c>
      <c r="AU376" s="232" t="s">
        <v>90</v>
      </c>
      <c r="AV376" s="13" t="s">
        <v>90</v>
      </c>
      <c r="AW376" s="13" t="s">
        <v>36</v>
      </c>
      <c r="AX376" s="13" t="s">
        <v>88</v>
      </c>
      <c r="AY376" s="232" t="s">
        <v>121</v>
      </c>
    </row>
    <row r="377" spans="1:65" s="2" customFormat="1" ht="48" customHeight="1">
      <c r="A377" s="33"/>
      <c r="B377" s="34"/>
      <c r="C377" s="203" t="s">
        <v>456</v>
      </c>
      <c r="D377" s="203" t="s">
        <v>124</v>
      </c>
      <c r="E377" s="204" t="s">
        <v>457</v>
      </c>
      <c r="F377" s="205" t="s">
        <v>458</v>
      </c>
      <c r="G377" s="206" t="s">
        <v>262</v>
      </c>
      <c r="H377" s="207">
        <v>8</v>
      </c>
      <c r="I377" s="208"/>
      <c r="J377" s="209">
        <f>ROUND(I377*H377,2)</f>
        <v>0</v>
      </c>
      <c r="K377" s="210"/>
      <c r="L377" s="38"/>
      <c r="M377" s="211" t="s">
        <v>1</v>
      </c>
      <c r="N377" s="212" t="s">
        <v>45</v>
      </c>
      <c r="O377" s="70"/>
      <c r="P377" s="213">
        <f>O377*H377</f>
        <v>0</v>
      </c>
      <c r="Q377" s="213">
        <v>0</v>
      </c>
      <c r="R377" s="213">
        <f>Q377*H377</f>
        <v>0</v>
      </c>
      <c r="S377" s="213">
        <v>0</v>
      </c>
      <c r="T377" s="214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215" t="s">
        <v>128</v>
      </c>
      <c r="AT377" s="215" t="s">
        <v>124</v>
      </c>
      <c r="AU377" s="215" t="s">
        <v>90</v>
      </c>
      <c r="AY377" s="16" t="s">
        <v>121</v>
      </c>
      <c r="BE377" s="216">
        <f>IF(N377="základní",J377,0)</f>
        <v>0</v>
      </c>
      <c r="BF377" s="216">
        <f>IF(N377="snížená",J377,0)</f>
        <v>0</v>
      </c>
      <c r="BG377" s="216">
        <f>IF(N377="zákl. přenesená",J377,0)</f>
        <v>0</v>
      </c>
      <c r="BH377" s="216">
        <f>IF(N377="sníž. přenesená",J377,0)</f>
        <v>0</v>
      </c>
      <c r="BI377" s="216">
        <f>IF(N377="nulová",J377,0)</f>
        <v>0</v>
      </c>
      <c r="BJ377" s="16" t="s">
        <v>88</v>
      </c>
      <c r="BK377" s="216">
        <f>ROUND(I377*H377,2)</f>
        <v>0</v>
      </c>
      <c r="BL377" s="16" t="s">
        <v>128</v>
      </c>
      <c r="BM377" s="215" t="s">
        <v>459</v>
      </c>
    </row>
    <row r="378" spans="1:65" s="2" customFormat="1" ht="29.25">
      <c r="A378" s="33"/>
      <c r="B378" s="34"/>
      <c r="C378" s="35"/>
      <c r="D378" s="217" t="s">
        <v>130</v>
      </c>
      <c r="E378" s="35"/>
      <c r="F378" s="218" t="s">
        <v>458</v>
      </c>
      <c r="G378" s="35"/>
      <c r="H378" s="35"/>
      <c r="I378" s="114"/>
      <c r="J378" s="35"/>
      <c r="K378" s="35"/>
      <c r="L378" s="38"/>
      <c r="M378" s="219"/>
      <c r="N378" s="220"/>
      <c r="O378" s="70"/>
      <c r="P378" s="70"/>
      <c r="Q378" s="70"/>
      <c r="R378" s="70"/>
      <c r="S378" s="70"/>
      <c r="T378" s="71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T378" s="16" t="s">
        <v>130</v>
      </c>
      <c r="AU378" s="16" t="s">
        <v>90</v>
      </c>
    </row>
    <row r="379" spans="1:65" s="2" customFormat="1" ht="87.75">
      <c r="A379" s="33"/>
      <c r="B379" s="34"/>
      <c r="C379" s="35"/>
      <c r="D379" s="217" t="s">
        <v>131</v>
      </c>
      <c r="E379" s="35"/>
      <c r="F379" s="221" t="s">
        <v>433</v>
      </c>
      <c r="G379" s="35"/>
      <c r="H379" s="35"/>
      <c r="I379" s="114"/>
      <c r="J379" s="35"/>
      <c r="K379" s="35"/>
      <c r="L379" s="38"/>
      <c r="M379" s="219"/>
      <c r="N379" s="220"/>
      <c r="O379" s="70"/>
      <c r="P379" s="70"/>
      <c r="Q379" s="70"/>
      <c r="R379" s="70"/>
      <c r="S379" s="70"/>
      <c r="T379" s="71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6" t="s">
        <v>131</v>
      </c>
      <c r="AU379" s="16" t="s">
        <v>90</v>
      </c>
    </row>
    <row r="380" spans="1:65" s="13" customFormat="1" ht="33.75">
      <c r="B380" s="222"/>
      <c r="C380" s="223"/>
      <c r="D380" s="217" t="s">
        <v>135</v>
      </c>
      <c r="E380" s="224" t="s">
        <v>1</v>
      </c>
      <c r="F380" s="225" t="s">
        <v>460</v>
      </c>
      <c r="G380" s="223"/>
      <c r="H380" s="226">
        <v>8</v>
      </c>
      <c r="I380" s="227"/>
      <c r="J380" s="223"/>
      <c r="K380" s="223"/>
      <c r="L380" s="228"/>
      <c r="M380" s="229"/>
      <c r="N380" s="230"/>
      <c r="O380" s="230"/>
      <c r="P380" s="230"/>
      <c r="Q380" s="230"/>
      <c r="R380" s="230"/>
      <c r="S380" s="230"/>
      <c r="T380" s="231"/>
      <c r="AT380" s="232" t="s">
        <v>135</v>
      </c>
      <c r="AU380" s="232" t="s">
        <v>90</v>
      </c>
      <c r="AV380" s="13" t="s">
        <v>90</v>
      </c>
      <c r="AW380" s="13" t="s">
        <v>36</v>
      </c>
      <c r="AX380" s="13" t="s">
        <v>88</v>
      </c>
      <c r="AY380" s="232" t="s">
        <v>121</v>
      </c>
    </row>
    <row r="381" spans="1:65" s="2" customFormat="1" ht="16.5" customHeight="1">
      <c r="A381" s="33"/>
      <c r="B381" s="34"/>
      <c r="C381" s="203" t="s">
        <v>461</v>
      </c>
      <c r="D381" s="203" t="s">
        <v>124</v>
      </c>
      <c r="E381" s="204" t="s">
        <v>462</v>
      </c>
      <c r="F381" s="205" t="s">
        <v>463</v>
      </c>
      <c r="G381" s="206" t="s">
        <v>166</v>
      </c>
      <c r="H381" s="207">
        <v>61.079000000000001</v>
      </c>
      <c r="I381" s="208"/>
      <c r="J381" s="209">
        <f>ROUND(I381*H381,2)</f>
        <v>0</v>
      </c>
      <c r="K381" s="210"/>
      <c r="L381" s="38"/>
      <c r="M381" s="211" t="s">
        <v>1</v>
      </c>
      <c r="N381" s="212" t="s">
        <v>45</v>
      </c>
      <c r="O381" s="70"/>
      <c r="P381" s="213">
        <f>O381*H381</f>
        <v>0</v>
      </c>
      <c r="Q381" s="213">
        <v>0</v>
      </c>
      <c r="R381" s="213">
        <f>Q381*H381</f>
        <v>0</v>
      </c>
      <c r="S381" s="213">
        <v>0</v>
      </c>
      <c r="T381" s="214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215" t="s">
        <v>128</v>
      </c>
      <c r="AT381" s="215" t="s">
        <v>124</v>
      </c>
      <c r="AU381" s="215" t="s">
        <v>90</v>
      </c>
      <c r="AY381" s="16" t="s">
        <v>121</v>
      </c>
      <c r="BE381" s="216">
        <f>IF(N381="základní",J381,0)</f>
        <v>0</v>
      </c>
      <c r="BF381" s="216">
        <f>IF(N381="snížená",J381,0)</f>
        <v>0</v>
      </c>
      <c r="BG381" s="216">
        <f>IF(N381="zákl. přenesená",J381,0)</f>
        <v>0</v>
      </c>
      <c r="BH381" s="216">
        <f>IF(N381="sníž. přenesená",J381,0)</f>
        <v>0</v>
      </c>
      <c r="BI381" s="216">
        <f>IF(N381="nulová",J381,0)</f>
        <v>0</v>
      </c>
      <c r="BJ381" s="16" t="s">
        <v>88</v>
      </c>
      <c r="BK381" s="216">
        <f>ROUND(I381*H381,2)</f>
        <v>0</v>
      </c>
      <c r="BL381" s="16" t="s">
        <v>128</v>
      </c>
      <c r="BM381" s="215" t="s">
        <v>464</v>
      </c>
    </row>
    <row r="382" spans="1:65" s="2" customFormat="1" ht="11.25">
      <c r="A382" s="33"/>
      <c r="B382" s="34"/>
      <c r="C382" s="35"/>
      <c r="D382" s="217" t="s">
        <v>130</v>
      </c>
      <c r="E382" s="35"/>
      <c r="F382" s="218" t="s">
        <v>463</v>
      </c>
      <c r="G382" s="35"/>
      <c r="H382" s="35"/>
      <c r="I382" s="114"/>
      <c r="J382" s="35"/>
      <c r="K382" s="35"/>
      <c r="L382" s="38"/>
      <c r="M382" s="219"/>
      <c r="N382" s="220"/>
      <c r="O382" s="70"/>
      <c r="P382" s="70"/>
      <c r="Q382" s="70"/>
      <c r="R382" s="70"/>
      <c r="S382" s="70"/>
      <c r="T382" s="71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6" t="s">
        <v>130</v>
      </c>
      <c r="AU382" s="16" t="s">
        <v>90</v>
      </c>
    </row>
    <row r="383" spans="1:65" s="2" customFormat="1" ht="39">
      <c r="A383" s="33"/>
      <c r="B383" s="34"/>
      <c r="C383" s="35"/>
      <c r="D383" s="217" t="s">
        <v>131</v>
      </c>
      <c r="E383" s="35"/>
      <c r="F383" s="221" t="s">
        <v>330</v>
      </c>
      <c r="G383" s="35"/>
      <c r="H383" s="35"/>
      <c r="I383" s="114"/>
      <c r="J383" s="35"/>
      <c r="K383" s="35"/>
      <c r="L383" s="38"/>
      <c r="M383" s="255"/>
      <c r="N383" s="256"/>
      <c r="O383" s="257"/>
      <c r="P383" s="257"/>
      <c r="Q383" s="257"/>
      <c r="R383" s="257"/>
      <c r="S383" s="257"/>
      <c r="T383" s="258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6" t="s">
        <v>131</v>
      </c>
      <c r="AU383" s="16" t="s">
        <v>90</v>
      </c>
    </row>
    <row r="384" spans="1:65" s="2" customFormat="1" ht="6.95" customHeight="1">
      <c r="A384" s="33"/>
      <c r="B384" s="53"/>
      <c r="C384" s="54"/>
      <c r="D384" s="54"/>
      <c r="E384" s="54"/>
      <c r="F384" s="54"/>
      <c r="G384" s="54"/>
      <c r="H384" s="54"/>
      <c r="I384" s="151"/>
      <c r="J384" s="54"/>
      <c r="K384" s="54"/>
      <c r="L384" s="38"/>
      <c r="M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</row>
  </sheetData>
  <sheetProtection algorithmName="SHA-512" hashValue="29HYppAAFuDVrcnl/7dsnUHYLVBJQilKYDAxyMD3YR1k/UQWhMMbSSY9N4m/z6ZJu2P8PCVqhaWc48haraSmAg==" saltValue="TYUy22/2eH2igF5mzPczKyjmryo7pAFY7w8naCVvnIaaFZAt53/8J095nXY3A2Va4zQveTfy0UKT3+TRT6CQzA==" spinCount="100000" sheet="1" objects="1" scenarios="1" formatColumns="0" formatRows="0" autoFilter="0"/>
  <autoFilter ref="C120:K383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90</v>
      </c>
    </row>
    <row r="4" spans="1:46" s="1" customFormat="1" ht="24.95" customHeight="1">
      <c r="B4" s="19"/>
      <c r="D4" s="111" t="s">
        <v>94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1" t="str">
        <f>'Rekapitulace stavby'!K6</f>
        <v>Zajištění skalního zářezu na trati č. 185 v TU Malonice - Nemilkov</v>
      </c>
      <c r="F7" s="302"/>
      <c r="G7" s="302"/>
      <c r="H7" s="302"/>
      <c r="I7" s="107"/>
      <c r="L7" s="19"/>
    </row>
    <row r="8" spans="1:46" s="2" customFormat="1" ht="12" customHeight="1">
      <c r="A8" s="33"/>
      <c r="B8" s="38"/>
      <c r="C8" s="33"/>
      <c r="D8" s="113" t="s">
        <v>95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3" t="s">
        <v>465</v>
      </c>
      <c r="F9" s="304"/>
      <c r="G9" s="304"/>
      <c r="H9" s="304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30. 5. 2019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5" t="str">
        <f>'Rekapitulace stavby'!E14</f>
        <v>Vyplň údaj</v>
      </c>
      <c r="F18" s="306"/>
      <c r="G18" s="306"/>
      <c r="H18" s="306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">
        <v>33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34</v>
      </c>
      <c r="F21" s="33"/>
      <c r="G21" s="33"/>
      <c r="H21" s="33"/>
      <c r="I21" s="116" t="s">
        <v>28</v>
      </c>
      <c r="J21" s="115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37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38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39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40</v>
      </c>
      <c r="E30" s="33"/>
      <c r="F30" s="33"/>
      <c r="G30" s="33"/>
      <c r="H30" s="33"/>
      <c r="I30" s="114"/>
      <c r="J30" s="125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42</v>
      </c>
      <c r="G32" s="33"/>
      <c r="H32" s="33"/>
      <c r="I32" s="127" t="s">
        <v>41</v>
      </c>
      <c r="J32" s="126" t="s">
        <v>43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44</v>
      </c>
      <c r="E33" s="113" t="s">
        <v>45</v>
      </c>
      <c r="F33" s="129">
        <f>ROUND((SUM(BE118:BE138)),  2)</f>
        <v>0</v>
      </c>
      <c r="G33" s="33"/>
      <c r="H33" s="33"/>
      <c r="I33" s="130">
        <v>0.21</v>
      </c>
      <c r="J33" s="129">
        <f>ROUND(((SUM(BE118:BE138))*I33),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46</v>
      </c>
      <c r="F34" s="129">
        <f>ROUND((SUM(BF118:BF138)),  2)</f>
        <v>0</v>
      </c>
      <c r="G34" s="33"/>
      <c r="H34" s="33"/>
      <c r="I34" s="130">
        <v>0.15</v>
      </c>
      <c r="J34" s="129">
        <f>ROUND(((SUM(BF118:BF138))*I34),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47</v>
      </c>
      <c r="F35" s="129">
        <f>ROUND((SUM(BG118:BG138)),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48</v>
      </c>
      <c r="F36" s="129">
        <f>ROUND((SUM(BH118:BH138)),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49</v>
      </c>
      <c r="F37" s="129">
        <f>ROUND((SUM(BI118:BI138)),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50</v>
      </c>
      <c r="E39" s="133"/>
      <c r="F39" s="133"/>
      <c r="G39" s="134" t="s">
        <v>51</v>
      </c>
      <c r="H39" s="135" t="s">
        <v>52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53</v>
      </c>
      <c r="E50" s="140"/>
      <c r="F50" s="140"/>
      <c r="G50" s="139" t="s">
        <v>54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55</v>
      </c>
      <c r="E61" s="143"/>
      <c r="F61" s="144" t="s">
        <v>56</v>
      </c>
      <c r="G61" s="142" t="s">
        <v>55</v>
      </c>
      <c r="H61" s="143"/>
      <c r="I61" s="145"/>
      <c r="J61" s="146" t="s">
        <v>56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57</v>
      </c>
      <c r="E65" s="147"/>
      <c r="F65" s="147"/>
      <c r="G65" s="139" t="s">
        <v>58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55</v>
      </c>
      <c r="E76" s="143"/>
      <c r="F76" s="144" t="s">
        <v>56</v>
      </c>
      <c r="G76" s="142" t="s">
        <v>55</v>
      </c>
      <c r="H76" s="143"/>
      <c r="I76" s="145"/>
      <c r="J76" s="146" t="s">
        <v>56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8" t="str">
        <f>E7</f>
        <v>Zajištění skalního zářezu na trati č. 185 v TU Malonice - Nemilkov</v>
      </c>
      <c r="F85" s="309"/>
      <c r="G85" s="309"/>
      <c r="H85" s="309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95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80" t="str">
        <f>E9</f>
        <v>VRN - Vedlejší rozpočtové náklady</v>
      </c>
      <c r="F87" s="310"/>
      <c r="G87" s="310"/>
      <c r="H87" s="310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TO Sušice</v>
      </c>
      <c r="G89" s="35"/>
      <c r="H89" s="35"/>
      <c r="I89" s="116" t="s">
        <v>22</v>
      </c>
      <c r="J89" s="65" t="str">
        <f>IF(J12="","",J12)</f>
        <v>30. 5. 2019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7.95" customHeight="1">
      <c r="A91" s="33"/>
      <c r="B91" s="34"/>
      <c r="C91" s="28" t="s">
        <v>24</v>
      </c>
      <c r="D91" s="35"/>
      <c r="E91" s="35"/>
      <c r="F91" s="26" t="str">
        <f>E15</f>
        <v>Správa železniční dopravní cesty, s.o.</v>
      </c>
      <c r="G91" s="35"/>
      <c r="H91" s="35"/>
      <c r="I91" s="116" t="s">
        <v>32</v>
      </c>
      <c r="J91" s="31" t="str">
        <f>E21</f>
        <v>SG Geotechnika a.s.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37</v>
      </c>
      <c r="J92" s="31" t="str">
        <f>E24</f>
        <v>Mgr. Petr Olišar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98</v>
      </c>
      <c r="D94" s="156"/>
      <c r="E94" s="156"/>
      <c r="F94" s="156"/>
      <c r="G94" s="156"/>
      <c r="H94" s="156"/>
      <c r="I94" s="157"/>
      <c r="J94" s="158" t="s">
        <v>99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100</v>
      </c>
      <c r="D96" s="35"/>
      <c r="E96" s="35"/>
      <c r="F96" s="35"/>
      <c r="G96" s="35"/>
      <c r="H96" s="35"/>
      <c r="I96" s="114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101</v>
      </c>
    </row>
    <row r="97" spans="1:31" s="9" customFormat="1" ht="24.95" customHeight="1">
      <c r="B97" s="160"/>
      <c r="C97" s="161"/>
      <c r="D97" s="162" t="s">
        <v>465</v>
      </c>
      <c r="E97" s="163"/>
      <c r="F97" s="163"/>
      <c r="G97" s="163"/>
      <c r="H97" s="163"/>
      <c r="I97" s="164"/>
      <c r="J97" s="165">
        <f>J119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466</v>
      </c>
      <c r="E98" s="170"/>
      <c r="F98" s="170"/>
      <c r="G98" s="170"/>
      <c r="H98" s="170"/>
      <c r="I98" s="171"/>
      <c r="J98" s="172">
        <f>J120</f>
        <v>0</v>
      </c>
      <c r="K98" s="168"/>
      <c r="L98" s="173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114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151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154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107</v>
      </c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308" t="str">
        <f>E7</f>
        <v>Zajištění skalního zářezu na trati č. 185 v TU Malonice - Nemilkov</v>
      </c>
      <c r="F108" s="309"/>
      <c r="G108" s="309"/>
      <c r="H108" s="309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95</v>
      </c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80" t="str">
        <f>E9</f>
        <v>VRN - Vedlejší rozpočtové náklady</v>
      </c>
      <c r="F110" s="310"/>
      <c r="G110" s="310"/>
      <c r="H110" s="310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>TO Sušice</v>
      </c>
      <c r="G112" s="35"/>
      <c r="H112" s="35"/>
      <c r="I112" s="116" t="s">
        <v>22</v>
      </c>
      <c r="J112" s="65" t="str">
        <f>IF(J12="","",J12)</f>
        <v>30. 5. 2019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7.95" customHeight="1">
      <c r="A114" s="33"/>
      <c r="B114" s="34"/>
      <c r="C114" s="28" t="s">
        <v>24</v>
      </c>
      <c r="D114" s="35"/>
      <c r="E114" s="35"/>
      <c r="F114" s="26" t="str">
        <f>E15</f>
        <v>Správa železniční dopravní cesty, s.o.</v>
      </c>
      <c r="G114" s="35"/>
      <c r="H114" s="35"/>
      <c r="I114" s="116" t="s">
        <v>32</v>
      </c>
      <c r="J114" s="31" t="str">
        <f>E21</f>
        <v>SG Geotechnika a.s.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30</v>
      </c>
      <c r="D115" s="35"/>
      <c r="E115" s="35"/>
      <c r="F115" s="26" t="str">
        <f>IF(E18="","",E18)</f>
        <v>Vyplň údaj</v>
      </c>
      <c r="G115" s="35"/>
      <c r="H115" s="35"/>
      <c r="I115" s="116" t="s">
        <v>37</v>
      </c>
      <c r="J115" s="31" t="str">
        <f>E24</f>
        <v>Mgr. Petr Olišar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74"/>
      <c r="B117" s="175"/>
      <c r="C117" s="176" t="s">
        <v>108</v>
      </c>
      <c r="D117" s="177" t="s">
        <v>65</v>
      </c>
      <c r="E117" s="177" t="s">
        <v>61</v>
      </c>
      <c r="F117" s="177" t="s">
        <v>62</v>
      </c>
      <c r="G117" s="177" t="s">
        <v>109</v>
      </c>
      <c r="H117" s="177" t="s">
        <v>110</v>
      </c>
      <c r="I117" s="178" t="s">
        <v>111</v>
      </c>
      <c r="J117" s="179" t="s">
        <v>99</v>
      </c>
      <c r="K117" s="180" t="s">
        <v>112</v>
      </c>
      <c r="L117" s="181"/>
      <c r="M117" s="74" t="s">
        <v>1</v>
      </c>
      <c r="N117" s="75" t="s">
        <v>44</v>
      </c>
      <c r="O117" s="75" t="s">
        <v>113</v>
      </c>
      <c r="P117" s="75" t="s">
        <v>114</v>
      </c>
      <c r="Q117" s="75" t="s">
        <v>115</v>
      </c>
      <c r="R117" s="75" t="s">
        <v>116</v>
      </c>
      <c r="S117" s="75" t="s">
        <v>117</v>
      </c>
      <c r="T117" s="76" t="s">
        <v>118</v>
      </c>
      <c r="U117" s="174"/>
      <c r="V117" s="174"/>
      <c r="W117" s="174"/>
      <c r="X117" s="174"/>
      <c r="Y117" s="174"/>
      <c r="Z117" s="174"/>
      <c r="AA117" s="174"/>
      <c r="AB117" s="174"/>
      <c r="AC117" s="174"/>
      <c r="AD117" s="174"/>
      <c r="AE117" s="174"/>
    </row>
    <row r="118" spans="1:65" s="2" customFormat="1" ht="22.9" customHeight="1">
      <c r="A118" s="33"/>
      <c r="B118" s="34"/>
      <c r="C118" s="81" t="s">
        <v>119</v>
      </c>
      <c r="D118" s="35"/>
      <c r="E118" s="35"/>
      <c r="F118" s="35"/>
      <c r="G118" s="35"/>
      <c r="H118" s="35"/>
      <c r="I118" s="114"/>
      <c r="J118" s="182">
        <f>BK118</f>
        <v>0</v>
      </c>
      <c r="K118" s="35"/>
      <c r="L118" s="38"/>
      <c r="M118" s="77"/>
      <c r="N118" s="183"/>
      <c r="O118" s="78"/>
      <c r="P118" s="184">
        <f>P119</f>
        <v>0</v>
      </c>
      <c r="Q118" s="78"/>
      <c r="R118" s="184">
        <f>R119</f>
        <v>0</v>
      </c>
      <c r="S118" s="78"/>
      <c r="T118" s="185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79</v>
      </c>
      <c r="AU118" s="16" t="s">
        <v>101</v>
      </c>
      <c r="BK118" s="186">
        <f>BK119</f>
        <v>0</v>
      </c>
    </row>
    <row r="119" spans="1:65" s="12" customFormat="1" ht="25.9" customHeight="1">
      <c r="B119" s="187"/>
      <c r="C119" s="188"/>
      <c r="D119" s="189" t="s">
        <v>79</v>
      </c>
      <c r="E119" s="190" t="s">
        <v>91</v>
      </c>
      <c r="F119" s="190" t="s">
        <v>92</v>
      </c>
      <c r="G119" s="188"/>
      <c r="H119" s="188"/>
      <c r="I119" s="191"/>
      <c r="J119" s="192">
        <f>BK119</f>
        <v>0</v>
      </c>
      <c r="K119" s="188"/>
      <c r="L119" s="193"/>
      <c r="M119" s="194"/>
      <c r="N119" s="195"/>
      <c r="O119" s="195"/>
      <c r="P119" s="196">
        <f>P120</f>
        <v>0</v>
      </c>
      <c r="Q119" s="195"/>
      <c r="R119" s="196">
        <f>R120</f>
        <v>0</v>
      </c>
      <c r="S119" s="195"/>
      <c r="T119" s="197">
        <f>T120</f>
        <v>0</v>
      </c>
      <c r="AR119" s="198" t="s">
        <v>155</v>
      </c>
      <c r="AT119" s="199" t="s">
        <v>79</v>
      </c>
      <c r="AU119" s="199" t="s">
        <v>80</v>
      </c>
      <c r="AY119" s="198" t="s">
        <v>121</v>
      </c>
      <c r="BK119" s="200">
        <f>BK120</f>
        <v>0</v>
      </c>
    </row>
    <row r="120" spans="1:65" s="12" customFormat="1" ht="22.9" customHeight="1">
      <c r="B120" s="187"/>
      <c r="C120" s="188"/>
      <c r="D120" s="189" t="s">
        <v>79</v>
      </c>
      <c r="E120" s="201" t="s">
        <v>467</v>
      </c>
      <c r="F120" s="201" t="s">
        <v>468</v>
      </c>
      <c r="G120" s="188"/>
      <c r="H120" s="188"/>
      <c r="I120" s="191"/>
      <c r="J120" s="202">
        <f>BK120</f>
        <v>0</v>
      </c>
      <c r="K120" s="188"/>
      <c r="L120" s="193"/>
      <c r="M120" s="194"/>
      <c r="N120" s="195"/>
      <c r="O120" s="195"/>
      <c r="P120" s="196">
        <f>SUM(P121:P138)</f>
        <v>0</v>
      </c>
      <c r="Q120" s="195"/>
      <c r="R120" s="196">
        <f>SUM(R121:R138)</f>
        <v>0</v>
      </c>
      <c r="S120" s="195"/>
      <c r="T120" s="197">
        <f>SUM(T121:T138)</f>
        <v>0</v>
      </c>
      <c r="AR120" s="198" t="s">
        <v>155</v>
      </c>
      <c r="AT120" s="199" t="s">
        <v>79</v>
      </c>
      <c r="AU120" s="199" t="s">
        <v>88</v>
      </c>
      <c r="AY120" s="198" t="s">
        <v>121</v>
      </c>
      <c r="BK120" s="200">
        <f>SUM(BK121:BK138)</f>
        <v>0</v>
      </c>
    </row>
    <row r="121" spans="1:65" s="2" customFormat="1" ht="16.5" customHeight="1">
      <c r="A121" s="33"/>
      <c r="B121" s="34"/>
      <c r="C121" s="203" t="s">
        <v>88</v>
      </c>
      <c r="D121" s="203" t="s">
        <v>124</v>
      </c>
      <c r="E121" s="204" t="s">
        <v>469</v>
      </c>
      <c r="F121" s="205" t="s">
        <v>470</v>
      </c>
      <c r="G121" s="206" t="s">
        <v>471</v>
      </c>
      <c r="H121" s="207">
        <v>1</v>
      </c>
      <c r="I121" s="208"/>
      <c r="J121" s="209">
        <f>ROUND(I121*H121,2)</f>
        <v>0</v>
      </c>
      <c r="K121" s="210"/>
      <c r="L121" s="38"/>
      <c r="M121" s="211" t="s">
        <v>1</v>
      </c>
      <c r="N121" s="212" t="s">
        <v>45</v>
      </c>
      <c r="O121" s="70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5" t="s">
        <v>472</v>
      </c>
      <c r="AT121" s="215" t="s">
        <v>124</v>
      </c>
      <c r="AU121" s="215" t="s">
        <v>90</v>
      </c>
      <c r="AY121" s="16" t="s">
        <v>121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6" t="s">
        <v>88</v>
      </c>
      <c r="BK121" s="216">
        <f>ROUND(I121*H121,2)</f>
        <v>0</v>
      </c>
      <c r="BL121" s="16" t="s">
        <v>472</v>
      </c>
      <c r="BM121" s="215" t="s">
        <v>473</v>
      </c>
    </row>
    <row r="122" spans="1:65" s="2" customFormat="1" ht="11.25">
      <c r="A122" s="33"/>
      <c r="B122" s="34"/>
      <c r="C122" s="35"/>
      <c r="D122" s="217" t="s">
        <v>130</v>
      </c>
      <c r="E122" s="35"/>
      <c r="F122" s="218" t="s">
        <v>470</v>
      </c>
      <c r="G122" s="35"/>
      <c r="H122" s="35"/>
      <c r="I122" s="114"/>
      <c r="J122" s="35"/>
      <c r="K122" s="35"/>
      <c r="L122" s="38"/>
      <c r="M122" s="219"/>
      <c r="N122" s="220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130</v>
      </c>
      <c r="AU122" s="16" t="s">
        <v>90</v>
      </c>
    </row>
    <row r="123" spans="1:65" s="2" customFormat="1" ht="16.5" customHeight="1">
      <c r="A123" s="33"/>
      <c r="B123" s="34"/>
      <c r="C123" s="203" t="s">
        <v>90</v>
      </c>
      <c r="D123" s="203" t="s">
        <v>124</v>
      </c>
      <c r="E123" s="204" t="s">
        <v>474</v>
      </c>
      <c r="F123" s="205" t="s">
        <v>475</v>
      </c>
      <c r="G123" s="206" t="s">
        <v>476</v>
      </c>
      <c r="H123" s="259"/>
      <c r="I123" s="208"/>
      <c r="J123" s="209">
        <f>ROUND(I123*H123,2)</f>
        <v>0</v>
      </c>
      <c r="K123" s="210"/>
      <c r="L123" s="38"/>
      <c r="M123" s="211" t="s">
        <v>1</v>
      </c>
      <c r="N123" s="212" t="s">
        <v>45</v>
      </c>
      <c r="O123" s="70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5" t="s">
        <v>472</v>
      </c>
      <c r="AT123" s="215" t="s">
        <v>124</v>
      </c>
      <c r="AU123" s="215" t="s">
        <v>90</v>
      </c>
      <c r="AY123" s="16" t="s">
        <v>121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6" t="s">
        <v>88</v>
      </c>
      <c r="BK123" s="216">
        <f>ROUND(I123*H123,2)</f>
        <v>0</v>
      </c>
      <c r="BL123" s="16" t="s">
        <v>472</v>
      </c>
      <c r="BM123" s="215" t="s">
        <v>477</v>
      </c>
    </row>
    <row r="124" spans="1:65" s="2" customFormat="1" ht="11.25">
      <c r="A124" s="33"/>
      <c r="B124" s="34"/>
      <c r="C124" s="35"/>
      <c r="D124" s="217" t="s">
        <v>130</v>
      </c>
      <c r="E124" s="35"/>
      <c r="F124" s="218" t="s">
        <v>475</v>
      </c>
      <c r="G124" s="35"/>
      <c r="H124" s="35"/>
      <c r="I124" s="114"/>
      <c r="J124" s="35"/>
      <c r="K124" s="35"/>
      <c r="L124" s="38"/>
      <c r="M124" s="219"/>
      <c r="N124" s="220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130</v>
      </c>
      <c r="AU124" s="16" t="s">
        <v>90</v>
      </c>
    </row>
    <row r="125" spans="1:65" s="2" customFormat="1" ht="19.5">
      <c r="A125" s="33"/>
      <c r="B125" s="34"/>
      <c r="C125" s="35"/>
      <c r="D125" s="217" t="s">
        <v>133</v>
      </c>
      <c r="E125" s="35"/>
      <c r="F125" s="221" t="s">
        <v>478</v>
      </c>
      <c r="G125" s="35"/>
      <c r="H125" s="35"/>
      <c r="I125" s="114"/>
      <c r="J125" s="35"/>
      <c r="K125" s="35"/>
      <c r="L125" s="38"/>
      <c r="M125" s="219"/>
      <c r="N125" s="220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133</v>
      </c>
      <c r="AU125" s="16" t="s">
        <v>90</v>
      </c>
    </row>
    <row r="126" spans="1:65" s="2" customFormat="1" ht="16.5" customHeight="1">
      <c r="A126" s="33"/>
      <c r="B126" s="34"/>
      <c r="C126" s="203" t="s">
        <v>142</v>
      </c>
      <c r="D126" s="203" t="s">
        <v>124</v>
      </c>
      <c r="E126" s="204" t="s">
        <v>479</v>
      </c>
      <c r="F126" s="205" t="s">
        <v>480</v>
      </c>
      <c r="G126" s="206" t="s">
        <v>420</v>
      </c>
      <c r="H126" s="207">
        <v>48</v>
      </c>
      <c r="I126" s="208"/>
      <c r="J126" s="209">
        <f>ROUND(I126*H126,2)</f>
        <v>0</v>
      </c>
      <c r="K126" s="210"/>
      <c r="L126" s="38"/>
      <c r="M126" s="211" t="s">
        <v>1</v>
      </c>
      <c r="N126" s="212" t="s">
        <v>45</v>
      </c>
      <c r="O126" s="70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5" t="s">
        <v>472</v>
      </c>
      <c r="AT126" s="215" t="s">
        <v>124</v>
      </c>
      <c r="AU126" s="215" t="s">
        <v>90</v>
      </c>
      <c r="AY126" s="16" t="s">
        <v>121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6" t="s">
        <v>88</v>
      </c>
      <c r="BK126" s="216">
        <f>ROUND(I126*H126,2)</f>
        <v>0</v>
      </c>
      <c r="BL126" s="16" t="s">
        <v>472</v>
      </c>
      <c r="BM126" s="215" t="s">
        <v>481</v>
      </c>
    </row>
    <row r="127" spans="1:65" s="2" customFormat="1" ht="11.25">
      <c r="A127" s="33"/>
      <c r="B127" s="34"/>
      <c r="C127" s="35"/>
      <c r="D127" s="217" t="s">
        <v>130</v>
      </c>
      <c r="E127" s="35"/>
      <c r="F127" s="218" t="s">
        <v>480</v>
      </c>
      <c r="G127" s="35"/>
      <c r="H127" s="35"/>
      <c r="I127" s="114"/>
      <c r="J127" s="35"/>
      <c r="K127" s="35"/>
      <c r="L127" s="38"/>
      <c r="M127" s="219"/>
      <c r="N127" s="220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130</v>
      </c>
      <c r="AU127" s="16" t="s">
        <v>90</v>
      </c>
    </row>
    <row r="128" spans="1:65" s="2" customFormat="1" ht="19.5">
      <c r="A128" s="33"/>
      <c r="B128" s="34"/>
      <c r="C128" s="35"/>
      <c r="D128" s="217" t="s">
        <v>133</v>
      </c>
      <c r="E128" s="35"/>
      <c r="F128" s="221" t="s">
        <v>482</v>
      </c>
      <c r="G128" s="35"/>
      <c r="H128" s="35"/>
      <c r="I128" s="114"/>
      <c r="J128" s="35"/>
      <c r="K128" s="35"/>
      <c r="L128" s="38"/>
      <c r="M128" s="219"/>
      <c r="N128" s="220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133</v>
      </c>
      <c r="AU128" s="16" t="s">
        <v>90</v>
      </c>
    </row>
    <row r="129" spans="1:65" s="2" customFormat="1" ht="16.5" customHeight="1">
      <c r="A129" s="33"/>
      <c r="B129" s="34"/>
      <c r="C129" s="203" t="s">
        <v>128</v>
      </c>
      <c r="D129" s="203" t="s">
        <v>124</v>
      </c>
      <c r="E129" s="204" t="s">
        <v>483</v>
      </c>
      <c r="F129" s="205" t="s">
        <v>484</v>
      </c>
      <c r="G129" s="206" t="s">
        <v>476</v>
      </c>
      <c r="H129" s="259"/>
      <c r="I129" s="208"/>
      <c r="J129" s="209">
        <f>ROUND(I129*H129,2)</f>
        <v>0</v>
      </c>
      <c r="K129" s="210"/>
      <c r="L129" s="38"/>
      <c r="M129" s="211" t="s">
        <v>1</v>
      </c>
      <c r="N129" s="212" t="s">
        <v>45</v>
      </c>
      <c r="O129" s="70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5" t="s">
        <v>472</v>
      </c>
      <c r="AT129" s="215" t="s">
        <v>124</v>
      </c>
      <c r="AU129" s="215" t="s">
        <v>90</v>
      </c>
      <c r="AY129" s="16" t="s">
        <v>121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88</v>
      </c>
      <c r="BK129" s="216">
        <f>ROUND(I129*H129,2)</f>
        <v>0</v>
      </c>
      <c r="BL129" s="16" t="s">
        <v>472</v>
      </c>
      <c r="BM129" s="215" t="s">
        <v>485</v>
      </c>
    </row>
    <row r="130" spans="1:65" s="2" customFormat="1" ht="11.25">
      <c r="A130" s="33"/>
      <c r="B130" s="34"/>
      <c r="C130" s="35"/>
      <c r="D130" s="217" t="s">
        <v>130</v>
      </c>
      <c r="E130" s="35"/>
      <c r="F130" s="218" t="s">
        <v>484</v>
      </c>
      <c r="G130" s="35"/>
      <c r="H130" s="35"/>
      <c r="I130" s="114"/>
      <c r="J130" s="35"/>
      <c r="K130" s="35"/>
      <c r="L130" s="38"/>
      <c r="M130" s="219"/>
      <c r="N130" s="220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130</v>
      </c>
      <c r="AU130" s="16" t="s">
        <v>90</v>
      </c>
    </row>
    <row r="131" spans="1:65" s="2" customFormat="1" ht="19.5">
      <c r="A131" s="33"/>
      <c r="B131" s="34"/>
      <c r="C131" s="35"/>
      <c r="D131" s="217" t="s">
        <v>133</v>
      </c>
      <c r="E131" s="35"/>
      <c r="F131" s="221" t="s">
        <v>486</v>
      </c>
      <c r="G131" s="35"/>
      <c r="H131" s="35"/>
      <c r="I131" s="114"/>
      <c r="J131" s="35"/>
      <c r="K131" s="35"/>
      <c r="L131" s="38"/>
      <c r="M131" s="219"/>
      <c r="N131" s="220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133</v>
      </c>
      <c r="AU131" s="16" t="s">
        <v>90</v>
      </c>
    </row>
    <row r="132" spans="1:65" s="2" customFormat="1" ht="16.5" customHeight="1">
      <c r="A132" s="33"/>
      <c r="B132" s="34"/>
      <c r="C132" s="203" t="s">
        <v>155</v>
      </c>
      <c r="D132" s="203" t="s">
        <v>124</v>
      </c>
      <c r="E132" s="204" t="s">
        <v>487</v>
      </c>
      <c r="F132" s="205" t="s">
        <v>488</v>
      </c>
      <c r="G132" s="206" t="s">
        <v>476</v>
      </c>
      <c r="H132" s="259"/>
      <c r="I132" s="208"/>
      <c r="J132" s="209">
        <f>ROUND(I132*H132,2)</f>
        <v>0</v>
      </c>
      <c r="K132" s="210"/>
      <c r="L132" s="38"/>
      <c r="M132" s="211" t="s">
        <v>1</v>
      </c>
      <c r="N132" s="212" t="s">
        <v>45</v>
      </c>
      <c r="O132" s="70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5" t="s">
        <v>472</v>
      </c>
      <c r="AT132" s="215" t="s">
        <v>124</v>
      </c>
      <c r="AU132" s="215" t="s">
        <v>90</v>
      </c>
      <c r="AY132" s="16" t="s">
        <v>121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6" t="s">
        <v>88</v>
      </c>
      <c r="BK132" s="216">
        <f>ROUND(I132*H132,2)</f>
        <v>0</v>
      </c>
      <c r="BL132" s="16" t="s">
        <v>472</v>
      </c>
      <c r="BM132" s="215" t="s">
        <v>489</v>
      </c>
    </row>
    <row r="133" spans="1:65" s="2" customFormat="1" ht="11.25">
      <c r="A133" s="33"/>
      <c r="B133" s="34"/>
      <c r="C133" s="35"/>
      <c r="D133" s="217" t="s">
        <v>130</v>
      </c>
      <c r="E133" s="35"/>
      <c r="F133" s="218" t="s">
        <v>488</v>
      </c>
      <c r="G133" s="35"/>
      <c r="H133" s="35"/>
      <c r="I133" s="114"/>
      <c r="J133" s="35"/>
      <c r="K133" s="35"/>
      <c r="L133" s="38"/>
      <c r="M133" s="219"/>
      <c r="N133" s="220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130</v>
      </c>
      <c r="AU133" s="16" t="s">
        <v>90</v>
      </c>
    </row>
    <row r="134" spans="1:65" s="2" customFormat="1" ht="29.25">
      <c r="A134" s="33"/>
      <c r="B134" s="34"/>
      <c r="C134" s="35"/>
      <c r="D134" s="217" t="s">
        <v>133</v>
      </c>
      <c r="E134" s="35"/>
      <c r="F134" s="221" t="s">
        <v>490</v>
      </c>
      <c r="G134" s="35"/>
      <c r="H134" s="35"/>
      <c r="I134" s="114"/>
      <c r="J134" s="35"/>
      <c r="K134" s="35"/>
      <c r="L134" s="38"/>
      <c r="M134" s="219"/>
      <c r="N134" s="220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133</v>
      </c>
      <c r="AU134" s="16" t="s">
        <v>90</v>
      </c>
    </row>
    <row r="135" spans="1:65" s="13" customFormat="1" ht="11.25">
      <c r="B135" s="222"/>
      <c r="C135" s="223"/>
      <c r="D135" s="217" t="s">
        <v>135</v>
      </c>
      <c r="E135" s="224" t="s">
        <v>1</v>
      </c>
      <c r="F135" s="225" t="s">
        <v>491</v>
      </c>
      <c r="G135" s="223"/>
      <c r="H135" s="226">
        <v>1.4999999999999999E-2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135</v>
      </c>
      <c r="AU135" s="232" t="s">
        <v>90</v>
      </c>
      <c r="AV135" s="13" t="s">
        <v>90</v>
      </c>
      <c r="AW135" s="13" t="s">
        <v>36</v>
      </c>
      <c r="AX135" s="13" t="s">
        <v>88</v>
      </c>
      <c r="AY135" s="232" t="s">
        <v>121</v>
      </c>
    </row>
    <row r="136" spans="1:65" s="2" customFormat="1" ht="16.5" customHeight="1">
      <c r="A136" s="33"/>
      <c r="B136" s="34"/>
      <c r="C136" s="203" t="s">
        <v>159</v>
      </c>
      <c r="D136" s="203" t="s">
        <v>124</v>
      </c>
      <c r="E136" s="204" t="s">
        <v>492</v>
      </c>
      <c r="F136" s="205" t="s">
        <v>493</v>
      </c>
      <c r="G136" s="206" t="s">
        <v>476</v>
      </c>
      <c r="H136" s="259"/>
      <c r="I136" s="208"/>
      <c r="J136" s="209">
        <f>ROUND(I136*H136,2)</f>
        <v>0</v>
      </c>
      <c r="K136" s="210"/>
      <c r="L136" s="38"/>
      <c r="M136" s="211" t="s">
        <v>1</v>
      </c>
      <c r="N136" s="212" t="s">
        <v>45</v>
      </c>
      <c r="O136" s="70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5" t="s">
        <v>472</v>
      </c>
      <c r="AT136" s="215" t="s">
        <v>124</v>
      </c>
      <c r="AU136" s="215" t="s">
        <v>90</v>
      </c>
      <c r="AY136" s="16" t="s">
        <v>121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6" t="s">
        <v>88</v>
      </c>
      <c r="BK136" s="216">
        <f>ROUND(I136*H136,2)</f>
        <v>0</v>
      </c>
      <c r="BL136" s="16" t="s">
        <v>472</v>
      </c>
      <c r="BM136" s="215" t="s">
        <v>494</v>
      </c>
    </row>
    <row r="137" spans="1:65" s="2" customFormat="1" ht="11.25">
      <c r="A137" s="33"/>
      <c r="B137" s="34"/>
      <c r="C137" s="35"/>
      <c r="D137" s="217" t="s">
        <v>130</v>
      </c>
      <c r="E137" s="35"/>
      <c r="F137" s="218" t="s">
        <v>493</v>
      </c>
      <c r="G137" s="35"/>
      <c r="H137" s="35"/>
      <c r="I137" s="114"/>
      <c r="J137" s="35"/>
      <c r="K137" s="35"/>
      <c r="L137" s="38"/>
      <c r="M137" s="219"/>
      <c r="N137" s="220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130</v>
      </c>
      <c r="AU137" s="16" t="s">
        <v>90</v>
      </c>
    </row>
    <row r="138" spans="1:65" s="2" customFormat="1" ht="19.5">
      <c r="A138" s="33"/>
      <c r="B138" s="34"/>
      <c r="C138" s="35"/>
      <c r="D138" s="217" t="s">
        <v>133</v>
      </c>
      <c r="E138" s="35"/>
      <c r="F138" s="221" t="s">
        <v>495</v>
      </c>
      <c r="G138" s="35"/>
      <c r="H138" s="35"/>
      <c r="I138" s="114"/>
      <c r="J138" s="35"/>
      <c r="K138" s="35"/>
      <c r="L138" s="38"/>
      <c r="M138" s="255"/>
      <c r="N138" s="256"/>
      <c r="O138" s="257"/>
      <c r="P138" s="257"/>
      <c r="Q138" s="257"/>
      <c r="R138" s="257"/>
      <c r="S138" s="257"/>
      <c r="T138" s="25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133</v>
      </c>
      <c r="AU138" s="16" t="s">
        <v>90</v>
      </c>
    </row>
    <row r="139" spans="1:65" s="2" customFormat="1" ht="6.95" customHeight="1">
      <c r="A139" s="33"/>
      <c r="B139" s="53"/>
      <c r="C139" s="54"/>
      <c r="D139" s="54"/>
      <c r="E139" s="54"/>
      <c r="F139" s="54"/>
      <c r="G139" s="54"/>
      <c r="H139" s="54"/>
      <c r="I139" s="151"/>
      <c r="J139" s="54"/>
      <c r="K139" s="54"/>
      <c r="L139" s="38"/>
      <c r="M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algorithmName="SHA-512" hashValue="HO4OIQs/dlwa4oxvUJC9VvT0pHXWg6LFCUzjYUh4RSEcEmYT9t8pxAZZ9gJc4khXKkb9lK1hV13Sk+oDCpMoZQ==" saltValue="m3TgTxZCyjZP2JPyk0xotWecaRsKwa6T1lX4/ENdDTfQDVVhm5XDLX7vWLtw41Ye1Ji4qoRiVHsuA1A5kDjuRw==" spinCount="100000" sheet="1" objects="1" scenarios="1" formatColumns="0" formatRows="0" autoFilter="0"/>
  <autoFilter ref="C117:K138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Zajištění skalní ...</vt:lpstr>
      <vt:lpstr>VRN - Vedlejší rozpočtové...</vt:lpstr>
      <vt:lpstr>'Rekapitulace stavby'!Názvy_tisku</vt:lpstr>
      <vt:lpstr>'SO 01 - Zajištění skalní ...'!Názvy_tisku</vt:lpstr>
      <vt:lpstr>'VRN - Vedlejší rozpočtové...'!Názvy_tisku</vt:lpstr>
      <vt:lpstr>'Rekapitulace stavby'!Oblast_tisku</vt:lpstr>
      <vt:lpstr>'SO 01 - Zajištění skalní ...'!Oblast_tisku</vt:lpstr>
      <vt:lpstr>'VRN - Vedlejší rozpočtové...'!Oblast_tisku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 Milan</dc:creator>
  <cp:lastModifiedBy>Jung Milan</cp:lastModifiedBy>
  <dcterms:created xsi:type="dcterms:W3CDTF">2019-07-25T04:56:58Z</dcterms:created>
  <dcterms:modified xsi:type="dcterms:W3CDTF">2019-07-25T04:58:43Z</dcterms:modified>
</cp:coreProperties>
</file>