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1.1 - Čištění KL" sheetId="2" r:id="rId2"/>
    <sheet name="SO 2.1 - Výměna pražců" sheetId="3" r:id="rId3"/>
    <sheet name="SO 2.2 - Materiál objedna..." sheetId="4" r:id="rId4"/>
    <sheet name="SO 3.1 - VRN" sheetId="5" r:id="rId5"/>
  </sheets>
  <definedNames>
    <definedName name="_xlnm.Print_Area" localSheetId="0">'Rekapitulace stavby'!$D$4:$AO$76,'Rekapitulace stavby'!$C$82:$AQ$102</definedName>
    <definedName name="_xlnm.Print_Titles" localSheetId="0">'Rekapitulace stavby'!$92:$92</definedName>
    <definedName name="_xlnm._FilterDatabase" localSheetId="1" hidden="1">'SO 1.1 - Čištění KL'!$C$119:$K$177</definedName>
    <definedName name="_xlnm.Print_Area" localSheetId="1">'SO 1.1 - Čištění KL'!$C$105:$K$177</definedName>
    <definedName name="_xlnm.Print_Titles" localSheetId="1">'SO 1.1 - Čištění KL'!$119:$119</definedName>
    <definedName name="_xlnm._FilterDatabase" localSheetId="2" hidden="1">'SO 2.1 - Výměna pražců'!$C$119:$K$193</definedName>
    <definedName name="_xlnm.Print_Area" localSheetId="2">'SO 2.1 - Výměna pražců'!$C$105:$K$193</definedName>
    <definedName name="_xlnm.Print_Titles" localSheetId="2">'SO 2.1 - Výměna pražců'!$119:$119</definedName>
    <definedName name="_xlnm._FilterDatabase" localSheetId="3" hidden="1">'SO 2.2 - Materiál objedna...'!$C$119:$K$122</definedName>
    <definedName name="_xlnm.Print_Area" localSheetId="3">'SO 2.2 - Materiál objedna...'!$C$105:$K$122</definedName>
    <definedName name="_xlnm.Print_Titles" localSheetId="3">'SO 2.2 - Materiál objedna...'!$119:$119</definedName>
    <definedName name="_xlnm._FilterDatabase" localSheetId="4" hidden="1">'SO 3.1 - VRN'!$C$119:$K$134</definedName>
    <definedName name="_xlnm.Print_Area" localSheetId="4">'SO 3.1 - VRN'!$C$105:$K$134</definedName>
    <definedName name="_xlnm.Print_Titles" localSheetId="4">'SO 3.1 - VRN'!$119:$119</definedName>
  </definedNames>
  <calcPr/>
</workbook>
</file>

<file path=xl/calcChain.xml><?xml version="1.0" encoding="utf-8"?>
<calcChain xmlns="http://schemas.openxmlformats.org/spreadsheetml/2006/main">
  <c i="5" r="J39"/>
  <c r="J38"/>
  <c i="1" r="AY101"/>
  <c i="5" r="J37"/>
  <c i="1" r="AX101"/>
  <c i="5"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1"/>
  <c r="F39"/>
  <c i="1" r="BD101"/>
  <c i="5" r="BH121"/>
  <c r="F38"/>
  <c i="1" r="BC101"/>
  <c i="5" r="BG121"/>
  <c r="F37"/>
  <c i="1" r="BB101"/>
  <c i="5" r="BF121"/>
  <c r="J36"/>
  <c i="1" r="AW101"/>
  <c i="5" r="F36"/>
  <c i="1" r="BA101"/>
  <c i="5" r="T121"/>
  <c r="T120"/>
  <c r="R121"/>
  <c r="R120"/>
  <c r="P121"/>
  <c r="P120"/>
  <c i="1" r="AU101"/>
  <c i="5" r="BK121"/>
  <c r="BK120"/>
  <c r="J120"/>
  <c r="J98"/>
  <c r="J32"/>
  <c i="1" r="AG101"/>
  <c i="5" r="J121"/>
  <c r="BE121"/>
  <c r="J35"/>
  <c i="1" r="AV101"/>
  <c i="5" r="F35"/>
  <c i="1" r="AZ101"/>
  <c i="5" r="J117"/>
  <c r="F116"/>
  <c r="F114"/>
  <c r="E112"/>
  <c r="J94"/>
  <c r="F93"/>
  <c r="F91"/>
  <c r="E89"/>
  <c r="J41"/>
  <c r="J23"/>
  <c r="E23"/>
  <c r="J116"/>
  <c r="J93"/>
  <c r="J22"/>
  <c r="J20"/>
  <c r="E20"/>
  <c r="F117"/>
  <c r="F94"/>
  <c r="J19"/>
  <c r="J14"/>
  <c r="J114"/>
  <c r="J91"/>
  <c r="E7"/>
  <c r="E108"/>
  <c r="E85"/>
  <c i="4" r="J39"/>
  <c r="J38"/>
  <c i="1" r="AY99"/>
  <c i="4" r="J37"/>
  <c i="1" r="AX99"/>
  <c i="4" r="BI121"/>
  <c r="F39"/>
  <c i="1" r="BD99"/>
  <c i="4" r="BH121"/>
  <c r="F38"/>
  <c i="1" r="BC99"/>
  <c i="4" r="BG121"/>
  <c r="F37"/>
  <c i="1" r="BB99"/>
  <c i="4" r="BF121"/>
  <c r="J36"/>
  <c i="1" r="AW99"/>
  <c i="4" r="F36"/>
  <c i="1" r="BA99"/>
  <c i="4" r="T121"/>
  <c r="T120"/>
  <c r="R121"/>
  <c r="R120"/>
  <c r="P121"/>
  <c r="P120"/>
  <c i="1" r="AU99"/>
  <c i="4" r="BK121"/>
  <c r="BK120"/>
  <c r="J120"/>
  <c r="J98"/>
  <c r="J32"/>
  <c i="1" r="AG99"/>
  <c i="4" r="J121"/>
  <c r="BE121"/>
  <c r="J35"/>
  <c i="1" r="AV99"/>
  <c i="4" r="F35"/>
  <c i="1" r="AZ99"/>
  <c i="4" r="J117"/>
  <c r="F116"/>
  <c r="F114"/>
  <c r="E112"/>
  <c r="J94"/>
  <c r="F93"/>
  <c r="F91"/>
  <c r="E89"/>
  <c r="J41"/>
  <c r="J23"/>
  <c r="E23"/>
  <c r="J116"/>
  <c r="J93"/>
  <c r="J22"/>
  <c r="J20"/>
  <c r="E20"/>
  <c r="F117"/>
  <c r="F94"/>
  <c r="J19"/>
  <c r="J14"/>
  <c r="J114"/>
  <c r="J91"/>
  <c r="E7"/>
  <c r="E108"/>
  <c r="E85"/>
  <c i="3" r="J39"/>
  <c r="J38"/>
  <c i="1" r="AY98"/>
  <c i="3" r="J37"/>
  <c i="1" r="AX98"/>
  <c i="3" r="BI191"/>
  <c r="BH191"/>
  <c r="BG191"/>
  <c r="BF191"/>
  <c r="T191"/>
  <c r="R191"/>
  <c r="P191"/>
  <c r="BK191"/>
  <c r="J191"/>
  <c r="BE191"/>
  <c r="BI188"/>
  <c r="BH188"/>
  <c r="BG188"/>
  <c r="BF188"/>
  <c r="T188"/>
  <c r="R188"/>
  <c r="P188"/>
  <c r="BK188"/>
  <c r="J188"/>
  <c r="BE188"/>
  <c r="BI185"/>
  <c r="BH185"/>
  <c r="BG185"/>
  <c r="BF185"/>
  <c r="T185"/>
  <c r="R185"/>
  <c r="P185"/>
  <c r="BK185"/>
  <c r="J185"/>
  <c r="BE185"/>
  <c r="BI182"/>
  <c r="BH182"/>
  <c r="BG182"/>
  <c r="BF182"/>
  <c r="T182"/>
  <c r="R182"/>
  <c r="P182"/>
  <c r="BK182"/>
  <c r="J182"/>
  <c r="BE182"/>
  <c r="BI179"/>
  <c r="BH179"/>
  <c r="BG179"/>
  <c r="BF179"/>
  <c r="T179"/>
  <c r="R179"/>
  <c r="P179"/>
  <c r="BK179"/>
  <c r="J179"/>
  <c r="BE179"/>
  <c r="BI177"/>
  <c r="BH177"/>
  <c r="BG177"/>
  <c r="BF177"/>
  <c r="T177"/>
  <c r="R177"/>
  <c r="P177"/>
  <c r="BK177"/>
  <c r="J177"/>
  <c r="BE177"/>
  <c r="BI174"/>
  <c r="BH174"/>
  <c r="BG174"/>
  <c r="BF174"/>
  <c r="T174"/>
  <c r="R174"/>
  <c r="P174"/>
  <c r="BK174"/>
  <c r="J174"/>
  <c r="BE174"/>
  <c r="BI171"/>
  <c r="BH171"/>
  <c r="BG171"/>
  <c r="BF171"/>
  <c r="T171"/>
  <c r="R171"/>
  <c r="P171"/>
  <c r="BK171"/>
  <c r="J171"/>
  <c r="BE171"/>
  <c r="BI166"/>
  <c r="BH166"/>
  <c r="BG166"/>
  <c r="BF166"/>
  <c r="T166"/>
  <c r="R166"/>
  <c r="P166"/>
  <c r="BK166"/>
  <c r="J166"/>
  <c r="BE166"/>
  <c r="BI161"/>
  <c r="BH161"/>
  <c r="BG161"/>
  <c r="BF161"/>
  <c r="T161"/>
  <c r="R161"/>
  <c r="P161"/>
  <c r="BK161"/>
  <c r="J161"/>
  <c r="BE161"/>
  <c r="BI159"/>
  <c r="BH159"/>
  <c r="BG159"/>
  <c r="BF159"/>
  <c r="T159"/>
  <c r="R159"/>
  <c r="P159"/>
  <c r="BK159"/>
  <c r="J159"/>
  <c r="BE159"/>
  <c r="BI156"/>
  <c r="BH156"/>
  <c r="BG156"/>
  <c r="BF156"/>
  <c r="T156"/>
  <c r="R156"/>
  <c r="P156"/>
  <c r="BK156"/>
  <c r="J156"/>
  <c r="BE156"/>
  <c r="BI153"/>
  <c r="BH153"/>
  <c r="BG153"/>
  <c r="BF153"/>
  <c r="T153"/>
  <c r="R153"/>
  <c r="P153"/>
  <c r="BK153"/>
  <c r="J153"/>
  <c r="BE153"/>
  <c r="BI150"/>
  <c r="BH150"/>
  <c r="BG150"/>
  <c r="BF150"/>
  <c r="T150"/>
  <c r="R150"/>
  <c r="P150"/>
  <c r="BK150"/>
  <c r="J150"/>
  <c r="BE150"/>
  <c r="BI147"/>
  <c r="BH147"/>
  <c r="BG147"/>
  <c r="BF147"/>
  <c r="T147"/>
  <c r="R147"/>
  <c r="P147"/>
  <c r="BK147"/>
  <c r="J147"/>
  <c r="BE147"/>
  <c r="BI144"/>
  <c r="BH144"/>
  <c r="BG144"/>
  <c r="BF144"/>
  <c r="T144"/>
  <c r="R144"/>
  <c r="P144"/>
  <c r="BK144"/>
  <c r="J144"/>
  <c r="BE144"/>
  <c r="BI142"/>
  <c r="BH142"/>
  <c r="BG142"/>
  <c r="BF142"/>
  <c r="T142"/>
  <c r="R142"/>
  <c r="P142"/>
  <c r="BK142"/>
  <c r="J142"/>
  <c r="BE142"/>
  <c r="BI140"/>
  <c r="BH140"/>
  <c r="BG140"/>
  <c r="BF140"/>
  <c r="T140"/>
  <c r="R140"/>
  <c r="P140"/>
  <c r="BK140"/>
  <c r="J140"/>
  <c r="BE140"/>
  <c r="BI138"/>
  <c r="BH138"/>
  <c r="BG138"/>
  <c r="BF138"/>
  <c r="T138"/>
  <c r="R138"/>
  <c r="P138"/>
  <c r="BK138"/>
  <c r="J138"/>
  <c r="BE138"/>
  <c r="BI136"/>
  <c r="BH136"/>
  <c r="BG136"/>
  <c r="BF136"/>
  <c r="T136"/>
  <c r="R136"/>
  <c r="P136"/>
  <c r="BK136"/>
  <c r="J136"/>
  <c r="BE136"/>
  <c r="BI134"/>
  <c r="BH134"/>
  <c r="BG134"/>
  <c r="BF134"/>
  <c r="T134"/>
  <c r="R134"/>
  <c r="P134"/>
  <c r="BK134"/>
  <c r="J134"/>
  <c r="BE134"/>
  <c r="BI132"/>
  <c r="BH132"/>
  <c r="BG132"/>
  <c r="BF132"/>
  <c r="T132"/>
  <c r="R132"/>
  <c r="P132"/>
  <c r="BK132"/>
  <c r="J132"/>
  <c r="BE132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5"/>
  <c r="BH125"/>
  <c r="BG125"/>
  <c r="BF125"/>
  <c r="T125"/>
  <c r="R125"/>
  <c r="P125"/>
  <c r="BK125"/>
  <c r="J125"/>
  <c r="BE125"/>
  <c r="BI121"/>
  <c r="F39"/>
  <c i="1" r="BD98"/>
  <c i="3" r="BH121"/>
  <c r="F38"/>
  <c i="1" r="BC98"/>
  <c i="3" r="BG121"/>
  <c r="F37"/>
  <c i="1" r="BB98"/>
  <c i="3" r="BF121"/>
  <c r="J36"/>
  <c i="1" r="AW98"/>
  <c i="3" r="F36"/>
  <c i="1" r="BA98"/>
  <c i="3" r="T121"/>
  <c r="T120"/>
  <c r="R121"/>
  <c r="R120"/>
  <c r="P121"/>
  <c r="P120"/>
  <c i="1" r="AU98"/>
  <c i="3" r="BK121"/>
  <c r="BK120"/>
  <c r="J120"/>
  <c r="J98"/>
  <c r="J32"/>
  <c i="1" r="AG98"/>
  <c i="3" r="J121"/>
  <c r="BE121"/>
  <c r="J35"/>
  <c i="1" r="AV98"/>
  <c i="3" r="F35"/>
  <c i="1" r="AZ98"/>
  <c i="3" r="J117"/>
  <c r="F116"/>
  <c r="F114"/>
  <c r="E112"/>
  <c r="J94"/>
  <c r="F93"/>
  <c r="F91"/>
  <c r="E89"/>
  <c r="J41"/>
  <c r="J23"/>
  <c r="E23"/>
  <c r="J116"/>
  <c r="J93"/>
  <c r="J22"/>
  <c r="J20"/>
  <c r="E20"/>
  <c r="F117"/>
  <c r="F94"/>
  <c r="J19"/>
  <c r="J14"/>
  <c r="J114"/>
  <c r="J91"/>
  <c r="E7"/>
  <c r="E108"/>
  <c r="E85"/>
  <c i="2" r="J39"/>
  <c r="J38"/>
  <c i="1" r="AY96"/>
  <c i="2" r="J37"/>
  <c i="1" r="AX96"/>
  <c i="2" r="BI175"/>
  <c r="BH175"/>
  <c r="BG175"/>
  <c r="BF175"/>
  <c r="T175"/>
  <c r="R175"/>
  <c r="P175"/>
  <c r="BK175"/>
  <c r="J175"/>
  <c r="BE175"/>
  <c r="BI172"/>
  <c r="BH172"/>
  <c r="BG172"/>
  <c r="BF172"/>
  <c r="T172"/>
  <c r="R172"/>
  <c r="P172"/>
  <c r="BK172"/>
  <c r="J172"/>
  <c r="BE172"/>
  <c r="BI169"/>
  <c r="BH169"/>
  <c r="BG169"/>
  <c r="BF169"/>
  <c r="T169"/>
  <c r="R169"/>
  <c r="P169"/>
  <c r="BK169"/>
  <c r="J169"/>
  <c r="BE169"/>
  <c r="BI166"/>
  <c r="BH166"/>
  <c r="BG166"/>
  <c r="BF166"/>
  <c r="T166"/>
  <c r="R166"/>
  <c r="P166"/>
  <c r="BK166"/>
  <c r="J166"/>
  <c r="BE166"/>
  <c r="BI164"/>
  <c r="BH164"/>
  <c r="BG164"/>
  <c r="BF164"/>
  <c r="T164"/>
  <c r="R164"/>
  <c r="P164"/>
  <c r="BK164"/>
  <c r="J164"/>
  <c r="BE164"/>
  <c r="BI162"/>
  <c r="BH162"/>
  <c r="BG162"/>
  <c r="BF162"/>
  <c r="T162"/>
  <c r="R162"/>
  <c r="P162"/>
  <c r="BK162"/>
  <c r="J162"/>
  <c r="BE162"/>
  <c r="BI160"/>
  <c r="BH160"/>
  <c r="BG160"/>
  <c r="BF160"/>
  <c r="T160"/>
  <c r="R160"/>
  <c r="P160"/>
  <c r="BK160"/>
  <c r="J160"/>
  <c r="BE160"/>
  <c r="BI155"/>
  <c r="BH155"/>
  <c r="BG155"/>
  <c r="BF155"/>
  <c r="T155"/>
  <c r="R155"/>
  <c r="P155"/>
  <c r="BK155"/>
  <c r="J155"/>
  <c r="BE155"/>
  <c r="BI151"/>
  <c r="BH151"/>
  <c r="BG151"/>
  <c r="BF151"/>
  <c r="T151"/>
  <c r="R151"/>
  <c r="P151"/>
  <c r="BK151"/>
  <c r="J151"/>
  <c r="BE151"/>
  <c r="BI148"/>
  <c r="BH148"/>
  <c r="BG148"/>
  <c r="BF148"/>
  <c r="T148"/>
  <c r="R148"/>
  <c r="P148"/>
  <c r="BK148"/>
  <c r="J148"/>
  <c r="BE148"/>
  <c r="BI145"/>
  <c r="BH145"/>
  <c r="BG145"/>
  <c r="BF145"/>
  <c r="T145"/>
  <c r="R145"/>
  <c r="P145"/>
  <c r="BK145"/>
  <c r="J145"/>
  <c r="BE145"/>
  <c r="BI139"/>
  <c r="BH139"/>
  <c r="BG139"/>
  <c r="BF139"/>
  <c r="T139"/>
  <c r="R139"/>
  <c r="P139"/>
  <c r="BK139"/>
  <c r="J139"/>
  <c r="BE139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6"/>
  <c r="BH126"/>
  <c r="BG126"/>
  <c r="BF126"/>
  <c r="T126"/>
  <c r="R126"/>
  <c r="P126"/>
  <c r="BK126"/>
  <c r="J126"/>
  <c r="BE126"/>
  <c r="BI121"/>
  <c r="F39"/>
  <c i="1" r="BD96"/>
  <c i="2" r="BH121"/>
  <c r="F38"/>
  <c i="1" r="BC96"/>
  <c i="2" r="BG121"/>
  <c r="F37"/>
  <c i="1" r="BB96"/>
  <c i="2" r="BF121"/>
  <c r="J36"/>
  <c i="1" r="AW96"/>
  <c i="2" r="F36"/>
  <c i="1" r="BA96"/>
  <c i="2" r="T121"/>
  <c r="T120"/>
  <c r="R121"/>
  <c r="R120"/>
  <c r="P121"/>
  <c r="P120"/>
  <c i="1" r="AU96"/>
  <c i="2" r="BK121"/>
  <c r="BK120"/>
  <c r="J120"/>
  <c r="J98"/>
  <c r="J32"/>
  <c i="1" r="AG96"/>
  <c i="2" r="J121"/>
  <c r="BE121"/>
  <c r="J35"/>
  <c i="1" r="AV96"/>
  <c i="2" r="F35"/>
  <c i="1" r="AZ96"/>
  <c i="2" r="J117"/>
  <c r="F116"/>
  <c r="F114"/>
  <c r="E112"/>
  <c r="J94"/>
  <c r="F93"/>
  <c r="F91"/>
  <c r="E89"/>
  <c r="J41"/>
  <c r="J23"/>
  <c r="E23"/>
  <c r="J116"/>
  <c r="J93"/>
  <c r="J22"/>
  <c r="J20"/>
  <c r="E20"/>
  <c r="F117"/>
  <c r="F94"/>
  <c r="J19"/>
  <c r="J14"/>
  <c r="J114"/>
  <c r="J91"/>
  <c r="E7"/>
  <c r="E108"/>
  <c r="E85"/>
  <c i="1" r="BD100"/>
  <c r="BC100"/>
  <c r="BB100"/>
  <c r="BA100"/>
  <c r="AZ100"/>
  <c r="AY100"/>
  <c r="AX100"/>
  <c r="AW100"/>
  <c r="AV100"/>
  <c r="AU100"/>
  <c r="AT100"/>
  <c r="AS100"/>
  <c r="AG100"/>
  <c r="BD97"/>
  <c r="BC97"/>
  <c r="BB97"/>
  <c r="BA97"/>
  <c r="AZ97"/>
  <c r="AY97"/>
  <c r="AX97"/>
  <c r="AW97"/>
  <c r="AV97"/>
  <c r="AU97"/>
  <c r="AT97"/>
  <c r="AS97"/>
  <c r="AG97"/>
  <c r="BD95"/>
  <c r="BC95"/>
  <c r="BB95"/>
  <c r="BA95"/>
  <c r="AZ95"/>
  <c r="AY95"/>
  <c r="AX95"/>
  <c r="AW95"/>
  <c r="AV95"/>
  <c r="AU95"/>
  <c r="AT95"/>
  <c r="AS95"/>
  <c r="AG95"/>
  <c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101"/>
  <c r="AN101"/>
  <c r="AN100"/>
  <c r="AT99"/>
  <c r="AN99"/>
  <c r="AT98"/>
  <c r="AN98"/>
  <c r="AN97"/>
  <c r="AT96"/>
  <c r="AN96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<sst xmlns="http://schemas.openxmlformats.org/spreadsheetml/2006/main">
  <si>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</si>
  <si>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</si>
  <si>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</si>
  <si>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</si>
  <si>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</si>
  <si>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{9dba1c3e-92bc-4410-ad3a-3dcfd796d9d7}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</si>
  <si>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</si>
  <si>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</si>
  <si>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</si>
  <si>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</si>
  <si>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</si>
  <si>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</si>
  <si>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</si>
  <si>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</si>
  <si>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65419012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</si>
  <si>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</si>
  <si>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</si>
  <si>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traťového úseku Stod - Holýšov</t>
  </si>
  <si>
    <t>KSO:</t>
  </si>
  <si>
    <t>CC-CZ:</t>
  </si>
  <si>
    <t>Místo:</t>
  </si>
  <si>
    <t>TO Stod</t>
  </si>
  <si>
    <t>Datum:</t>
  </si>
  <si>
    <t>21. 1. 2019</t>
  </si>
  <si>
    <t>Zadavatel:</t>
  </si>
  <si>
    <t>IČ:</t>
  </si>
  <si>
    <t>SŽDC s.o. - OŘ Plzeň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</si>
  <si>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</si>
  <si>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</si>
  <si>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</si>
  <si>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</si>
  <si>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</si>
  <si>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</si>
  <si>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</si>
  <si>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Jung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</si>
  <si>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</si>
  <si>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</si>
  <si>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</si>
  <si>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</si>
  <si>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</si>
  <si>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</si>
  <si>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</si>
  <si>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</si>
  <si>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</si>
  <si>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</si>
  <si>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</si>
  <si>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</si>
  <si>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</si>
  <si>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</si>
  <si>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</si>
  <si>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</si>
  <si>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</si>
  <si>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</si>
  <si>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</si>
  <si>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</si>
  <si>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</si>
  <si>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</si>
  <si>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</si>
  <si>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</si>
  <si>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</si>
  <si>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</si>
  <si>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</si>
  <si>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</si>
  <si>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</si>
  <si>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</si>
  <si>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</si>
  <si>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</si>
  <si>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</si>
  <si>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</si>
  <si>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</si>
  <si>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</si>
  <si>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</si>
  <si>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</si>
  <si>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</si>
  <si>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</si>
  <si>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</si>
  <si>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</si>
  <si>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</si>
  <si>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</si>
  <si>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</si>
  <si>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</t>
  </si>
  <si>
    <t>Čištění KL km 136,950 - 137,400</t>
  </si>
  <si>
    <t>STA</t>
  </si>
  <si>
    <t>1</t>
  </si>
  <si>
    <t>{73ccdf3a-5884-49ff-aec5-0c91c89edb87}</t>
  </si>
  <si>
    <t>2</t>
  </si>
  <si>
    <t>/</t>
  </si>
  <si>
    <t>SO 1.1</t>
  </si>
  <si>
    <t>Čištění KL</t>
  </si>
  <si>
    <t>Soupis</t>
  </si>
  <si>
    <t>{5623a049-ba6c-4e61-9195-b212ef7b8700}</t>
  </si>
  <si>
    <t>SO 2</t>
  </si>
  <si>
    <t>Výměna pražců km 137,560 - 138,015</t>
  </si>
  <si>
    <t>{afb10bdf-e536-4816-96b5-628c05c7a51e}</t>
  </si>
  <si>
    <t>SO 2.1</t>
  </si>
  <si>
    <t>Výměna pražců</t>
  </si>
  <si>
    <t>{9606caf3-57f2-42fa-8937-bc3343745922}</t>
  </si>
  <si>
    <t>SO 2.2</t>
  </si>
  <si>
    <t>Materiál objednatele</t>
  </si>
  <si>
    <t>{af181536-60e7-4dfc-8fa8-91bd91c125a5}</t>
  </si>
  <si>
    <t>SO 3</t>
  </si>
  <si>
    <t>VRN</t>
  </si>
  <si>
    <t>{3a963df5-aad0-41fd-a628-8e0bc9f68c01}</t>
  </si>
  <si>
    <t>SO 3.1</t>
  </si>
  <si>
    <t>{170a0f16-fa47-4885-9702-95e027515f02}</t>
  </si>
  <si>
    <t>KRYCÍ LIST SOUPISU PRACÍ</t>
  </si>
  <si>
    <t>Objekt:</t>
  </si>
  <si>
    <t>SO 1 - Čištění KL km 136,950 - 137,400</t>
  </si>
  <si>
    <t>Soupis:</t>
  </si>
  <si>
    <t>SO 1.1 - Čištění KL</t>
  </si>
  <si>
    <t>REKAPITULACE ČLENĚNÍ SOUPISU PRACÍ</t>
  </si>
  <si>
    <t>Kód dílu - Popis</t>
  </si>
  <si>
    <t>Cena celkem [CZK]</t>
  </si>
  <si>
    <t>Náklady ze soupisu prací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</si>
  <si>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</si>
  <si>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</si>
  <si>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</si>
  <si>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</si>
  <si>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</si>
  <si>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</si>
  <si>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</si>
  <si>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</si>
  <si>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</si>
  <si>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</si>
  <si>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</si>
  <si>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</si>
  <si>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</si>
  <si>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</si>
  <si>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</si>
  <si>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5905020020</t>
  </si>
  <si>
    <t>Oprava stezky strojně s odstraněním drnu a nánosu přes 10 cm do 20 cm</t>
  </si>
  <si>
    <t>m2</t>
  </si>
  <si>
    <t>4</t>
  </si>
  <si>
    <t>ROZPOCET</t>
  </si>
  <si>
    <t>61708853</t>
  </si>
  <si>
    <t>PP</t>
  </si>
  <si>
    <t>Oprava stezky strojně s odstraněním drnu a nánosu přes 10 cm do 20 cm. Poznámka: 1. V cenách jsou započteny náklady na odtěžení nánosu stezky a rozprostření výzisku na terén nebo naložení na dopravní prostředek a úprava povrchu stezky.</t>
  </si>
  <si>
    <t>VV</t>
  </si>
  <si>
    <t>205*2"Ls"</t>
  </si>
  <si>
    <t>80*2"Ps"</t>
  </si>
  <si>
    <t>Součet</t>
  </si>
  <si>
    <t>5915005030</t>
  </si>
  <si>
    <t>Hloubení rýh nebo jam na železničním spodku III. třídy</t>
  </si>
  <si>
    <t>m3</t>
  </si>
  <si>
    <t>-910045265</t>
  </si>
  <si>
    <t>Hloubení rýh nebo jam na železničním spodku III. třídy. Poznámka: 1. V cenách jsou započteny náklady na hloubení a uložení výzisku na terén nebo naložení na dopravní prostředek a uložení na úložišti.</t>
  </si>
  <si>
    <t>2*3,5*0,5</t>
  </si>
  <si>
    <t>3</t>
  </si>
  <si>
    <t>5905085050</t>
  </si>
  <si>
    <t>Souvislé čištění KL strojně koleje pražce betonové rozdělení "d"</t>
  </si>
  <si>
    <t>km</t>
  </si>
  <si>
    <t>-871870288</t>
  </si>
  <si>
    <t>Souvislé čištění KL strojně koleje pražce betonové rozdělení "d".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</si>
  <si>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5910040320</t>
  </si>
  <si>
    <t>Umožnění volné dilatace kolejnice demontáž upevňovadel s osazením kluzných podložek rozdělení pražců "d"</t>
  </si>
  <si>
    <t>m</t>
  </si>
  <si>
    <t>968213798</t>
  </si>
  <si>
    <t>Umožnění volné dilatace kolejnice demontáž upevňovadel s osazením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</si>
  <si>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</t>
  </si>
  <si>
    <t>5910040420</t>
  </si>
  <si>
    <t>Umožnění volné dilatace kolejnice montáž upevňovadel s odstraněním kluzných podložek rozdělení pražců "d"</t>
  </si>
  <si>
    <t>169956445</t>
  </si>
  <si>
    <t>Umožnění volné dilatace kolejnice montáž upevňovadel s odstraněním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</si>
  <si>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6</t>
  </si>
  <si>
    <t>5910035030</t>
  </si>
  <si>
    <t>Dosažení dovolené upínací teploty v BK prodloužením kolejnicového pásu v koleji tv. S49</t>
  </si>
  <si>
    <t>svar</t>
  </si>
  <si>
    <t>-618607157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</si>
  <si>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</si>
  <si>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7</t>
  </si>
  <si>
    <t>5910020130</t>
  </si>
  <si>
    <t>Svařování kolejnic termitem plný předehřev standardní spára svar jednotlivý tv. S49</t>
  </si>
  <si>
    <t>38984075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</si>
  <si>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</si>
  <si>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8</t>
  </si>
  <si>
    <t>5905035110</t>
  </si>
  <si>
    <t>Výměna KL malou těžící mechanizací včetně lavičky lože otevřené</t>
  </si>
  <si>
    <t>1202411545</t>
  </si>
  <si>
    <t>Výměna KL malou těžící mechanizací včetně lavičky lože otevřené.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</si>
  <si>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20*3,5*0,5"před P612"</t>
  </si>
  <si>
    <t>20*3,5*0,5"před P610"</t>
  </si>
  <si>
    <t>23*3,5*0,5"za P610"</t>
  </si>
  <si>
    <t>9</t>
  </si>
  <si>
    <t>5905105030</t>
  </si>
  <si>
    <t>Doplnění KL kamenivem souvisle strojně v koleji</t>
  </si>
  <si>
    <t>-1232209078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</si>
  <si>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</si>
  <si>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450*1,2+110,250</t>
  </si>
  <si>
    <t>10</t>
  </si>
  <si>
    <t>M</t>
  </si>
  <si>
    <t>5955101000</t>
  </si>
  <si>
    <t>Kamenivo drcené štěrk frakce 31,5/63 třídy BI</t>
  </si>
  <si>
    <t>t</t>
  </si>
  <si>
    <t>128</t>
  </si>
  <si>
    <t>1270842468</t>
  </si>
  <si>
    <t>650,250*1,426</t>
  </si>
  <si>
    <t>11</t>
  </si>
  <si>
    <t>5914020020</t>
  </si>
  <si>
    <t>Čištění otevřených odvodňovacích zařízení strojně příkop nezpevněný</t>
  </si>
  <si>
    <t>1357504513</t>
  </si>
  <si>
    <t>Čištění otevřených odvodňovacích zařízení strojně příkop nezpevněný. Poznámka: 1. V cenách jsou započteny náklady na odtěžení nánosu a nečistot, rozprostření výzisku na terén nebo naložení na dopravní prostředek. 2. V cenách nejsou obsaženy náklady na dopravu a skládkovné.</t>
  </si>
  <si>
    <t>245*0,5*0,2"Ls"</t>
  </si>
  <si>
    <t>12</t>
  </si>
  <si>
    <t>5914015010</t>
  </si>
  <si>
    <t>Čištění odvodňovacích zařízení ručně příkop zpevněný</t>
  </si>
  <si>
    <t>1828361793</t>
  </si>
  <si>
    <t>Čištění odvodňovacích zařízení ručně příkop zpevněný. Poznámka: 1. V cenách jsou započteny náklady na vyčištění od nánosu a nečistot a rozprostření výzisku na terén nebo naložení na dopravní prostředek. 2. V cenách nejsou obsaženy náklady na dopravu a skládkovné.</t>
  </si>
  <si>
    <t>335*0,5*0,2"Ps"</t>
  </si>
  <si>
    <t>20*0,8*0,1"propustek+ příkop"</t>
  </si>
  <si>
    <t>13</t>
  </si>
  <si>
    <t>5909032020</t>
  </si>
  <si>
    <t>Přesná úprava GPK koleje směrové a výškové uspořádání pražce betonové</t>
  </si>
  <si>
    <t>1828015546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</si>
  <si>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</si>
  <si>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14</t>
  </si>
  <si>
    <t>5909030020</t>
  </si>
  <si>
    <t>Následná úprava GPK koleje směrové a výškové uspořádání pražce betonové</t>
  </si>
  <si>
    <t>955181225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</si>
  <si>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</si>
  <si>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5914110140</t>
  </si>
  <si>
    <t>Oprava nástupiště z prefabrikátů desky</t>
  </si>
  <si>
    <t>kus</t>
  </si>
  <si>
    <t>-1512610699</t>
  </si>
  <si>
    <t>Oprava nástupiště z prefabrikátů desky. Poznámka: 1. V cenách jsou započteny náklady na manipulaci a naložení výzisku kameniva na dopravní prostředek. 2. V cenách nejsou obsaženy náklady na dodávku materiálu.</t>
  </si>
  <si>
    <t>16</t>
  </si>
  <si>
    <t>9903200100</t>
  </si>
  <si>
    <t>Přeprava mechanizace na místo prováděných prací o hmotnosti přes 12 t přes 50 do 100 km</t>
  </si>
  <si>
    <t>-363619949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</si>
  <si>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</si>
  <si>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6"MHS,ASP, SSP, SČH"</t>
  </si>
  <si>
    <t>17</t>
  </si>
  <si>
    <t>9909000100</t>
  </si>
  <si>
    <t>Poplatek za uložení suti nebo hmot na oficiální skládku</t>
  </si>
  <si>
    <t>1560190192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</si>
  <si>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</si>
  <si>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550,800*1,8+85,5*1,5+59,600*1,5"KL+stezky+příkopy"</t>
  </si>
  <si>
    <t>18</t>
  </si>
  <si>
    <t>9902100200</t>
  </si>
  <si>
    <t xml:space="preserve">Doprava dodávek zhotovitele, dodávek objednatele nebo výzisku mechanizací přes 3,5 t sypanin  do 20 km</t>
  </si>
  <si>
    <t>512</t>
  </si>
  <si>
    <t>1485954577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</si>
  <si>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</si>
  <si>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1209,090"doprava KL+příkopy+stezky na skládku"</t>
  </si>
  <si>
    <t>19</t>
  </si>
  <si>
    <t>9902100400</t>
  </si>
  <si>
    <t xml:space="preserve">Doprava dodávek zhotovitele, dodávek objednatele nebo výzisku mechanizací přes 3,5 t sypanin  do 40 km</t>
  </si>
  <si>
    <t>262144</t>
  </si>
  <si>
    <t>426318029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</si>
  <si>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</si>
  <si>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927,257"doprava kameniva"</t>
  </si>
  <si>
    <t>SO 2 - Výměna pražců km 137,560 - 138,015</t>
  </si>
  <si>
    <t>SO 2.1 - Výměna pražců</t>
  </si>
  <si>
    <t>-1308513799</t>
  </si>
  <si>
    <t>200*2"L+P"</t>
  </si>
  <si>
    <t>-1896721956</t>
  </si>
  <si>
    <t>5905085055</t>
  </si>
  <si>
    <t>Souvislé čištění KL strojně koleje pražce betonové rozdělení "u"</t>
  </si>
  <si>
    <t>953434486</t>
  </si>
  <si>
    <t>Souvislé čištění KL strojně koleje pražce betonové rozdělení "u".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</si>
  <si>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5910040330</t>
  </si>
  <si>
    <t>Umožnění volné dilatace kolejnice demontáž upevňovadel s osazením kluzných podložek rozdělení pražců "u"</t>
  </si>
  <si>
    <t>298637965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</si>
  <si>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</si>
  <si>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5910040430</t>
  </si>
  <si>
    <t>Umožnění volné dilatace kolejnice montáž upevňovadel s odstraněním kluzných podložek rozdělení pražců "u"</t>
  </si>
  <si>
    <t>1500099999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</si>
  <si>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</si>
  <si>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1736722575</t>
  </si>
  <si>
    <t>-647859215</t>
  </si>
  <si>
    <t>5906035120</t>
  </si>
  <si>
    <t>Souvislá výměna pražců současně s výměnou nebo čištěním KL pražce betonové příčné vystrojené</t>
  </si>
  <si>
    <t>577757728</t>
  </si>
  <si>
    <t>Souvislá výměna pražců současně s výměnou nebo čištěním KL pražce betonové příčné vystrojené. Poznámka: 1. V cenách jsou započteny náklady na demontáž upevňovadel, výměnu pražců, montáž upevňovadel. U nevystrojených a výhybkových pražců dřevěných vrtání otvorů pro vrtule. 2. V cenách nejsou obsaženy náklady na odstranění KL, rozrušení lavičky, podbití pražce, úpravu KL do profilu, snížení KL pod patou kolejnice, doplnění kameniva, dodávku materiálu, dopravu výzisku na skládku a skládkovné.</t>
  </si>
  <si>
    <t>5906045010</t>
  </si>
  <si>
    <t>Příplatek za překážku po jedné straně koleje</t>
  </si>
  <si>
    <t>-89291892</t>
  </si>
  <si>
    <t>Příplatek za překážku po jedné straně koleje. Poznámka: 1. V cenách jsou započteny náklady na obtížnou manipulaci u překážky dlouhé alespoň 0,5 metru a vzdálené méně než 2,5 metru od osy koleje. Pro výkon se stanoví délka nezbytně nutná.</t>
  </si>
  <si>
    <t>5906045020</t>
  </si>
  <si>
    <t>Příplatek za překážku po obou stranách koleje</t>
  </si>
  <si>
    <t>-83290199</t>
  </si>
  <si>
    <t>Příplatek za překážku po obou stranách koleje. Poznámka: 1. V cenách jsou započteny náklady na obtížnou manipulaci u překážky dlouhé alespoň 0,5 metru a vzdálené méně než 2,5 metru od osy koleje. Pro výkon se stanoví délka nezbytně nutná.</t>
  </si>
  <si>
    <t>5958128010</t>
  </si>
  <si>
    <t>Komplety ŽS 4 (šroub RS 1, matice M 24, podložka Fe6, svěrka ŽS4)</t>
  </si>
  <si>
    <t>-1115333467</t>
  </si>
  <si>
    <t>760*4</t>
  </si>
  <si>
    <t>5958158005</t>
  </si>
  <si>
    <t xml:space="preserve">Podložka pryžová pod patu kolejnice S49  183/126/6</t>
  </si>
  <si>
    <t>-1195533363</t>
  </si>
  <si>
    <t>760*2</t>
  </si>
  <si>
    <t>1150731580</t>
  </si>
  <si>
    <t>390*1,2+90,400</t>
  </si>
  <si>
    <t>-977704340</t>
  </si>
  <si>
    <t>558,400*1,426</t>
  </si>
  <si>
    <t>5906105010</t>
  </si>
  <si>
    <t>Demontáž pražce dřevěný</t>
  </si>
  <si>
    <t>160269265</t>
  </si>
  <si>
    <t>Demontáž pražce dřevěný. Poznámka: 1. V cenách jsou započteny náklady na manipulaci, demontáž, odstrojení do součástí a uložení pražců.</t>
  </si>
  <si>
    <t>102"demontáž kotev"</t>
  </si>
  <si>
    <t>1930314042</t>
  </si>
  <si>
    <t>-276863420</t>
  </si>
  <si>
    <t>130*0,5*0,2"Ps"</t>
  </si>
  <si>
    <t>(170*0,5*0,2)*2"Ls"</t>
  </si>
  <si>
    <t>9902900200</t>
  </si>
  <si>
    <t xml:space="preserve">Naložení  objemnějšího kusového materiálu, vybouraných hmot</t>
  </si>
  <si>
    <t>605956129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</si>
  <si>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</si>
  <si>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760*0,32"pražce betonové"</t>
  </si>
  <si>
    <t>739*0,09"pražce dřevěné"</t>
  </si>
  <si>
    <t>-329541451</t>
  </si>
  <si>
    <t>390*1,8+(400*1*0,1)*1,5+47*1,5"KL+stezky+příkopy"</t>
  </si>
  <si>
    <t>20</t>
  </si>
  <si>
    <t>9909000300</t>
  </si>
  <si>
    <t>Poplatek za likvidaci dřevěných kolejnicových podpor</t>
  </si>
  <si>
    <t>39360269</t>
  </si>
  <si>
    <t>Poplatek za likvidaci dřevěných kolejnicových podpor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</si>
  <si>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739*0,09</t>
  </si>
  <si>
    <t>9909000400</t>
  </si>
  <si>
    <t>Poplatek za likvidaci plastových součástí</t>
  </si>
  <si>
    <t>2041058322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</si>
  <si>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</si>
  <si>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22</t>
  </si>
  <si>
    <t>9902200200</t>
  </si>
  <si>
    <t>Doprava dodávek zhotovitele, dodávek objednatele nebo výzisku mechanizací přes 3,5 t objemnějšího kusového materiálu do 20 km</t>
  </si>
  <si>
    <t>-1724607846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</si>
  <si>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</si>
  <si>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739*0,09"odvoz dřevěných pražců na skládku"</t>
  </si>
  <si>
    <t>23</t>
  </si>
  <si>
    <t>-1945366092</t>
  </si>
  <si>
    <t>390*1,8+(400*1*0,1)*1,5+47*1,5"KL+stezky+příkopy na skládku"</t>
  </si>
  <si>
    <t>24</t>
  </si>
  <si>
    <t>2005414100</t>
  </si>
  <si>
    <t>796,278"doprava kameniva"</t>
  </si>
  <si>
    <t>25</t>
  </si>
  <si>
    <t>9902200100</t>
  </si>
  <si>
    <t>Doprava dodávek zhotovitele, dodávek objednatele nebo výzisku mechanizací přes 3,5 t objemnějšího kusového materiálu do 10 km</t>
  </si>
  <si>
    <t>-1561600432</t>
  </si>
  <si>
    <t>Doprava dodávek zhotovitele, dodávek objednatele nebo výzisku mechanizací přes 3,5 t objemnějšího kusového materiálu do 10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</si>
  <si>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760*0,320"doprava pražců SB 8 z Holýšova"</t>
  </si>
  <si>
    <t>26</t>
  </si>
  <si>
    <t>9902100700</t>
  </si>
  <si>
    <t xml:space="preserve">Doprava dodávek zhotovitele, dodávek objednatele nebo výzisku mechanizací přes 3,5 t sypanin  do 100 km</t>
  </si>
  <si>
    <t>-164926845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</si>
  <si>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</si>
  <si>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3,739+0,274"doprava drobného kolejiva"</t>
  </si>
  <si>
    <t>SO 2.2 - Materiál objednatele</t>
  </si>
  <si>
    <t>5956213065</t>
  </si>
  <si>
    <t xml:space="preserve">Pražec betonový příčný vystrojený  užitý tv. SB 8 P</t>
  </si>
  <si>
    <t>-1998740927</t>
  </si>
  <si>
    <t>SO 3 - VRN</t>
  </si>
  <si>
    <t>SO 3.1 - VRN</t>
  </si>
  <si>
    <t>021211001</t>
  </si>
  <si>
    <t>Průzkumné práce pro opravy Doplňující laboratorní rozbor kontaminace zeminy nebo kol. lože</t>
  </si>
  <si>
    <t>1024</t>
  </si>
  <si>
    <t>-1411142890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</si>
  <si>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</si>
  <si>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022101001</t>
  </si>
  <si>
    <t>Geodetické práce Geodetické práce před opravou</t>
  </si>
  <si>
    <t>%</t>
  </si>
  <si>
    <t>-1490539794</t>
  </si>
  <si>
    <t>022101011</t>
  </si>
  <si>
    <t>Geodetické práce Geodetické práce v průběhu opravy</t>
  </si>
  <si>
    <t>-1876503527</t>
  </si>
  <si>
    <t>022101021</t>
  </si>
  <si>
    <t>Geodetické práce Geodetické práce po ukončení opravy</t>
  </si>
  <si>
    <t>2042808633</t>
  </si>
  <si>
    <t>022121001</t>
  </si>
  <si>
    <t>Geodetické práce Diagnostika technické infrastruktury Vytýčení trasy inženýrských sítí</t>
  </si>
  <si>
    <t>-1623453703</t>
  </si>
  <si>
    <t xml:space="preserve">Geodetické práce Diagnostika technické infrastruktury Vytýčení trasy inženýrských sítí - V sazbě jsou započteny náklady na vyhledání trasy detektorem, zaměření a zobrazení trasy a předání  výstupu zaměření. V sazbě nejsou obsaženy náklady na vytýčení sítí ve správě provozovatele.</t>
  </si>
  <si>
    <t>023131001</t>
  </si>
  <si>
    <t>Projektové práce Dokumentace skutečného provedení železničního svršku a spodku</t>
  </si>
  <si>
    <t>1663673624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</si>
  <si>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</si>
  <si>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031101031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</si>
  <si>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</si>
  <si>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406470522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</si>
</sst>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sz val="10"/>
      <color rgb="FF00336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5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7" fillId="0" borderId="14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right" vertical="center"/>
    </xf>
    <xf numFmtId="0" fontId="18" fillId="4" borderId="8" xfId="0" applyFont="1" applyFill="1" applyBorder="1" applyAlignment="1" applyProtection="1">
      <alignment horizontal="left" vertical="center"/>
    </xf>
    <xf numFmtId="0" fontId="18" fillId="4" borderId="0" xfId="0" applyFont="1" applyFill="1" applyAlignment="1" applyProtection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6" fillId="0" borderId="14" xfId="0" applyNumberFormat="1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166" fontId="16" fillId="0" borderId="0" xfId="0" applyNumberFormat="1" applyFont="1" applyBorder="1" applyAlignment="1" applyProtection="1">
      <alignment vertical="center"/>
    </xf>
    <xf numFmtId="4" fontId="1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6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8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8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8" fillId="4" borderId="16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  <protection locked="0"/>
    </xf>
    <xf numFmtId="0" fontId="18" fillId="4" borderId="18" xfId="0" applyFont="1" applyFill="1" applyBorder="1" applyAlignment="1" applyProtection="1">
      <alignment horizontal="center" vertical="center" wrapText="1"/>
    </xf>
    <xf numFmtId="0" fontId="18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18" fillId="0" borderId="22" xfId="0" applyFont="1" applyBorder="1" applyAlignment="1" applyProtection="1">
      <alignment horizontal="center" vertical="center"/>
    </xf>
    <xf numFmtId="49" fontId="18" fillId="0" borderId="22" xfId="0" applyNumberFormat="1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167" fontId="18" fillId="0" borderId="22" xfId="0" applyNumberFormat="1" applyFont="1" applyBorder="1" applyAlignment="1" applyProtection="1">
      <alignment vertical="center"/>
    </xf>
    <xf numFmtId="4" fontId="18" fillId="2" borderId="22" xfId="0" applyNumberFormat="1" applyFont="1" applyFill="1" applyBorder="1" applyAlignment="1" applyProtection="1">
      <alignment vertical="center"/>
      <protection locked="0"/>
    </xf>
    <xf numFmtId="4" fontId="18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9" fillId="2" borderId="14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166" fontId="19" fillId="0" borderId="0" xfId="0" applyNumberFormat="1" applyFont="1" applyBorder="1" applyAlignment="1" applyProtection="1">
      <alignment vertical="center"/>
    </xf>
    <xf numFmtId="166" fontId="19" fillId="0" borderId="15" xfId="0" applyNumberFormat="1" applyFont="1" applyBorder="1" applyAlignment="1" applyProtection="1">
      <alignment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 wrapText="1"/>
    </xf>
    <xf numFmtId="167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3" xfId="0" applyFont="1" applyBorder="1" applyAlignment="1">
      <alignment vertical="center"/>
    </xf>
    <xf numFmtId="0" fontId="6" fillId="0" borderId="1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167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3" xfId="0" applyFont="1" applyBorder="1" applyAlignment="1">
      <alignment vertical="center"/>
    </xf>
    <xf numFmtId="0" fontId="7" fillId="0" borderId="14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7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22" xfId="0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167" fontId="18" fillId="2" borderId="22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3" t="s">
        <v>6</v>
      </c>
      <c r="BT2" s="13" t="s">
        <v>7</v>
      </c>
    </row>
    <row r="3" s="1" customFormat="1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="1" customFormat="1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="1" customFormat="1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s="1" customFormat="1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s="1" customFormat="1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19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s="1" customFormat="1" ht="12" customHeight="1">
      <c r="B8" s="17"/>
      <c r="C8" s="18"/>
      <c r="D8" s="28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22</v>
      </c>
      <c r="AL8" s="18"/>
      <c r="AM8" s="18"/>
      <c r="AN8" s="29" t="s">
        <v>23</v>
      </c>
      <c r="AO8" s="18"/>
      <c r="AP8" s="18"/>
      <c r="AQ8" s="18"/>
      <c r="AR8" s="16"/>
      <c r="BE8" s="27"/>
      <c r="BS8" s="13" t="s">
        <v>6</v>
      </c>
    </row>
    <row r="9" s="1" customFormat="1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s="1" customFormat="1" ht="12" customHeight="1">
      <c r="B10" s="17"/>
      <c r="C10" s="18"/>
      <c r="D10" s="28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s="1" customFormat="1" ht="18.48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s="1" customFormat="1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s="1" customFormat="1" ht="12" customHeight="1">
      <c r="B13" s="17"/>
      <c r="C13" s="18"/>
      <c r="D13" s="28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25</v>
      </c>
      <c r="AL13" s="18"/>
      <c r="AM13" s="18"/>
      <c r="AN13" s="30" t="s">
        <v>29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L14" s="18"/>
      <c r="AM14" s="18"/>
      <c r="AN14" s="30" t="s">
        <v>29</v>
      </c>
      <c r="AO14" s="18"/>
      <c r="AP14" s="18"/>
      <c r="AQ14" s="18"/>
      <c r="AR14" s="16"/>
      <c r="BE14" s="27"/>
      <c r="BS14" s="13" t="s">
        <v>6</v>
      </c>
    </row>
    <row r="15" s="1" customFormat="1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s="1" customFormat="1" ht="12" customHeight="1">
      <c r="B16" s="17"/>
      <c r="C16" s="18"/>
      <c r="D16" s="28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s="1" customFormat="1" ht="18.48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32</v>
      </c>
    </row>
    <row r="18" s="1" customFormat="1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s="1" customFormat="1" ht="12" customHeight="1">
      <c r="B19" s="17"/>
      <c r="C19" s="18"/>
      <c r="D19" s="28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6</v>
      </c>
    </row>
    <row r="20" s="1" customFormat="1" ht="18.48" customHeight="1">
      <c r="B20" s="17"/>
      <c r="C20" s="18"/>
      <c r="D20" s="18"/>
      <c r="E20" s="23" t="s">
        <v>34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32</v>
      </c>
    </row>
    <row r="21" s="1" customFormat="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s="1" customFormat="1" ht="12" customHeight="1">
      <c r="B22" s="17"/>
      <c r="C22" s="18"/>
      <c r="D22" s="28" t="s">
        <v>35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s="1" customFormat="1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s="1" customFormat="1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s="1" customFormat="1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2" customFormat="1" ht="25.92" customHeight="1">
      <c r="A26" s="34"/>
      <c r="B26" s="35"/>
      <c r="C26" s="36"/>
      <c r="D26" s="37" t="s">
        <v>36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6"/>
      <c r="AQ26" s="36"/>
      <c r="AR26" s="40"/>
      <c r="BE26" s="27"/>
    </row>
    <row r="27" s="2" customFormat="1" ht="6.96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7"/>
    </row>
    <row r="28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37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38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39</v>
      </c>
      <c r="AL28" s="41"/>
      <c r="AM28" s="41"/>
      <c r="AN28" s="41"/>
      <c r="AO28" s="41"/>
      <c r="AP28" s="36"/>
      <c r="AQ28" s="36"/>
      <c r="AR28" s="40"/>
      <c r="BE28" s="27"/>
    </row>
    <row r="29" s="3" customFormat="1" ht="14.4" customHeight="1">
      <c r="A29" s="3"/>
      <c r="B29" s="42"/>
      <c r="C29" s="43"/>
      <c r="D29" s="28" t="s">
        <v>40</v>
      </c>
      <c r="E29" s="43"/>
      <c r="F29" s="28" t="s">
        <v>41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ROUND(AV94, 2)</f>
        <v>0</v>
      </c>
      <c r="AL29" s="43"/>
      <c r="AM29" s="43"/>
      <c r="AN29" s="43"/>
      <c r="AO29" s="43"/>
      <c r="AP29" s="43"/>
      <c r="AQ29" s="43"/>
      <c r="AR29" s="46"/>
      <c r="BE29" s="47"/>
    </row>
    <row r="30" s="3" customFormat="1" ht="14.4" customHeight="1">
      <c r="A30" s="3"/>
      <c r="B30" s="42"/>
      <c r="C30" s="43"/>
      <c r="D30" s="43"/>
      <c r="E30" s="43"/>
      <c r="F30" s="28" t="s">
        <v>42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ROUND(AW94, 2)</f>
        <v>0</v>
      </c>
      <c r="AL30" s="43"/>
      <c r="AM30" s="43"/>
      <c r="AN30" s="43"/>
      <c r="AO30" s="43"/>
      <c r="AP30" s="43"/>
      <c r="AQ30" s="43"/>
      <c r="AR30" s="46"/>
      <c r="BE30" s="47"/>
    </row>
    <row r="31" hidden="1" s="3" customFormat="1" ht="14.4" customHeight="1">
      <c r="A31" s="3"/>
      <c r="B31" s="42"/>
      <c r="C31" s="43"/>
      <c r="D31" s="43"/>
      <c r="E31" s="43"/>
      <c r="F31" s="28" t="s">
        <v>43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ROUND(BB94,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47"/>
    </row>
    <row r="32" hidden="1" s="3" customFormat="1" ht="14.4" customHeight="1">
      <c r="A32" s="3"/>
      <c r="B32" s="42"/>
      <c r="C32" s="43"/>
      <c r="D32" s="43"/>
      <c r="E32" s="43"/>
      <c r="F32" s="28" t="s">
        <v>44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ROUND(BC94,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47"/>
    </row>
    <row r="33" hidden="1" s="3" customFormat="1" ht="14.4" customHeight="1">
      <c r="A33" s="3"/>
      <c r="B33" s="42"/>
      <c r="C33" s="43"/>
      <c r="D33" s="43"/>
      <c r="E33" s="43"/>
      <c r="F33" s="28" t="s">
        <v>45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47"/>
    </row>
    <row r="34" s="2" customFormat="1" ht="6.96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27"/>
    </row>
    <row r="35" s="2" customFormat="1" ht="25.92" customHeight="1">
      <c r="A35" s="34"/>
      <c r="B35" s="35"/>
      <c r="C35" s="48"/>
      <c r="D35" s="49" t="s">
        <v>46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47</v>
      </c>
      <c r="U35" s="50"/>
      <c r="V35" s="50"/>
      <c r="W35" s="50"/>
      <c r="X35" s="52" t="s">
        <v>48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  <c r="BE35" s="34"/>
    </row>
    <row r="36" s="2" customFormat="1" ht="6.96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  <c r="BE36" s="34"/>
    </row>
    <row r="37" s="2" customFormat="1" ht="14.4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40"/>
      <c r="BE37" s="34"/>
    </row>
    <row r="38" s="1" customFormat="1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="1" customFormat="1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="1" customFormat="1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="1" customFormat="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="1" customFormat="1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="1" customFormat="1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="1" customFormat="1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="1" customFormat="1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="1" customFormat="1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="1" customFormat="1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="1" customFormat="1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2" customFormat="1" ht="14.4" customHeight="1">
      <c r="B49" s="55"/>
      <c r="C49" s="56"/>
      <c r="D49" s="57" t="s">
        <v>49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50</v>
      </c>
      <c r="AI49" s="58"/>
      <c r="AJ49" s="58"/>
      <c r="AK49" s="58"/>
      <c r="AL49" s="58"/>
      <c r="AM49" s="58"/>
      <c r="AN49" s="58"/>
      <c r="AO49" s="58"/>
      <c r="AP49" s="56"/>
      <c r="AQ49" s="56"/>
      <c r="AR49" s="5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2" customFormat="1">
      <c r="A60" s="34"/>
      <c r="B60" s="35"/>
      <c r="C60" s="36"/>
      <c r="D60" s="60" t="s">
        <v>51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60" t="s">
        <v>52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60" t="s">
        <v>51</v>
      </c>
      <c r="AI60" s="38"/>
      <c r="AJ60" s="38"/>
      <c r="AK60" s="38"/>
      <c r="AL60" s="38"/>
      <c r="AM60" s="60" t="s">
        <v>52</v>
      </c>
      <c r="AN60" s="38"/>
      <c r="AO60" s="38"/>
      <c r="AP60" s="36"/>
      <c r="AQ60" s="36"/>
      <c r="AR60" s="40"/>
      <c r="BE60" s="34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2" customFormat="1">
      <c r="A64" s="34"/>
      <c r="B64" s="35"/>
      <c r="C64" s="36"/>
      <c r="D64" s="57" t="s">
        <v>53</v>
      </c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57" t="s">
        <v>54</v>
      </c>
      <c r="AI64" s="61"/>
      <c r="AJ64" s="61"/>
      <c r="AK64" s="61"/>
      <c r="AL64" s="61"/>
      <c r="AM64" s="61"/>
      <c r="AN64" s="61"/>
      <c r="AO64" s="61"/>
      <c r="AP64" s="36"/>
      <c r="AQ64" s="36"/>
      <c r="AR64" s="40"/>
      <c r="BE64" s="34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2" customFormat="1">
      <c r="A75" s="34"/>
      <c r="B75" s="35"/>
      <c r="C75" s="36"/>
      <c r="D75" s="60" t="s">
        <v>51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60" t="s">
        <v>52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60" t="s">
        <v>51</v>
      </c>
      <c r="AI75" s="38"/>
      <c r="AJ75" s="38"/>
      <c r="AK75" s="38"/>
      <c r="AL75" s="38"/>
      <c r="AM75" s="60" t="s">
        <v>52</v>
      </c>
      <c r="AN75" s="38"/>
      <c r="AO75" s="38"/>
      <c r="AP75" s="36"/>
      <c r="AQ75" s="36"/>
      <c r="AR75" s="40"/>
      <c r="BE75" s="34"/>
    </row>
    <row r="76" s="2" customFormat="1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40"/>
      <c r="BE76" s="34"/>
    </row>
    <row r="77" s="2" customFormat="1" ht="6.96" customHeight="1">
      <c r="A77" s="34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40"/>
      <c r="BE77" s="34"/>
    </row>
    <row r="81" s="2" customFormat="1" ht="6.96" customHeight="1">
      <c r="A81" s="34"/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40"/>
      <c r="BE81" s="34"/>
    </row>
    <row r="82" s="2" customFormat="1" ht="24.96" customHeight="1">
      <c r="A82" s="34"/>
      <c r="B82" s="35"/>
      <c r="C82" s="19" t="s">
        <v>55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40"/>
      <c r="BE82" s="34"/>
    </row>
    <row r="83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40"/>
      <c r="BE83" s="34"/>
    </row>
    <row r="84" s="4" customFormat="1" ht="12" customHeight="1">
      <c r="A84" s="4"/>
      <c r="B84" s="66"/>
      <c r="C84" s="28" t="s">
        <v>13</v>
      </c>
      <c r="D84" s="67"/>
      <c r="E84" s="67"/>
      <c r="F84" s="67"/>
      <c r="G84" s="67"/>
      <c r="H84" s="67"/>
      <c r="I84" s="67"/>
      <c r="J84" s="67"/>
      <c r="K84" s="67"/>
      <c r="L84" s="67" t="str">
        <f>K5</f>
        <v>65419012</v>
      </c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8"/>
      <c r="BE84" s="4"/>
    </row>
    <row r="85" s="5" customFormat="1" ht="36.96" customHeight="1">
      <c r="A85" s="5"/>
      <c r="B85" s="69"/>
      <c r="C85" s="70" t="s">
        <v>16</v>
      </c>
      <c r="D85" s="71"/>
      <c r="E85" s="71"/>
      <c r="F85" s="71"/>
      <c r="G85" s="71"/>
      <c r="H85" s="71"/>
      <c r="I85" s="71"/>
      <c r="J85" s="71"/>
      <c r="K85" s="71"/>
      <c r="L85" s="72" t="str">
        <f>K6</f>
        <v>Oprava traťového úseku Stod - Holýšov</v>
      </c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3"/>
      <c r="BE85" s="5"/>
    </row>
    <row r="86" s="2" customFormat="1" ht="6.96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40"/>
      <c r="BE86" s="34"/>
    </row>
    <row r="87" s="2" customFormat="1" ht="12" customHeight="1">
      <c r="A87" s="34"/>
      <c r="B87" s="35"/>
      <c r="C87" s="28" t="s">
        <v>20</v>
      </c>
      <c r="D87" s="36"/>
      <c r="E87" s="36"/>
      <c r="F87" s="36"/>
      <c r="G87" s="36"/>
      <c r="H87" s="36"/>
      <c r="I87" s="36"/>
      <c r="J87" s="36"/>
      <c r="K87" s="36"/>
      <c r="L87" s="74" t="str">
        <f>IF(K8="","",K8)</f>
        <v>TO Stod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8" t="s">
        <v>22</v>
      </c>
      <c r="AJ87" s="36"/>
      <c r="AK87" s="36"/>
      <c r="AL87" s="36"/>
      <c r="AM87" s="75" t="str">
        <f>IF(AN8= "","",AN8)</f>
        <v>21. 1. 2019</v>
      </c>
      <c r="AN87" s="75"/>
      <c r="AO87" s="36"/>
      <c r="AP87" s="36"/>
      <c r="AQ87" s="36"/>
      <c r="AR87" s="40"/>
      <c r="BE87" s="34"/>
    </row>
    <row r="88" s="2" customFormat="1" ht="6.96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40"/>
      <c r="BE88" s="34"/>
    </row>
    <row r="89" s="2" customFormat="1" ht="15.15" customHeight="1">
      <c r="A89" s="34"/>
      <c r="B89" s="35"/>
      <c r="C89" s="28" t="s">
        <v>24</v>
      </c>
      <c r="D89" s="36"/>
      <c r="E89" s="36"/>
      <c r="F89" s="36"/>
      <c r="G89" s="36"/>
      <c r="H89" s="36"/>
      <c r="I89" s="36"/>
      <c r="J89" s="36"/>
      <c r="K89" s="36"/>
      <c r="L89" s="67" t="str">
        <f>IF(E11= "","",E11)</f>
        <v>SŽDC s.o. - OŘ Plzeň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8" t="s">
        <v>30</v>
      </c>
      <c r="AJ89" s="36"/>
      <c r="AK89" s="36"/>
      <c r="AL89" s="36"/>
      <c r="AM89" s="76" t="str">
        <f>IF(E17="","",E17)</f>
        <v xml:space="preserve"> </v>
      </c>
      <c r="AN89" s="67"/>
      <c r="AO89" s="67"/>
      <c r="AP89" s="67"/>
      <c r="AQ89" s="36"/>
      <c r="AR89" s="40"/>
      <c r="AS89" s="77" t="s">
        <v>56</v>
      </c>
      <c r="AT89" s="78"/>
      <c r="AU89" s="79"/>
      <c r="AV89" s="79"/>
      <c r="AW89" s="79"/>
      <c r="AX89" s="79"/>
      <c r="AY89" s="79"/>
      <c r="AZ89" s="79"/>
      <c r="BA89" s="79"/>
      <c r="BB89" s="79"/>
      <c r="BC89" s="79"/>
      <c r="BD89" s="80"/>
      <c r="BE89" s="34"/>
    </row>
    <row r="90" s="2" customFormat="1" ht="15.15" customHeight="1">
      <c r="A90" s="34"/>
      <c r="B90" s="35"/>
      <c r="C90" s="28" t="s">
        <v>28</v>
      </c>
      <c r="D90" s="36"/>
      <c r="E90" s="36"/>
      <c r="F90" s="36"/>
      <c r="G90" s="36"/>
      <c r="H90" s="36"/>
      <c r="I90" s="36"/>
      <c r="J90" s="36"/>
      <c r="K90" s="36"/>
      <c r="L90" s="67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8" t="s">
        <v>33</v>
      </c>
      <c r="AJ90" s="36"/>
      <c r="AK90" s="36"/>
      <c r="AL90" s="36"/>
      <c r="AM90" s="76" t="str">
        <f>IF(E20="","",E20)</f>
        <v>Jung</v>
      </c>
      <c r="AN90" s="67"/>
      <c r="AO90" s="67"/>
      <c r="AP90" s="67"/>
      <c r="AQ90" s="36"/>
      <c r="AR90" s="40"/>
      <c r="AS90" s="81"/>
      <c r="AT90" s="82"/>
      <c r="AU90" s="83"/>
      <c r="AV90" s="83"/>
      <c r="AW90" s="83"/>
      <c r="AX90" s="83"/>
      <c r="AY90" s="83"/>
      <c r="AZ90" s="83"/>
      <c r="BA90" s="83"/>
      <c r="BB90" s="83"/>
      <c r="BC90" s="83"/>
      <c r="BD90" s="84"/>
      <c r="BE90" s="34"/>
    </row>
    <row r="91" s="2" customFormat="1" ht="10.8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40"/>
      <c r="AS91" s="85"/>
      <c r="AT91" s="86"/>
      <c r="AU91" s="87"/>
      <c r="AV91" s="87"/>
      <c r="AW91" s="87"/>
      <c r="AX91" s="87"/>
      <c r="AY91" s="87"/>
      <c r="AZ91" s="87"/>
      <c r="BA91" s="87"/>
      <c r="BB91" s="87"/>
      <c r="BC91" s="87"/>
      <c r="BD91" s="88"/>
      <c r="BE91" s="34"/>
    </row>
    <row r="92" s="2" customFormat="1" ht="29.28" customHeight="1">
      <c r="A92" s="34"/>
      <c r="B92" s="35"/>
      <c r="C92" s="89" t="s">
        <v>57</v>
      </c>
      <c r="D92" s="90"/>
      <c r="E92" s="90"/>
      <c r="F92" s="90"/>
      <c r="G92" s="90"/>
      <c r="H92" s="91"/>
      <c r="I92" s="92" t="s">
        <v>58</v>
      </c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3" t="s">
        <v>59</v>
      </c>
      <c r="AH92" s="90"/>
      <c r="AI92" s="90"/>
      <c r="AJ92" s="90"/>
      <c r="AK92" s="90"/>
      <c r="AL92" s="90"/>
      <c r="AM92" s="90"/>
      <c r="AN92" s="92" t="s">
        <v>60</v>
      </c>
      <c r="AO92" s="90"/>
      <c r="AP92" s="94"/>
      <c r="AQ92" s="95" t="s">
        <v>61</v>
      </c>
      <c r="AR92" s="40"/>
      <c r="AS92" s="96" t="s">
        <v>62</v>
      </c>
      <c r="AT92" s="97" t="s">
        <v>63</v>
      </c>
      <c r="AU92" s="97" t="s">
        <v>64</v>
      </c>
      <c r="AV92" s="97" t="s">
        <v>65</v>
      </c>
      <c r="AW92" s="97" t="s">
        <v>66</v>
      </c>
      <c r="AX92" s="97" t="s">
        <v>67</v>
      </c>
      <c r="AY92" s="97" t="s">
        <v>68</v>
      </c>
      <c r="AZ92" s="97" t="s">
        <v>69</v>
      </c>
      <c r="BA92" s="97" t="s">
        <v>70</v>
      </c>
      <c r="BB92" s="97" t="s">
        <v>71</v>
      </c>
      <c r="BC92" s="97" t="s">
        <v>72</v>
      </c>
      <c r="BD92" s="98" t="s">
        <v>73</v>
      </c>
      <c r="BE92" s="34"/>
    </row>
    <row r="93" s="2" customFormat="1" ht="10.8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40"/>
      <c r="AS93" s="99"/>
      <c r="AT93" s="100"/>
      <c r="AU93" s="100"/>
      <c r="AV93" s="100"/>
      <c r="AW93" s="100"/>
      <c r="AX93" s="100"/>
      <c r="AY93" s="100"/>
      <c r="AZ93" s="100"/>
      <c r="BA93" s="100"/>
      <c r="BB93" s="100"/>
      <c r="BC93" s="100"/>
      <c r="BD93" s="101"/>
      <c r="BE93" s="34"/>
    </row>
    <row r="94" s="6" customFormat="1" ht="32.4" customHeight="1">
      <c r="A94" s="6"/>
      <c r="B94" s="102"/>
      <c r="C94" s="103" t="s">
        <v>74</v>
      </c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5">
        <f>ROUND(AG95+AG97+AG100,2)</f>
        <v>0</v>
      </c>
      <c r="AH94" s="105"/>
      <c r="AI94" s="105"/>
      <c r="AJ94" s="105"/>
      <c r="AK94" s="105"/>
      <c r="AL94" s="105"/>
      <c r="AM94" s="105"/>
      <c r="AN94" s="106">
        <f>SUM(AG94,AT94)</f>
        <v>0</v>
      </c>
      <c r="AO94" s="106"/>
      <c r="AP94" s="106"/>
      <c r="AQ94" s="107" t="s">
        <v>1</v>
      </c>
      <c r="AR94" s="108"/>
      <c r="AS94" s="109">
        <f>ROUND(AS95+AS97+AS100,2)</f>
        <v>0</v>
      </c>
      <c r="AT94" s="110">
        <f>ROUND(SUM(AV94:AW94),2)</f>
        <v>0</v>
      </c>
      <c r="AU94" s="111">
        <f>ROUND(AU95+AU97+AU100,5)</f>
        <v>0</v>
      </c>
      <c r="AV94" s="110">
        <f>ROUND(AZ94*L29,2)</f>
        <v>0</v>
      </c>
      <c r="AW94" s="110">
        <f>ROUND(BA94*L30,2)</f>
        <v>0</v>
      </c>
      <c r="AX94" s="110">
        <f>ROUND(BB94*L29,2)</f>
        <v>0</v>
      </c>
      <c r="AY94" s="110">
        <f>ROUND(BC94*L30,2)</f>
        <v>0</v>
      </c>
      <c r="AZ94" s="110">
        <f>ROUND(AZ95+AZ97+AZ100,2)</f>
        <v>0</v>
      </c>
      <c r="BA94" s="110">
        <f>ROUND(BA95+BA97+BA100,2)</f>
        <v>0</v>
      </c>
      <c r="BB94" s="110">
        <f>ROUND(BB95+BB97+BB100,2)</f>
        <v>0</v>
      </c>
      <c r="BC94" s="110">
        <f>ROUND(BC95+BC97+BC100,2)</f>
        <v>0</v>
      </c>
      <c r="BD94" s="112">
        <f>ROUND(BD95+BD97+BD100,2)</f>
        <v>0</v>
      </c>
      <c r="BE94" s="6"/>
      <c r="BS94" s="113" t="s">
        <v>75</v>
      </c>
      <c r="BT94" s="113" t="s">
        <v>76</v>
      </c>
      <c r="BU94" s="114" t="s">
        <v>77</v>
      </c>
      <c r="BV94" s="113" t="s">
        <v>78</v>
      </c>
      <c r="BW94" s="113" t="s">
        <v>5</v>
      </c>
      <c r="BX94" s="113" t="s">
        <v>79</v>
      </c>
      <c r="CL94" s="113" t="s">
        <v>1</v>
      </c>
    </row>
    <row r="95" s="7" customFormat="1" ht="16.5" customHeight="1">
      <c r="A95" s="7"/>
      <c r="B95" s="115"/>
      <c r="C95" s="116"/>
      <c r="D95" s="117" t="s">
        <v>80</v>
      </c>
      <c r="E95" s="117"/>
      <c r="F95" s="117"/>
      <c r="G95" s="117"/>
      <c r="H95" s="117"/>
      <c r="I95" s="118"/>
      <c r="J95" s="117" t="s">
        <v>81</v>
      </c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  <c r="AA95" s="117"/>
      <c r="AB95" s="117"/>
      <c r="AC95" s="117"/>
      <c r="AD95" s="117"/>
      <c r="AE95" s="117"/>
      <c r="AF95" s="117"/>
      <c r="AG95" s="119">
        <f>ROUND(AG96,2)</f>
        <v>0</v>
      </c>
      <c r="AH95" s="118"/>
      <c r="AI95" s="118"/>
      <c r="AJ95" s="118"/>
      <c r="AK95" s="118"/>
      <c r="AL95" s="118"/>
      <c r="AM95" s="118"/>
      <c r="AN95" s="120">
        <f>SUM(AG95,AT95)</f>
        <v>0</v>
      </c>
      <c r="AO95" s="118"/>
      <c r="AP95" s="118"/>
      <c r="AQ95" s="121" t="s">
        <v>82</v>
      </c>
      <c r="AR95" s="122"/>
      <c r="AS95" s="123">
        <f>ROUND(AS96,2)</f>
        <v>0</v>
      </c>
      <c r="AT95" s="124">
        <f>ROUND(SUM(AV95:AW95),2)</f>
        <v>0</v>
      </c>
      <c r="AU95" s="125">
        <f>ROUND(AU96,5)</f>
        <v>0</v>
      </c>
      <c r="AV95" s="124">
        <f>ROUND(AZ95*L29,2)</f>
        <v>0</v>
      </c>
      <c r="AW95" s="124">
        <f>ROUND(BA95*L30,2)</f>
        <v>0</v>
      </c>
      <c r="AX95" s="124">
        <f>ROUND(BB95*L29,2)</f>
        <v>0</v>
      </c>
      <c r="AY95" s="124">
        <f>ROUND(BC95*L30,2)</f>
        <v>0</v>
      </c>
      <c r="AZ95" s="124">
        <f>ROUND(AZ96,2)</f>
        <v>0</v>
      </c>
      <c r="BA95" s="124">
        <f>ROUND(BA96,2)</f>
        <v>0</v>
      </c>
      <c r="BB95" s="124">
        <f>ROUND(BB96,2)</f>
        <v>0</v>
      </c>
      <c r="BC95" s="124">
        <f>ROUND(BC96,2)</f>
        <v>0</v>
      </c>
      <c r="BD95" s="126">
        <f>ROUND(BD96,2)</f>
        <v>0</v>
      </c>
      <c r="BE95" s="7"/>
      <c r="BS95" s="127" t="s">
        <v>75</v>
      </c>
      <c r="BT95" s="127" t="s">
        <v>83</v>
      </c>
      <c r="BU95" s="127" t="s">
        <v>77</v>
      </c>
      <c r="BV95" s="127" t="s">
        <v>78</v>
      </c>
      <c r="BW95" s="127" t="s">
        <v>84</v>
      </c>
      <c r="BX95" s="127" t="s">
        <v>5</v>
      </c>
      <c r="CL95" s="127" t="s">
        <v>1</v>
      </c>
      <c r="CM95" s="127" t="s">
        <v>85</v>
      </c>
    </row>
    <row r="96" s="4" customFormat="1" ht="16.5" customHeight="1">
      <c r="A96" s="128" t="s">
        <v>86</v>
      </c>
      <c r="B96" s="66"/>
      <c r="C96" s="129"/>
      <c r="D96" s="129"/>
      <c r="E96" s="130" t="s">
        <v>87</v>
      </c>
      <c r="F96" s="130"/>
      <c r="G96" s="130"/>
      <c r="H96" s="130"/>
      <c r="I96" s="130"/>
      <c r="J96" s="129"/>
      <c r="K96" s="130" t="s">
        <v>88</v>
      </c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1">
        <f>'SO 1.1 - Čištění KL'!J32</f>
        <v>0</v>
      </c>
      <c r="AH96" s="129"/>
      <c r="AI96" s="129"/>
      <c r="AJ96" s="129"/>
      <c r="AK96" s="129"/>
      <c r="AL96" s="129"/>
      <c r="AM96" s="129"/>
      <c r="AN96" s="131">
        <f>SUM(AG96,AT96)</f>
        <v>0</v>
      </c>
      <c r="AO96" s="129"/>
      <c r="AP96" s="129"/>
      <c r="AQ96" s="132" t="s">
        <v>89</v>
      </c>
      <c r="AR96" s="68"/>
      <c r="AS96" s="133">
        <v>0</v>
      </c>
      <c r="AT96" s="134">
        <f>ROUND(SUM(AV96:AW96),2)</f>
        <v>0</v>
      </c>
      <c r="AU96" s="135">
        <f>'SO 1.1 - Čištění KL'!P120</f>
        <v>0</v>
      </c>
      <c r="AV96" s="134">
        <f>'SO 1.1 - Čištění KL'!J35</f>
        <v>0</v>
      </c>
      <c r="AW96" s="134">
        <f>'SO 1.1 - Čištění KL'!J36</f>
        <v>0</v>
      </c>
      <c r="AX96" s="134">
        <f>'SO 1.1 - Čištění KL'!J37</f>
        <v>0</v>
      </c>
      <c r="AY96" s="134">
        <f>'SO 1.1 - Čištění KL'!J38</f>
        <v>0</v>
      </c>
      <c r="AZ96" s="134">
        <f>'SO 1.1 - Čištění KL'!F35</f>
        <v>0</v>
      </c>
      <c r="BA96" s="134">
        <f>'SO 1.1 - Čištění KL'!F36</f>
        <v>0</v>
      </c>
      <c r="BB96" s="134">
        <f>'SO 1.1 - Čištění KL'!F37</f>
        <v>0</v>
      </c>
      <c r="BC96" s="134">
        <f>'SO 1.1 - Čištění KL'!F38</f>
        <v>0</v>
      </c>
      <c r="BD96" s="136">
        <f>'SO 1.1 - Čištění KL'!F39</f>
        <v>0</v>
      </c>
      <c r="BE96" s="4"/>
      <c r="BT96" s="137" t="s">
        <v>85</v>
      </c>
      <c r="BV96" s="137" t="s">
        <v>78</v>
      </c>
      <c r="BW96" s="137" t="s">
        <v>90</v>
      </c>
      <c r="BX96" s="137" t="s">
        <v>84</v>
      </c>
      <c r="CL96" s="137" t="s">
        <v>1</v>
      </c>
    </row>
    <row r="97" s="7" customFormat="1" ht="16.5" customHeight="1">
      <c r="A97" s="7"/>
      <c r="B97" s="115"/>
      <c r="C97" s="116"/>
      <c r="D97" s="117" t="s">
        <v>91</v>
      </c>
      <c r="E97" s="117"/>
      <c r="F97" s="117"/>
      <c r="G97" s="117"/>
      <c r="H97" s="117"/>
      <c r="I97" s="118"/>
      <c r="J97" s="117" t="s">
        <v>92</v>
      </c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9">
        <f>ROUND(SUM(AG98:AG99),2)</f>
        <v>0</v>
      </c>
      <c r="AH97" s="118"/>
      <c r="AI97" s="118"/>
      <c r="AJ97" s="118"/>
      <c r="AK97" s="118"/>
      <c r="AL97" s="118"/>
      <c r="AM97" s="118"/>
      <c r="AN97" s="120">
        <f>SUM(AG97,AT97)</f>
        <v>0</v>
      </c>
      <c r="AO97" s="118"/>
      <c r="AP97" s="118"/>
      <c r="AQ97" s="121" t="s">
        <v>82</v>
      </c>
      <c r="AR97" s="122"/>
      <c r="AS97" s="123">
        <f>ROUND(SUM(AS98:AS99),2)</f>
        <v>0</v>
      </c>
      <c r="AT97" s="124">
        <f>ROUND(SUM(AV97:AW97),2)</f>
        <v>0</v>
      </c>
      <c r="AU97" s="125">
        <f>ROUND(SUM(AU98:AU99),5)</f>
        <v>0</v>
      </c>
      <c r="AV97" s="124">
        <f>ROUND(AZ97*L29,2)</f>
        <v>0</v>
      </c>
      <c r="AW97" s="124">
        <f>ROUND(BA97*L30,2)</f>
        <v>0</v>
      </c>
      <c r="AX97" s="124">
        <f>ROUND(BB97*L29,2)</f>
        <v>0</v>
      </c>
      <c r="AY97" s="124">
        <f>ROUND(BC97*L30,2)</f>
        <v>0</v>
      </c>
      <c r="AZ97" s="124">
        <f>ROUND(SUM(AZ98:AZ99),2)</f>
        <v>0</v>
      </c>
      <c r="BA97" s="124">
        <f>ROUND(SUM(BA98:BA99),2)</f>
        <v>0</v>
      </c>
      <c r="BB97" s="124">
        <f>ROUND(SUM(BB98:BB99),2)</f>
        <v>0</v>
      </c>
      <c r="BC97" s="124">
        <f>ROUND(SUM(BC98:BC99),2)</f>
        <v>0</v>
      </c>
      <c r="BD97" s="126">
        <f>ROUND(SUM(BD98:BD99),2)</f>
        <v>0</v>
      </c>
      <c r="BE97" s="7"/>
      <c r="BS97" s="127" t="s">
        <v>75</v>
      </c>
      <c r="BT97" s="127" t="s">
        <v>83</v>
      </c>
      <c r="BU97" s="127" t="s">
        <v>77</v>
      </c>
      <c r="BV97" s="127" t="s">
        <v>78</v>
      </c>
      <c r="BW97" s="127" t="s">
        <v>93</v>
      </c>
      <c r="BX97" s="127" t="s">
        <v>5</v>
      </c>
      <c r="CL97" s="127" t="s">
        <v>1</v>
      </c>
      <c r="CM97" s="127" t="s">
        <v>85</v>
      </c>
    </row>
    <row r="98" s="4" customFormat="1" ht="16.5" customHeight="1">
      <c r="A98" s="128" t="s">
        <v>86</v>
      </c>
      <c r="B98" s="66"/>
      <c r="C98" s="129"/>
      <c r="D98" s="129"/>
      <c r="E98" s="130" t="s">
        <v>94</v>
      </c>
      <c r="F98" s="130"/>
      <c r="G98" s="130"/>
      <c r="H98" s="130"/>
      <c r="I98" s="130"/>
      <c r="J98" s="129"/>
      <c r="K98" s="130" t="s">
        <v>95</v>
      </c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  <c r="AG98" s="131">
        <f>'SO 2.1 - Výměna pražců'!J32</f>
        <v>0</v>
      </c>
      <c r="AH98" s="129"/>
      <c r="AI98" s="129"/>
      <c r="AJ98" s="129"/>
      <c r="AK98" s="129"/>
      <c r="AL98" s="129"/>
      <c r="AM98" s="129"/>
      <c r="AN98" s="131">
        <f>SUM(AG98,AT98)</f>
        <v>0</v>
      </c>
      <c r="AO98" s="129"/>
      <c r="AP98" s="129"/>
      <c r="AQ98" s="132" t="s">
        <v>89</v>
      </c>
      <c r="AR98" s="68"/>
      <c r="AS98" s="133">
        <v>0</v>
      </c>
      <c r="AT98" s="134">
        <f>ROUND(SUM(AV98:AW98),2)</f>
        <v>0</v>
      </c>
      <c r="AU98" s="135">
        <f>'SO 2.1 - Výměna pražců'!P120</f>
        <v>0</v>
      </c>
      <c r="AV98" s="134">
        <f>'SO 2.1 - Výměna pražců'!J35</f>
        <v>0</v>
      </c>
      <c r="AW98" s="134">
        <f>'SO 2.1 - Výměna pražců'!J36</f>
        <v>0</v>
      </c>
      <c r="AX98" s="134">
        <f>'SO 2.1 - Výměna pražců'!J37</f>
        <v>0</v>
      </c>
      <c r="AY98" s="134">
        <f>'SO 2.1 - Výměna pražců'!J38</f>
        <v>0</v>
      </c>
      <c r="AZ98" s="134">
        <f>'SO 2.1 - Výměna pražců'!F35</f>
        <v>0</v>
      </c>
      <c r="BA98" s="134">
        <f>'SO 2.1 - Výměna pražců'!F36</f>
        <v>0</v>
      </c>
      <c r="BB98" s="134">
        <f>'SO 2.1 - Výměna pražců'!F37</f>
        <v>0</v>
      </c>
      <c r="BC98" s="134">
        <f>'SO 2.1 - Výměna pražců'!F38</f>
        <v>0</v>
      </c>
      <c r="BD98" s="136">
        <f>'SO 2.1 - Výměna pražců'!F39</f>
        <v>0</v>
      </c>
      <c r="BE98" s="4"/>
      <c r="BT98" s="137" t="s">
        <v>85</v>
      </c>
      <c r="BV98" s="137" t="s">
        <v>78</v>
      </c>
      <c r="BW98" s="137" t="s">
        <v>96</v>
      </c>
      <c r="BX98" s="137" t="s">
        <v>93</v>
      </c>
      <c r="CL98" s="137" t="s">
        <v>1</v>
      </c>
    </row>
    <row r="99" s="4" customFormat="1" ht="16.5" customHeight="1">
      <c r="A99" s="128" t="s">
        <v>86</v>
      </c>
      <c r="B99" s="66"/>
      <c r="C99" s="129"/>
      <c r="D99" s="129"/>
      <c r="E99" s="130" t="s">
        <v>97</v>
      </c>
      <c r="F99" s="130"/>
      <c r="G99" s="130"/>
      <c r="H99" s="130"/>
      <c r="I99" s="130"/>
      <c r="J99" s="129"/>
      <c r="K99" s="130" t="s">
        <v>98</v>
      </c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1">
        <f>'SO 2.2 - Materiál objedna...'!J32</f>
        <v>0</v>
      </c>
      <c r="AH99" s="129"/>
      <c r="AI99" s="129"/>
      <c r="AJ99" s="129"/>
      <c r="AK99" s="129"/>
      <c r="AL99" s="129"/>
      <c r="AM99" s="129"/>
      <c r="AN99" s="131">
        <f>SUM(AG99,AT99)</f>
        <v>0</v>
      </c>
      <c r="AO99" s="129"/>
      <c r="AP99" s="129"/>
      <c r="AQ99" s="132" t="s">
        <v>89</v>
      </c>
      <c r="AR99" s="68"/>
      <c r="AS99" s="133">
        <v>0</v>
      </c>
      <c r="AT99" s="134">
        <f>ROUND(SUM(AV99:AW99),2)</f>
        <v>0</v>
      </c>
      <c r="AU99" s="135">
        <f>'SO 2.2 - Materiál objedna...'!P120</f>
        <v>0</v>
      </c>
      <c r="AV99" s="134">
        <f>'SO 2.2 - Materiál objedna...'!J35</f>
        <v>0</v>
      </c>
      <c r="AW99" s="134">
        <f>'SO 2.2 - Materiál objedna...'!J36</f>
        <v>0</v>
      </c>
      <c r="AX99" s="134">
        <f>'SO 2.2 - Materiál objedna...'!J37</f>
        <v>0</v>
      </c>
      <c r="AY99" s="134">
        <f>'SO 2.2 - Materiál objedna...'!J38</f>
        <v>0</v>
      </c>
      <c r="AZ99" s="134">
        <f>'SO 2.2 - Materiál objedna...'!F35</f>
        <v>0</v>
      </c>
      <c r="BA99" s="134">
        <f>'SO 2.2 - Materiál objedna...'!F36</f>
        <v>0</v>
      </c>
      <c r="BB99" s="134">
        <f>'SO 2.2 - Materiál objedna...'!F37</f>
        <v>0</v>
      </c>
      <c r="BC99" s="134">
        <f>'SO 2.2 - Materiál objedna...'!F38</f>
        <v>0</v>
      </c>
      <c r="BD99" s="136">
        <f>'SO 2.2 - Materiál objedna...'!F39</f>
        <v>0</v>
      </c>
      <c r="BE99" s="4"/>
      <c r="BT99" s="137" t="s">
        <v>85</v>
      </c>
      <c r="BV99" s="137" t="s">
        <v>78</v>
      </c>
      <c r="BW99" s="137" t="s">
        <v>99</v>
      </c>
      <c r="BX99" s="137" t="s">
        <v>93</v>
      </c>
      <c r="CL99" s="137" t="s">
        <v>1</v>
      </c>
    </row>
    <row r="100" s="7" customFormat="1" ht="16.5" customHeight="1">
      <c r="A100" s="7"/>
      <c r="B100" s="115"/>
      <c r="C100" s="116"/>
      <c r="D100" s="117" t="s">
        <v>100</v>
      </c>
      <c r="E100" s="117"/>
      <c r="F100" s="117"/>
      <c r="G100" s="117"/>
      <c r="H100" s="117"/>
      <c r="I100" s="118"/>
      <c r="J100" s="117" t="s">
        <v>101</v>
      </c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9">
        <f>ROUND(AG101,2)</f>
        <v>0</v>
      </c>
      <c r="AH100" s="118"/>
      <c r="AI100" s="118"/>
      <c r="AJ100" s="118"/>
      <c r="AK100" s="118"/>
      <c r="AL100" s="118"/>
      <c r="AM100" s="118"/>
      <c r="AN100" s="120">
        <f>SUM(AG100,AT100)</f>
        <v>0</v>
      </c>
      <c r="AO100" s="118"/>
      <c r="AP100" s="118"/>
      <c r="AQ100" s="121" t="s">
        <v>82</v>
      </c>
      <c r="AR100" s="122"/>
      <c r="AS100" s="123">
        <f>ROUND(AS101,2)</f>
        <v>0</v>
      </c>
      <c r="AT100" s="124">
        <f>ROUND(SUM(AV100:AW100),2)</f>
        <v>0</v>
      </c>
      <c r="AU100" s="125">
        <f>ROUND(AU101,5)</f>
        <v>0</v>
      </c>
      <c r="AV100" s="124">
        <f>ROUND(AZ100*L29,2)</f>
        <v>0</v>
      </c>
      <c r="AW100" s="124">
        <f>ROUND(BA100*L30,2)</f>
        <v>0</v>
      </c>
      <c r="AX100" s="124">
        <f>ROUND(BB100*L29,2)</f>
        <v>0</v>
      </c>
      <c r="AY100" s="124">
        <f>ROUND(BC100*L30,2)</f>
        <v>0</v>
      </c>
      <c r="AZ100" s="124">
        <f>ROUND(AZ101,2)</f>
        <v>0</v>
      </c>
      <c r="BA100" s="124">
        <f>ROUND(BA101,2)</f>
        <v>0</v>
      </c>
      <c r="BB100" s="124">
        <f>ROUND(BB101,2)</f>
        <v>0</v>
      </c>
      <c r="BC100" s="124">
        <f>ROUND(BC101,2)</f>
        <v>0</v>
      </c>
      <c r="BD100" s="126">
        <f>ROUND(BD101,2)</f>
        <v>0</v>
      </c>
      <c r="BE100" s="7"/>
      <c r="BS100" s="127" t="s">
        <v>75</v>
      </c>
      <c r="BT100" s="127" t="s">
        <v>83</v>
      </c>
      <c r="BU100" s="127" t="s">
        <v>77</v>
      </c>
      <c r="BV100" s="127" t="s">
        <v>78</v>
      </c>
      <c r="BW100" s="127" t="s">
        <v>102</v>
      </c>
      <c r="BX100" s="127" t="s">
        <v>5</v>
      </c>
      <c r="CL100" s="127" t="s">
        <v>1</v>
      </c>
      <c r="CM100" s="127" t="s">
        <v>85</v>
      </c>
    </row>
    <row r="101" s="4" customFormat="1" ht="16.5" customHeight="1">
      <c r="A101" s="128" t="s">
        <v>86</v>
      </c>
      <c r="B101" s="66"/>
      <c r="C101" s="129"/>
      <c r="D101" s="129"/>
      <c r="E101" s="130" t="s">
        <v>103</v>
      </c>
      <c r="F101" s="130"/>
      <c r="G101" s="130"/>
      <c r="H101" s="130"/>
      <c r="I101" s="130"/>
      <c r="J101" s="129"/>
      <c r="K101" s="130" t="s">
        <v>101</v>
      </c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  <c r="AG101" s="131">
        <f>'SO 3.1 - VRN'!J32</f>
        <v>0</v>
      </c>
      <c r="AH101" s="129"/>
      <c r="AI101" s="129"/>
      <c r="AJ101" s="129"/>
      <c r="AK101" s="129"/>
      <c r="AL101" s="129"/>
      <c r="AM101" s="129"/>
      <c r="AN101" s="131">
        <f>SUM(AG101,AT101)</f>
        <v>0</v>
      </c>
      <c r="AO101" s="129"/>
      <c r="AP101" s="129"/>
      <c r="AQ101" s="132" t="s">
        <v>89</v>
      </c>
      <c r="AR101" s="68"/>
      <c r="AS101" s="138">
        <v>0</v>
      </c>
      <c r="AT101" s="139">
        <f>ROUND(SUM(AV101:AW101),2)</f>
        <v>0</v>
      </c>
      <c r="AU101" s="140">
        <f>'SO 3.1 - VRN'!P120</f>
        <v>0</v>
      </c>
      <c r="AV101" s="139">
        <f>'SO 3.1 - VRN'!J35</f>
        <v>0</v>
      </c>
      <c r="AW101" s="139">
        <f>'SO 3.1 - VRN'!J36</f>
        <v>0</v>
      </c>
      <c r="AX101" s="139">
        <f>'SO 3.1 - VRN'!J37</f>
        <v>0</v>
      </c>
      <c r="AY101" s="139">
        <f>'SO 3.1 - VRN'!J38</f>
        <v>0</v>
      </c>
      <c r="AZ101" s="139">
        <f>'SO 3.1 - VRN'!F35</f>
        <v>0</v>
      </c>
      <c r="BA101" s="139">
        <f>'SO 3.1 - VRN'!F36</f>
        <v>0</v>
      </c>
      <c r="BB101" s="139">
        <f>'SO 3.1 - VRN'!F37</f>
        <v>0</v>
      </c>
      <c r="BC101" s="139">
        <f>'SO 3.1 - VRN'!F38</f>
        <v>0</v>
      </c>
      <c r="BD101" s="141">
        <f>'SO 3.1 - VRN'!F39</f>
        <v>0</v>
      </c>
      <c r="BE101" s="4"/>
      <c r="BT101" s="137" t="s">
        <v>85</v>
      </c>
      <c r="BV101" s="137" t="s">
        <v>78</v>
      </c>
      <c r="BW101" s="137" t="s">
        <v>104</v>
      </c>
      <c r="BX101" s="137" t="s">
        <v>102</v>
      </c>
      <c r="CL101" s="137" t="s">
        <v>1</v>
      </c>
    </row>
    <row r="102" s="2" customFormat="1" ht="30" customHeight="1">
      <c r="A102" s="34"/>
      <c r="B102" s="35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40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</row>
    <row r="103" s="2" customFormat="1" ht="6.96" customHeight="1">
      <c r="A103" s="34"/>
      <c r="B103" s="62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40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</row>
  </sheetData>
  <sheetProtection sheet="1" formatColumns="0" formatRows="0" objects="1" scenarios="1" spinCount="100000" saltValue="MQkDVlfUPg3ixXqBk969O7K3+TBXqE0sBintTjw+f7NPakKWkJVszHaYhYCHI0Z4wMBHEBQymFTOj7zCtTSWCQ==" hashValue="XRbTrruy5sSNy1JpVsUKn54GfE0/Y8Tuc6jtzWAO8oB8tsSsFBMM9dk8HuZ5A0dDrmCZtnNyLH4eCxa02ml+Zw==" algorithmName="SHA-512" password="CC35"/>
  <mergeCells count="6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101:AP101"/>
    <mergeCell ref="AN98:AP98"/>
    <mergeCell ref="AN99:AP99"/>
    <mergeCell ref="AN100:AP100"/>
    <mergeCell ref="C92:G92"/>
    <mergeCell ref="I92:AF92"/>
    <mergeCell ref="D95:H95"/>
    <mergeCell ref="J95:AF95"/>
    <mergeCell ref="E96:I96"/>
    <mergeCell ref="K96:AF96"/>
    <mergeCell ref="D97:H97"/>
    <mergeCell ref="J97:AF97"/>
    <mergeCell ref="E98:I98"/>
    <mergeCell ref="K98:AF98"/>
    <mergeCell ref="E99:I99"/>
    <mergeCell ref="K99:AF99"/>
    <mergeCell ref="D100:H100"/>
    <mergeCell ref="J100:AF100"/>
    <mergeCell ref="E101:I101"/>
    <mergeCell ref="K101:AF101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G98:AM98"/>
    <mergeCell ref="AG99:AM99"/>
    <mergeCell ref="AG100:AM100"/>
    <mergeCell ref="AG101:AM101"/>
    <mergeCell ref="AG94:AM94"/>
    <mergeCell ref="AN94:AP94"/>
  </mergeCells>
  <hyperlinks>
    <hyperlink ref="A96" location="'SO 1.1 - Čištění KL'!C2" display="/"/>
    <hyperlink ref="A98" location="'SO 2.1 - Výměna pražců'!C2" display="/"/>
    <hyperlink ref="A99" location="'SO 2.2 - Materiál objedna...'!C2" display="/"/>
    <hyperlink ref="A101" location="'SO 3.1 - VR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100.83" style="1" customWidth="1"/>
    <col min="7" max="7" width="7" style="1" customWidth="1"/>
    <col min="8" max="8" width="11.5" style="1" customWidth="1"/>
    <col min="9" max="9" width="20.17" style="14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4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90</v>
      </c>
    </row>
    <row r="3" hidden="1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16"/>
      <c r="AT3" s="13" t="s">
        <v>85</v>
      </c>
    </row>
    <row r="4" hidden="1" s="1" customFormat="1" ht="24.96" customHeight="1">
      <c r="B4" s="16"/>
      <c r="D4" s="146" t="s">
        <v>105</v>
      </c>
      <c r="I4" s="142"/>
      <c r="L4" s="16"/>
      <c r="M4" s="147" t="s">
        <v>10</v>
      </c>
      <c r="AT4" s="13" t="s">
        <v>4</v>
      </c>
    </row>
    <row r="5" hidden="1" s="1" customFormat="1" ht="6.96" customHeight="1">
      <c r="B5" s="16"/>
      <c r="I5" s="142"/>
      <c r="L5" s="16"/>
    </row>
    <row r="6" hidden="1" s="1" customFormat="1" ht="12" customHeight="1">
      <c r="B6" s="16"/>
      <c r="D6" s="148" t="s">
        <v>16</v>
      </c>
      <c r="I6" s="142"/>
      <c r="L6" s="16"/>
    </row>
    <row r="7" hidden="1" s="1" customFormat="1" ht="16.5" customHeight="1">
      <c r="B7" s="16"/>
      <c r="E7" s="149" t="str">
        <f>'Rekapitulace stavby'!K6</f>
        <v>Oprava traťového úseku Stod - Holýšov</v>
      </c>
      <c r="F7" s="148"/>
      <c r="G7" s="148"/>
      <c r="H7" s="148"/>
      <c r="I7" s="142"/>
      <c r="L7" s="16"/>
    </row>
    <row r="8" hidden="1" s="1" customFormat="1" ht="12" customHeight="1">
      <c r="B8" s="16"/>
      <c r="D8" s="148" t="s">
        <v>106</v>
      </c>
      <c r="I8" s="142"/>
      <c r="L8" s="16"/>
    </row>
    <row r="9" hidden="1" s="2" customFormat="1" ht="16.5" customHeight="1">
      <c r="A9" s="34"/>
      <c r="B9" s="40"/>
      <c r="C9" s="34"/>
      <c r="D9" s="34"/>
      <c r="E9" s="149" t="s">
        <v>107</v>
      </c>
      <c r="F9" s="34"/>
      <c r="G9" s="34"/>
      <c r="H9" s="34"/>
      <c r="I9" s="15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 ht="12" customHeight="1">
      <c r="A10" s="34"/>
      <c r="B10" s="40"/>
      <c r="C10" s="34"/>
      <c r="D10" s="148" t="s">
        <v>108</v>
      </c>
      <c r="E10" s="34"/>
      <c r="F10" s="34"/>
      <c r="G10" s="34"/>
      <c r="H10" s="34"/>
      <c r="I10" s="15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6.5" customHeight="1">
      <c r="A11" s="34"/>
      <c r="B11" s="40"/>
      <c r="C11" s="34"/>
      <c r="D11" s="34"/>
      <c r="E11" s="151" t="s">
        <v>109</v>
      </c>
      <c r="F11" s="34"/>
      <c r="G11" s="34"/>
      <c r="H11" s="34"/>
      <c r="I11" s="150"/>
      <c r="J11" s="34"/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>
      <c r="A12" s="34"/>
      <c r="B12" s="40"/>
      <c r="C12" s="34"/>
      <c r="D12" s="34"/>
      <c r="E12" s="34"/>
      <c r="F12" s="34"/>
      <c r="G12" s="34"/>
      <c r="H12" s="34"/>
      <c r="I12" s="150"/>
      <c r="J12" s="34"/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2" customHeight="1">
      <c r="A13" s="34"/>
      <c r="B13" s="40"/>
      <c r="C13" s="34"/>
      <c r="D13" s="148" t="s">
        <v>18</v>
      </c>
      <c r="E13" s="34"/>
      <c r="F13" s="137" t="s">
        <v>1</v>
      </c>
      <c r="G13" s="34"/>
      <c r="H13" s="34"/>
      <c r="I13" s="152" t="s">
        <v>19</v>
      </c>
      <c r="J13" s="137" t="s">
        <v>1</v>
      </c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48" t="s">
        <v>20</v>
      </c>
      <c r="E14" s="34"/>
      <c r="F14" s="137" t="s">
        <v>21</v>
      </c>
      <c r="G14" s="34"/>
      <c r="H14" s="34"/>
      <c r="I14" s="152" t="s">
        <v>22</v>
      </c>
      <c r="J14" s="153" t="str">
        <f>'Rekapitulace stavby'!AN8</f>
        <v>21. 1. 2019</v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0.8" customHeight="1">
      <c r="A15" s="34"/>
      <c r="B15" s="40"/>
      <c r="C15" s="34"/>
      <c r="D15" s="34"/>
      <c r="E15" s="34"/>
      <c r="F15" s="34"/>
      <c r="G15" s="34"/>
      <c r="H15" s="34"/>
      <c r="I15" s="150"/>
      <c r="J15" s="34"/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12" customHeight="1">
      <c r="A16" s="34"/>
      <c r="B16" s="40"/>
      <c r="C16" s="34"/>
      <c r="D16" s="148" t="s">
        <v>24</v>
      </c>
      <c r="E16" s="34"/>
      <c r="F16" s="34"/>
      <c r="G16" s="34"/>
      <c r="H16" s="34"/>
      <c r="I16" s="152" t="s">
        <v>25</v>
      </c>
      <c r="J16" s="137" t="s">
        <v>1</v>
      </c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8" customHeight="1">
      <c r="A17" s="34"/>
      <c r="B17" s="40"/>
      <c r="C17" s="34"/>
      <c r="D17" s="34"/>
      <c r="E17" s="137" t="s">
        <v>26</v>
      </c>
      <c r="F17" s="34"/>
      <c r="G17" s="34"/>
      <c r="H17" s="34"/>
      <c r="I17" s="152" t="s">
        <v>27</v>
      </c>
      <c r="J17" s="137" t="s">
        <v>1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6.96" customHeight="1">
      <c r="A18" s="34"/>
      <c r="B18" s="40"/>
      <c r="C18" s="34"/>
      <c r="D18" s="34"/>
      <c r="E18" s="34"/>
      <c r="F18" s="34"/>
      <c r="G18" s="34"/>
      <c r="H18" s="34"/>
      <c r="I18" s="150"/>
      <c r="J18" s="34"/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12" customHeight="1">
      <c r="A19" s="34"/>
      <c r="B19" s="40"/>
      <c r="C19" s="34"/>
      <c r="D19" s="148" t="s">
        <v>28</v>
      </c>
      <c r="E19" s="34"/>
      <c r="F19" s="34"/>
      <c r="G19" s="34"/>
      <c r="H19" s="34"/>
      <c r="I19" s="152" t="s">
        <v>25</v>
      </c>
      <c r="J19" s="29" t="str">
        <f>'Rekapitulace stavby'!AN13</f>
        <v>Vyplň údaj</v>
      </c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8" customHeight="1">
      <c r="A20" s="34"/>
      <c r="B20" s="40"/>
      <c r="C20" s="34"/>
      <c r="D20" s="34"/>
      <c r="E20" s="29" t="str">
        <f>'Rekapitulace stavby'!E14</f>
        <v>Vyplň údaj</v>
      </c>
      <c r="F20" s="137"/>
      <c r="G20" s="137"/>
      <c r="H20" s="137"/>
      <c r="I20" s="152" t="s">
        <v>27</v>
      </c>
      <c r="J20" s="29" t="str">
        <f>'Rekapitulace stavby'!AN14</f>
        <v>Vyplň údaj</v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6.96" customHeight="1">
      <c r="A21" s="34"/>
      <c r="B21" s="40"/>
      <c r="C21" s="34"/>
      <c r="D21" s="34"/>
      <c r="E21" s="34"/>
      <c r="F21" s="34"/>
      <c r="G21" s="34"/>
      <c r="H21" s="34"/>
      <c r="I21" s="150"/>
      <c r="J21" s="34"/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12" customHeight="1">
      <c r="A22" s="34"/>
      <c r="B22" s="40"/>
      <c r="C22" s="34"/>
      <c r="D22" s="148" t="s">
        <v>30</v>
      </c>
      <c r="E22" s="34"/>
      <c r="F22" s="34"/>
      <c r="G22" s="34"/>
      <c r="H22" s="34"/>
      <c r="I22" s="152" t="s">
        <v>25</v>
      </c>
      <c r="J22" s="137" t="str">
        <f>IF('Rekapitulace stavby'!AN16="","",'Rekapitulace stavby'!AN16)</f>
        <v/>
      </c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8" customHeight="1">
      <c r="A23" s="34"/>
      <c r="B23" s="40"/>
      <c r="C23" s="34"/>
      <c r="D23" s="34"/>
      <c r="E23" s="137" t="str">
        <f>IF('Rekapitulace stavby'!E17="","",'Rekapitulace stavby'!E17)</f>
        <v xml:space="preserve"> </v>
      </c>
      <c r="F23" s="34"/>
      <c r="G23" s="34"/>
      <c r="H23" s="34"/>
      <c r="I23" s="152" t="s">
        <v>27</v>
      </c>
      <c r="J23" s="137" t="str">
        <f>IF('Rekapitulace stavby'!AN17="","",'Rekapitulace stavby'!AN17)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6.96" customHeight="1">
      <c r="A24" s="34"/>
      <c r="B24" s="40"/>
      <c r="C24" s="34"/>
      <c r="D24" s="34"/>
      <c r="E24" s="34"/>
      <c r="F24" s="34"/>
      <c r="G24" s="34"/>
      <c r="H24" s="34"/>
      <c r="I24" s="150"/>
      <c r="J24" s="34"/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12" customHeight="1">
      <c r="A25" s="34"/>
      <c r="B25" s="40"/>
      <c r="C25" s="34"/>
      <c r="D25" s="148" t="s">
        <v>33</v>
      </c>
      <c r="E25" s="34"/>
      <c r="F25" s="34"/>
      <c r="G25" s="34"/>
      <c r="H25" s="34"/>
      <c r="I25" s="152" t="s">
        <v>25</v>
      </c>
      <c r="J25" s="137" t="s">
        <v>1</v>
      </c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8" customHeight="1">
      <c r="A26" s="34"/>
      <c r="B26" s="40"/>
      <c r="C26" s="34"/>
      <c r="D26" s="34"/>
      <c r="E26" s="137" t="s">
        <v>34</v>
      </c>
      <c r="F26" s="34"/>
      <c r="G26" s="34"/>
      <c r="H26" s="34"/>
      <c r="I26" s="152" t="s">
        <v>27</v>
      </c>
      <c r="J26" s="137" t="s">
        <v>1</v>
      </c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2" customFormat="1" ht="6.96" customHeight="1">
      <c r="A27" s="34"/>
      <c r="B27" s="40"/>
      <c r="C27" s="34"/>
      <c r="D27" s="34"/>
      <c r="E27" s="34"/>
      <c r="F27" s="34"/>
      <c r="G27" s="34"/>
      <c r="H27" s="34"/>
      <c r="I27" s="150"/>
      <c r="J27" s="34"/>
      <c r="K27" s="34"/>
      <c r="L27" s="59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hidden="1" s="2" customFormat="1" ht="12" customHeight="1">
      <c r="A28" s="34"/>
      <c r="B28" s="40"/>
      <c r="C28" s="34"/>
      <c r="D28" s="148" t="s">
        <v>35</v>
      </c>
      <c r="E28" s="34"/>
      <c r="F28" s="34"/>
      <c r="G28" s="34"/>
      <c r="H28" s="34"/>
      <c r="I28" s="15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7"/>
      <c r="J29" s="154"/>
      <c r="K29" s="154"/>
      <c r="L29" s="158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hidden="1" s="2" customFormat="1" ht="6.96" customHeight="1">
      <c r="A30" s="34"/>
      <c r="B30" s="40"/>
      <c r="C30" s="34"/>
      <c r="D30" s="34"/>
      <c r="E30" s="34"/>
      <c r="F30" s="34"/>
      <c r="G30" s="34"/>
      <c r="H30" s="34"/>
      <c r="I30" s="150"/>
      <c r="J30" s="34"/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59"/>
      <c r="E31" s="159"/>
      <c r="F31" s="159"/>
      <c r="G31" s="159"/>
      <c r="H31" s="159"/>
      <c r="I31" s="160"/>
      <c r="J31" s="159"/>
      <c r="K31" s="159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25.44" customHeight="1">
      <c r="A32" s="34"/>
      <c r="B32" s="40"/>
      <c r="C32" s="34"/>
      <c r="D32" s="161" t="s">
        <v>36</v>
      </c>
      <c r="E32" s="34"/>
      <c r="F32" s="34"/>
      <c r="G32" s="34"/>
      <c r="H32" s="34"/>
      <c r="I32" s="150"/>
      <c r="J32" s="162">
        <f>ROUND(J120, 2)</f>
        <v>0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6.96" customHeight="1">
      <c r="A33" s="34"/>
      <c r="B33" s="40"/>
      <c r="C33" s="34"/>
      <c r="D33" s="159"/>
      <c r="E33" s="159"/>
      <c r="F33" s="159"/>
      <c r="G33" s="159"/>
      <c r="H33" s="159"/>
      <c r="I33" s="160"/>
      <c r="J33" s="159"/>
      <c r="K33" s="159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34"/>
      <c r="F34" s="163" t="s">
        <v>38</v>
      </c>
      <c r="G34" s="34"/>
      <c r="H34" s="34"/>
      <c r="I34" s="164" t="s">
        <v>37</v>
      </c>
      <c r="J34" s="163" t="s">
        <v>39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165" t="s">
        <v>40</v>
      </c>
      <c r="E35" s="148" t="s">
        <v>41</v>
      </c>
      <c r="F35" s="166">
        <f>ROUND((SUM(BE120:BE177)),  2)</f>
        <v>0</v>
      </c>
      <c r="G35" s="34"/>
      <c r="H35" s="34"/>
      <c r="I35" s="167">
        <v>0.20999999999999999</v>
      </c>
      <c r="J35" s="166">
        <f>ROUND(((SUM(BE120:BE177))*I35),  2)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48" t="s">
        <v>42</v>
      </c>
      <c r="F36" s="166">
        <f>ROUND((SUM(BF120:BF177)),  2)</f>
        <v>0</v>
      </c>
      <c r="G36" s="34"/>
      <c r="H36" s="34"/>
      <c r="I36" s="167">
        <v>0.14999999999999999</v>
      </c>
      <c r="J36" s="166">
        <f>ROUND(((SUM(BF120:BF177))*I36),  2)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48" t="s">
        <v>43</v>
      </c>
      <c r="F37" s="166">
        <f>ROUND((SUM(BG120:BG177)),  2)</f>
        <v>0</v>
      </c>
      <c r="G37" s="34"/>
      <c r="H37" s="34"/>
      <c r="I37" s="167">
        <v>0.20999999999999999</v>
      </c>
      <c r="J37" s="166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40"/>
      <c r="C38" s="34"/>
      <c r="D38" s="34"/>
      <c r="E38" s="148" t="s">
        <v>44</v>
      </c>
      <c r="F38" s="166">
        <f>ROUND((SUM(BH120:BH177)),  2)</f>
        <v>0</v>
      </c>
      <c r="G38" s="34"/>
      <c r="H38" s="34"/>
      <c r="I38" s="167">
        <v>0.14999999999999999</v>
      </c>
      <c r="J38" s="166">
        <f>0</f>
        <v>0</v>
      </c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40"/>
      <c r="C39" s="34"/>
      <c r="D39" s="34"/>
      <c r="E39" s="148" t="s">
        <v>45</v>
      </c>
      <c r="F39" s="166">
        <f>ROUND((SUM(BI120:BI177)),  2)</f>
        <v>0</v>
      </c>
      <c r="G39" s="34"/>
      <c r="H39" s="34"/>
      <c r="I39" s="167">
        <v>0</v>
      </c>
      <c r="J39" s="166">
        <f>0</f>
        <v>0</v>
      </c>
      <c r="K39" s="34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6.96" customHeight="1">
      <c r="A40" s="34"/>
      <c r="B40" s="40"/>
      <c r="C40" s="34"/>
      <c r="D40" s="34"/>
      <c r="E40" s="34"/>
      <c r="F40" s="34"/>
      <c r="G40" s="34"/>
      <c r="H40" s="34"/>
      <c r="I40" s="15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25.44" customHeight="1">
      <c r="A41" s="34"/>
      <c r="B41" s="40"/>
      <c r="C41" s="168"/>
      <c r="D41" s="169" t="s">
        <v>46</v>
      </c>
      <c r="E41" s="170"/>
      <c r="F41" s="170"/>
      <c r="G41" s="171" t="s">
        <v>47</v>
      </c>
      <c r="H41" s="172" t="s">
        <v>48</v>
      </c>
      <c r="I41" s="173"/>
      <c r="J41" s="174">
        <f>SUM(J32:J39)</f>
        <v>0</v>
      </c>
      <c r="K41" s="175"/>
      <c r="L41" s="59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40"/>
      <c r="C42" s="34"/>
      <c r="D42" s="34"/>
      <c r="E42" s="34"/>
      <c r="F42" s="34"/>
      <c r="G42" s="34"/>
      <c r="H42" s="34"/>
      <c r="I42" s="150"/>
      <c r="J42" s="34"/>
      <c r="K42" s="34"/>
      <c r="L42" s="59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1" customFormat="1" ht="14.4" customHeight="1">
      <c r="B43" s="16"/>
      <c r="I43" s="142"/>
      <c r="L43" s="16"/>
    </row>
    <row r="44" hidden="1" s="1" customFormat="1" ht="14.4" customHeight="1">
      <c r="B44" s="16"/>
      <c r="I44" s="142"/>
      <c r="L44" s="16"/>
    </row>
    <row r="45" hidden="1" s="1" customFormat="1" ht="14.4" customHeight="1">
      <c r="B45" s="16"/>
      <c r="I45" s="142"/>
      <c r="L45" s="16"/>
    </row>
    <row r="46" hidden="1" s="1" customFormat="1" ht="14.4" customHeight="1">
      <c r="B46" s="16"/>
      <c r="I46" s="142"/>
      <c r="L46" s="16"/>
    </row>
    <row r="47" hidden="1" s="1" customFormat="1" ht="14.4" customHeight="1">
      <c r="B47" s="16"/>
      <c r="I47" s="142"/>
      <c r="L47" s="16"/>
    </row>
    <row r="48" hidden="1" s="1" customFormat="1" ht="14.4" customHeight="1">
      <c r="B48" s="16"/>
      <c r="I48" s="142"/>
      <c r="L48" s="16"/>
    </row>
    <row r="49" hidden="1" s="1" customFormat="1" ht="14.4" customHeight="1">
      <c r="B49" s="16"/>
      <c r="I49" s="142"/>
      <c r="L49" s="16"/>
    </row>
    <row r="50" hidden="1" s="2" customFormat="1" ht="14.4" customHeight="1">
      <c r="B50" s="59"/>
      <c r="D50" s="176" t="s">
        <v>49</v>
      </c>
      <c r="E50" s="177"/>
      <c r="F50" s="177"/>
      <c r="G50" s="176" t="s">
        <v>50</v>
      </c>
      <c r="H50" s="177"/>
      <c r="I50" s="178"/>
      <c r="J50" s="177"/>
      <c r="K50" s="177"/>
      <c r="L50" s="59"/>
    </row>
    <row r="51" hidden="1">
      <c r="B51" s="16"/>
      <c r="L51" s="16"/>
    </row>
    <row r="52" hidden="1">
      <c r="B52" s="16"/>
      <c r="L52" s="16"/>
    </row>
    <row r="53" hidden="1">
      <c r="B53" s="16"/>
      <c r="L53" s="16"/>
    </row>
    <row r="54" hidden="1">
      <c r="B54" s="16"/>
      <c r="L54" s="16"/>
    </row>
    <row r="55" hidden="1">
      <c r="B55" s="16"/>
      <c r="L55" s="16"/>
    </row>
    <row r="56" hidden="1">
      <c r="B56" s="16"/>
      <c r="L56" s="16"/>
    </row>
    <row r="57" hidden="1">
      <c r="B57" s="16"/>
      <c r="L57" s="16"/>
    </row>
    <row r="58" hidden="1">
      <c r="B58" s="16"/>
      <c r="L58" s="16"/>
    </row>
    <row r="59" hidden="1">
      <c r="B59" s="16"/>
      <c r="L59" s="16"/>
    </row>
    <row r="60" hidden="1">
      <c r="B60" s="16"/>
      <c r="L60" s="16"/>
    </row>
    <row r="61" hidden="1" s="2" customFormat="1">
      <c r="A61" s="34"/>
      <c r="B61" s="40"/>
      <c r="C61" s="34"/>
      <c r="D61" s="179" t="s">
        <v>51</v>
      </c>
      <c r="E61" s="180"/>
      <c r="F61" s="181" t="s">
        <v>52</v>
      </c>
      <c r="G61" s="179" t="s">
        <v>51</v>
      </c>
      <c r="H61" s="180"/>
      <c r="I61" s="182"/>
      <c r="J61" s="183" t="s">
        <v>52</v>
      </c>
      <c r="K61" s="180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hidden="1">
      <c r="B62" s="16"/>
      <c r="L62" s="16"/>
    </row>
    <row r="63" hidden="1">
      <c r="B63" s="16"/>
      <c r="L63" s="16"/>
    </row>
    <row r="64" hidden="1">
      <c r="B64" s="16"/>
      <c r="L64" s="16"/>
    </row>
    <row r="65" hidden="1" s="2" customFormat="1">
      <c r="A65" s="34"/>
      <c r="B65" s="40"/>
      <c r="C65" s="34"/>
      <c r="D65" s="176" t="s">
        <v>53</v>
      </c>
      <c r="E65" s="184"/>
      <c r="F65" s="184"/>
      <c r="G65" s="176" t="s">
        <v>54</v>
      </c>
      <c r="H65" s="184"/>
      <c r="I65" s="185"/>
      <c r="J65" s="184"/>
      <c r="K65" s="184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hidden="1">
      <c r="B66" s="16"/>
      <c r="L66" s="16"/>
    </row>
    <row r="67" hidden="1">
      <c r="B67" s="16"/>
      <c r="L67" s="16"/>
    </row>
    <row r="68" hidden="1">
      <c r="B68" s="16"/>
      <c r="L68" s="16"/>
    </row>
    <row r="69" hidden="1">
      <c r="B69" s="16"/>
      <c r="L69" s="16"/>
    </row>
    <row r="70" hidden="1">
      <c r="B70" s="16"/>
      <c r="L70" s="16"/>
    </row>
    <row r="71" hidden="1">
      <c r="B71" s="16"/>
      <c r="L71" s="16"/>
    </row>
    <row r="72" hidden="1">
      <c r="B72" s="16"/>
      <c r="L72" s="16"/>
    </row>
    <row r="73" hidden="1">
      <c r="B73" s="16"/>
      <c r="L73" s="16"/>
    </row>
    <row r="74" hidden="1">
      <c r="B74" s="16"/>
      <c r="L74" s="16"/>
    </row>
    <row r="75" hidden="1">
      <c r="B75" s="16"/>
      <c r="L75" s="16"/>
    </row>
    <row r="76" hidden="1" s="2" customFormat="1">
      <c r="A76" s="34"/>
      <c r="B76" s="40"/>
      <c r="C76" s="34"/>
      <c r="D76" s="179" t="s">
        <v>51</v>
      </c>
      <c r="E76" s="180"/>
      <c r="F76" s="181" t="s">
        <v>52</v>
      </c>
      <c r="G76" s="179" t="s">
        <v>51</v>
      </c>
      <c r="H76" s="180"/>
      <c r="I76" s="182"/>
      <c r="J76" s="183" t="s">
        <v>52</v>
      </c>
      <c r="K76" s="180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hidden="1" s="2" customFormat="1" ht="14.4" customHeight="1">
      <c r="A77" s="34"/>
      <c r="B77" s="186"/>
      <c r="C77" s="187"/>
      <c r="D77" s="187"/>
      <c r="E77" s="187"/>
      <c r="F77" s="187"/>
      <c r="G77" s="187"/>
      <c r="H77" s="187"/>
      <c r="I77" s="188"/>
      <c r="J77" s="187"/>
      <c r="K77" s="187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hidden="1"/>
    <row r="79" hidden="1"/>
    <row r="80" hidden="1"/>
    <row r="81" hidden="1" s="2" customFormat="1" ht="6.96" customHeight="1">
      <c r="A81" s="34"/>
      <c r="B81" s="189"/>
      <c r="C81" s="190"/>
      <c r="D81" s="190"/>
      <c r="E81" s="190"/>
      <c r="F81" s="190"/>
      <c r="G81" s="190"/>
      <c r="H81" s="190"/>
      <c r="I81" s="191"/>
      <c r="J81" s="190"/>
      <c r="K81" s="190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110</v>
      </c>
      <c r="D82" s="36"/>
      <c r="E82" s="36"/>
      <c r="F82" s="36"/>
      <c r="G82" s="36"/>
      <c r="H82" s="36"/>
      <c r="I82" s="15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5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5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16.5" customHeight="1">
      <c r="A85" s="34"/>
      <c r="B85" s="35"/>
      <c r="C85" s="36"/>
      <c r="D85" s="36"/>
      <c r="E85" s="192" t="str">
        <f>E7</f>
        <v>Oprava traťového úseku Stod - Holýšov</v>
      </c>
      <c r="F85" s="28"/>
      <c r="G85" s="28"/>
      <c r="H85" s="28"/>
      <c r="I85" s="15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1" customFormat="1" ht="12" customHeight="1">
      <c r="B86" s="17"/>
      <c r="C86" s="28" t="s">
        <v>106</v>
      </c>
      <c r="D86" s="18"/>
      <c r="E86" s="18"/>
      <c r="F86" s="18"/>
      <c r="G86" s="18"/>
      <c r="H86" s="18"/>
      <c r="I86" s="142"/>
      <c r="J86" s="18"/>
      <c r="K86" s="18"/>
      <c r="L86" s="16"/>
    </row>
    <row r="87" hidden="1" s="2" customFormat="1" ht="16.5" customHeight="1">
      <c r="A87" s="34"/>
      <c r="B87" s="35"/>
      <c r="C87" s="36"/>
      <c r="D87" s="36"/>
      <c r="E87" s="192" t="s">
        <v>107</v>
      </c>
      <c r="F87" s="36"/>
      <c r="G87" s="36"/>
      <c r="H87" s="36"/>
      <c r="I87" s="15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12" customHeight="1">
      <c r="A88" s="34"/>
      <c r="B88" s="35"/>
      <c r="C88" s="28" t="s">
        <v>108</v>
      </c>
      <c r="D88" s="36"/>
      <c r="E88" s="36"/>
      <c r="F88" s="36"/>
      <c r="G88" s="36"/>
      <c r="H88" s="36"/>
      <c r="I88" s="15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6.5" customHeight="1">
      <c r="A89" s="34"/>
      <c r="B89" s="35"/>
      <c r="C89" s="36"/>
      <c r="D89" s="36"/>
      <c r="E89" s="72" t="str">
        <f>E11</f>
        <v>SO 1.1 - Čištění KL</v>
      </c>
      <c r="F89" s="36"/>
      <c r="G89" s="36"/>
      <c r="H89" s="36"/>
      <c r="I89" s="150"/>
      <c r="J89" s="36"/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5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2" customHeight="1">
      <c r="A91" s="34"/>
      <c r="B91" s="35"/>
      <c r="C91" s="28" t="s">
        <v>20</v>
      </c>
      <c r="D91" s="36"/>
      <c r="E91" s="36"/>
      <c r="F91" s="23" t="str">
        <f>F14</f>
        <v>TO Stod</v>
      </c>
      <c r="G91" s="36"/>
      <c r="H91" s="36"/>
      <c r="I91" s="152" t="s">
        <v>22</v>
      </c>
      <c r="J91" s="75" t="str">
        <f>IF(J14="","",J14)</f>
        <v>21. 1. 2019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6.96" customHeight="1">
      <c r="A92" s="34"/>
      <c r="B92" s="35"/>
      <c r="C92" s="36"/>
      <c r="D92" s="36"/>
      <c r="E92" s="36"/>
      <c r="F92" s="36"/>
      <c r="G92" s="36"/>
      <c r="H92" s="36"/>
      <c r="I92" s="150"/>
      <c r="J92" s="36"/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5.15" customHeight="1">
      <c r="A93" s="34"/>
      <c r="B93" s="35"/>
      <c r="C93" s="28" t="s">
        <v>24</v>
      </c>
      <c r="D93" s="36"/>
      <c r="E93" s="36"/>
      <c r="F93" s="23" t="str">
        <f>E17</f>
        <v>SŽDC s.o. - OŘ Plzeň</v>
      </c>
      <c r="G93" s="36"/>
      <c r="H93" s="36"/>
      <c r="I93" s="152" t="s">
        <v>30</v>
      </c>
      <c r="J93" s="32" t="str">
        <f>E23</f>
        <v xml:space="preserve"> </v>
      </c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15.15" customHeight="1">
      <c r="A94" s="34"/>
      <c r="B94" s="35"/>
      <c r="C94" s="28" t="s">
        <v>28</v>
      </c>
      <c r="D94" s="36"/>
      <c r="E94" s="36"/>
      <c r="F94" s="23" t="str">
        <f>IF(E20="","",E20)</f>
        <v>Vyplň údaj</v>
      </c>
      <c r="G94" s="36"/>
      <c r="H94" s="36"/>
      <c r="I94" s="152" t="s">
        <v>33</v>
      </c>
      <c r="J94" s="32" t="str">
        <f>E26</f>
        <v>Jung</v>
      </c>
      <c r="K94" s="36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5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9.28" customHeight="1">
      <c r="A96" s="34"/>
      <c r="B96" s="35"/>
      <c r="C96" s="193" t="s">
        <v>111</v>
      </c>
      <c r="D96" s="194"/>
      <c r="E96" s="194"/>
      <c r="F96" s="194"/>
      <c r="G96" s="194"/>
      <c r="H96" s="194"/>
      <c r="I96" s="195"/>
      <c r="J96" s="196" t="s">
        <v>112</v>
      </c>
      <c r="K96" s="194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hidden="1" s="2" customFormat="1" ht="10.32" customHeight="1">
      <c r="A97" s="34"/>
      <c r="B97" s="35"/>
      <c r="C97" s="36"/>
      <c r="D97" s="36"/>
      <c r="E97" s="36"/>
      <c r="F97" s="36"/>
      <c r="G97" s="36"/>
      <c r="H97" s="36"/>
      <c r="I97" s="15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hidden="1" s="2" customFormat="1" ht="22.8" customHeight="1">
      <c r="A98" s="34"/>
      <c r="B98" s="35"/>
      <c r="C98" s="197" t="s">
        <v>113</v>
      </c>
      <c r="D98" s="36"/>
      <c r="E98" s="36"/>
      <c r="F98" s="36"/>
      <c r="G98" s="36"/>
      <c r="H98" s="36"/>
      <c r="I98" s="150"/>
      <c r="J98" s="106">
        <f>J120</f>
        <v>0</v>
      </c>
      <c r="K98" s="36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3" t="s">
        <v>114</v>
      </c>
    </row>
    <row r="99" hidden="1" s="2" customFormat="1" ht="21.84" customHeight="1">
      <c r="A99" s="34"/>
      <c r="B99" s="35"/>
      <c r="C99" s="36"/>
      <c r="D99" s="36"/>
      <c r="E99" s="36"/>
      <c r="F99" s="36"/>
      <c r="G99" s="36"/>
      <c r="H99" s="36"/>
      <c r="I99" s="150"/>
      <c r="J99" s="36"/>
      <c r="K99" s="36"/>
      <c r="L99" s="59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hidden="1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188"/>
      <c r="J100" s="63"/>
      <c r="K100" s="63"/>
      <c r="L100" s="59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hidden="1"/>
    <row r="102" hidden="1"/>
    <row r="103" hidden="1"/>
    <row r="104" s="2" customFormat="1" ht="6.96" customHeight="1">
      <c r="A104" s="34"/>
      <c r="B104" s="64"/>
      <c r="C104" s="65"/>
      <c r="D104" s="65"/>
      <c r="E104" s="65"/>
      <c r="F104" s="65"/>
      <c r="G104" s="65"/>
      <c r="H104" s="65"/>
      <c r="I104" s="191"/>
      <c r="J104" s="65"/>
      <c r="K104" s="65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4.96" customHeight="1">
      <c r="A105" s="34"/>
      <c r="B105" s="35"/>
      <c r="C105" s="19" t="s">
        <v>115</v>
      </c>
      <c r="D105" s="36"/>
      <c r="E105" s="36"/>
      <c r="F105" s="36"/>
      <c r="G105" s="36"/>
      <c r="H105" s="36"/>
      <c r="I105" s="15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6"/>
      <c r="D106" s="36"/>
      <c r="E106" s="36"/>
      <c r="F106" s="36"/>
      <c r="G106" s="36"/>
      <c r="H106" s="36"/>
      <c r="I106" s="15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16</v>
      </c>
      <c r="D107" s="36"/>
      <c r="E107" s="36"/>
      <c r="F107" s="36"/>
      <c r="G107" s="36"/>
      <c r="H107" s="36"/>
      <c r="I107" s="15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192" t="str">
        <f>E7</f>
        <v>Oprava traťového úseku Stod - Holýšov</v>
      </c>
      <c r="F108" s="28"/>
      <c r="G108" s="28"/>
      <c r="H108" s="28"/>
      <c r="I108" s="15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1" customFormat="1" ht="12" customHeight="1">
      <c r="B109" s="17"/>
      <c r="C109" s="28" t="s">
        <v>106</v>
      </c>
      <c r="D109" s="18"/>
      <c r="E109" s="18"/>
      <c r="F109" s="18"/>
      <c r="G109" s="18"/>
      <c r="H109" s="18"/>
      <c r="I109" s="142"/>
      <c r="J109" s="18"/>
      <c r="K109" s="18"/>
      <c r="L109" s="16"/>
    </row>
    <row r="110" s="2" customFormat="1" ht="16.5" customHeight="1">
      <c r="A110" s="34"/>
      <c r="B110" s="35"/>
      <c r="C110" s="36"/>
      <c r="D110" s="36"/>
      <c r="E110" s="192" t="s">
        <v>107</v>
      </c>
      <c r="F110" s="36"/>
      <c r="G110" s="36"/>
      <c r="H110" s="36"/>
      <c r="I110" s="150"/>
      <c r="J110" s="36"/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108</v>
      </c>
      <c r="D111" s="36"/>
      <c r="E111" s="36"/>
      <c r="F111" s="36"/>
      <c r="G111" s="36"/>
      <c r="H111" s="36"/>
      <c r="I111" s="15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6"/>
      <c r="D112" s="36"/>
      <c r="E112" s="72" t="str">
        <f>E11</f>
        <v>SO 1.1 - Čištění KL</v>
      </c>
      <c r="F112" s="36"/>
      <c r="G112" s="36"/>
      <c r="H112" s="36"/>
      <c r="I112" s="150"/>
      <c r="J112" s="36"/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150"/>
      <c r="J113" s="36"/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6"/>
      <c r="E114" s="36"/>
      <c r="F114" s="23" t="str">
        <f>F14</f>
        <v>TO Stod</v>
      </c>
      <c r="G114" s="36"/>
      <c r="H114" s="36"/>
      <c r="I114" s="152" t="s">
        <v>22</v>
      </c>
      <c r="J114" s="75" t="str">
        <f>IF(J14="","",J14)</f>
        <v>21. 1. 2019</v>
      </c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6"/>
      <c r="D115" s="36"/>
      <c r="E115" s="36"/>
      <c r="F115" s="36"/>
      <c r="G115" s="36"/>
      <c r="H115" s="36"/>
      <c r="I115" s="150"/>
      <c r="J115" s="36"/>
      <c r="K115" s="36"/>
      <c r="L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6"/>
      <c r="E116" s="36"/>
      <c r="F116" s="23" t="str">
        <f>E17</f>
        <v>SŽDC s.o. - OŘ Plzeň</v>
      </c>
      <c r="G116" s="36"/>
      <c r="H116" s="36"/>
      <c r="I116" s="152" t="s">
        <v>30</v>
      </c>
      <c r="J116" s="32" t="str">
        <f>E23</f>
        <v xml:space="preserve"> </v>
      </c>
      <c r="K116" s="36"/>
      <c r="L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6"/>
      <c r="E117" s="36"/>
      <c r="F117" s="23" t="str">
        <f>IF(E20="","",E20)</f>
        <v>Vyplň údaj</v>
      </c>
      <c r="G117" s="36"/>
      <c r="H117" s="36"/>
      <c r="I117" s="152" t="s">
        <v>33</v>
      </c>
      <c r="J117" s="32" t="str">
        <f>E26</f>
        <v>Jung</v>
      </c>
      <c r="K117" s="36"/>
      <c r="L117" s="59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6"/>
      <c r="D118" s="36"/>
      <c r="E118" s="36"/>
      <c r="F118" s="36"/>
      <c r="G118" s="36"/>
      <c r="H118" s="36"/>
      <c r="I118" s="150"/>
      <c r="J118" s="36"/>
      <c r="K118" s="36"/>
      <c r="L118" s="59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9" customFormat="1" ht="29.28" customHeight="1">
      <c r="A119" s="198"/>
      <c r="B119" s="199"/>
      <c r="C119" s="200" t="s">
        <v>116</v>
      </c>
      <c r="D119" s="201" t="s">
        <v>61</v>
      </c>
      <c r="E119" s="201" t="s">
        <v>57</v>
      </c>
      <c r="F119" s="201" t="s">
        <v>58</v>
      </c>
      <c r="G119" s="201" t="s">
        <v>117</v>
      </c>
      <c r="H119" s="201" t="s">
        <v>118</v>
      </c>
      <c r="I119" s="202" t="s">
        <v>119</v>
      </c>
      <c r="J119" s="203" t="s">
        <v>112</v>
      </c>
      <c r="K119" s="204" t="s">
        <v>120</v>
      </c>
      <c r="L119" s="205"/>
      <c r="M119" s="96" t="s">
        <v>1</v>
      </c>
      <c r="N119" s="97" t="s">
        <v>40</v>
      </c>
      <c r="O119" s="97" t="s">
        <v>121</v>
      </c>
      <c r="P119" s="97" t="s">
        <v>122</v>
      </c>
      <c r="Q119" s="97" t="s">
        <v>123</v>
      </c>
      <c r="R119" s="97" t="s">
        <v>124</v>
      </c>
      <c r="S119" s="97" t="s">
        <v>125</v>
      </c>
      <c r="T119" s="98" t="s">
        <v>126</v>
      </c>
      <c r="U119" s="198"/>
      <c r="V119" s="198"/>
      <c r="W119" s="198"/>
      <c r="X119" s="198"/>
      <c r="Y119" s="198"/>
      <c r="Z119" s="198"/>
      <c r="AA119" s="198"/>
      <c r="AB119" s="198"/>
      <c r="AC119" s="198"/>
      <c r="AD119" s="198"/>
      <c r="AE119" s="198"/>
    </row>
    <row r="120" s="2" customFormat="1" ht="22.8" customHeight="1">
      <c r="A120" s="34"/>
      <c r="B120" s="35"/>
      <c r="C120" s="103" t="s">
        <v>127</v>
      </c>
      <c r="D120" s="36"/>
      <c r="E120" s="36"/>
      <c r="F120" s="36"/>
      <c r="G120" s="36"/>
      <c r="H120" s="36"/>
      <c r="I120" s="150"/>
      <c r="J120" s="206">
        <f>BK120</f>
        <v>0</v>
      </c>
      <c r="K120" s="36"/>
      <c r="L120" s="40"/>
      <c r="M120" s="99"/>
      <c r="N120" s="207"/>
      <c r="O120" s="100"/>
      <c r="P120" s="208">
        <f>SUM(P121:P177)</f>
        <v>0</v>
      </c>
      <c r="Q120" s="100"/>
      <c r="R120" s="208">
        <f>SUM(R121:R177)</f>
        <v>927.25699999999995</v>
      </c>
      <c r="S120" s="100"/>
      <c r="T120" s="209">
        <f>SUM(T121:T177)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75</v>
      </c>
      <c r="AU120" s="13" t="s">
        <v>114</v>
      </c>
      <c r="BK120" s="210">
        <f>SUM(BK121:BK177)</f>
        <v>0</v>
      </c>
    </row>
    <row r="121" s="2" customFormat="1" ht="16.5" customHeight="1">
      <c r="A121" s="34"/>
      <c r="B121" s="35"/>
      <c r="C121" s="211" t="s">
        <v>83</v>
      </c>
      <c r="D121" s="211" t="s">
        <v>128</v>
      </c>
      <c r="E121" s="212" t="s">
        <v>129</v>
      </c>
      <c r="F121" s="213" t="s">
        <v>130</v>
      </c>
      <c r="G121" s="214" t="s">
        <v>131</v>
      </c>
      <c r="H121" s="215">
        <v>570</v>
      </c>
      <c r="I121" s="216"/>
      <c r="J121" s="217">
        <f>ROUND(I121*H121,2)</f>
        <v>0</v>
      </c>
      <c r="K121" s="218"/>
      <c r="L121" s="40"/>
      <c r="M121" s="219" t="s">
        <v>1</v>
      </c>
      <c r="N121" s="220" t="s">
        <v>41</v>
      </c>
      <c r="O121" s="87"/>
      <c r="P121" s="221">
        <f>O121*H121</f>
        <v>0</v>
      </c>
      <c r="Q121" s="221">
        <v>0</v>
      </c>
      <c r="R121" s="221">
        <f>Q121*H121</f>
        <v>0</v>
      </c>
      <c r="S121" s="221">
        <v>0</v>
      </c>
      <c r="T121" s="222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23" t="s">
        <v>132</v>
      </c>
      <c r="AT121" s="223" t="s">
        <v>128</v>
      </c>
      <c r="AU121" s="223" t="s">
        <v>76</v>
      </c>
      <c r="AY121" s="13" t="s">
        <v>133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3" t="s">
        <v>83</v>
      </c>
      <c r="BK121" s="224">
        <f>ROUND(I121*H121,2)</f>
        <v>0</v>
      </c>
      <c r="BL121" s="13" t="s">
        <v>132</v>
      </c>
      <c r="BM121" s="223" t="s">
        <v>134</v>
      </c>
    </row>
    <row r="122" s="2" customFormat="1">
      <c r="A122" s="34"/>
      <c r="B122" s="35"/>
      <c r="C122" s="36"/>
      <c r="D122" s="225" t="s">
        <v>135</v>
      </c>
      <c r="E122" s="36"/>
      <c r="F122" s="226" t="s">
        <v>136</v>
      </c>
      <c r="G122" s="36"/>
      <c r="H122" s="36"/>
      <c r="I122" s="150"/>
      <c r="J122" s="36"/>
      <c r="K122" s="36"/>
      <c r="L122" s="40"/>
      <c r="M122" s="227"/>
      <c r="N122" s="228"/>
      <c r="O122" s="87"/>
      <c r="P122" s="87"/>
      <c r="Q122" s="87"/>
      <c r="R122" s="87"/>
      <c r="S122" s="87"/>
      <c r="T122" s="88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3" t="s">
        <v>135</v>
      </c>
      <c r="AU122" s="13" t="s">
        <v>76</v>
      </c>
    </row>
    <row r="123" s="10" customFormat="1">
      <c r="A123" s="10"/>
      <c r="B123" s="229"/>
      <c r="C123" s="230"/>
      <c r="D123" s="225" t="s">
        <v>137</v>
      </c>
      <c r="E123" s="231" t="s">
        <v>1</v>
      </c>
      <c r="F123" s="232" t="s">
        <v>138</v>
      </c>
      <c r="G123" s="230"/>
      <c r="H123" s="233">
        <v>410</v>
      </c>
      <c r="I123" s="234"/>
      <c r="J123" s="230"/>
      <c r="K123" s="230"/>
      <c r="L123" s="235"/>
      <c r="M123" s="236"/>
      <c r="N123" s="237"/>
      <c r="O123" s="237"/>
      <c r="P123" s="237"/>
      <c r="Q123" s="237"/>
      <c r="R123" s="237"/>
      <c r="S123" s="237"/>
      <c r="T123" s="238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T123" s="239" t="s">
        <v>137</v>
      </c>
      <c r="AU123" s="239" t="s">
        <v>76</v>
      </c>
      <c r="AV123" s="10" t="s">
        <v>85</v>
      </c>
      <c r="AW123" s="10" t="s">
        <v>32</v>
      </c>
      <c r="AX123" s="10" t="s">
        <v>76</v>
      </c>
      <c r="AY123" s="239" t="s">
        <v>133</v>
      </c>
    </row>
    <row r="124" s="10" customFormat="1">
      <c r="A124" s="10"/>
      <c r="B124" s="229"/>
      <c r="C124" s="230"/>
      <c r="D124" s="225" t="s">
        <v>137</v>
      </c>
      <c r="E124" s="231" t="s">
        <v>1</v>
      </c>
      <c r="F124" s="232" t="s">
        <v>139</v>
      </c>
      <c r="G124" s="230"/>
      <c r="H124" s="233">
        <v>160</v>
      </c>
      <c r="I124" s="234"/>
      <c r="J124" s="230"/>
      <c r="K124" s="230"/>
      <c r="L124" s="235"/>
      <c r="M124" s="236"/>
      <c r="N124" s="237"/>
      <c r="O124" s="237"/>
      <c r="P124" s="237"/>
      <c r="Q124" s="237"/>
      <c r="R124" s="237"/>
      <c r="S124" s="237"/>
      <c r="T124" s="238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T124" s="239" t="s">
        <v>137</v>
      </c>
      <c r="AU124" s="239" t="s">
        <v>76</v>
      </c>
      <c r="AV124" s="10" t="s">
        <v>85</v>
      </c>
      <c r="AW124" s="10" t="s">
        <v>32</v>
      </c>
      <c r="AX124" s="10" t="s">
        <v>76</v>
      </c>
      <c r="AY124" s="239" t="s">
        <v>133</v>
      </c>
    </row>
    <row r="125" s="11" customFormat="1">
      <c r="A125" s="11"/>
      <c r="B125" s="240"/>
      <c r="C125" s="241"/>
      <c r="D125" s="225" t="s">
        <v>137</v>
      </c>
      <c r="E125" s="242" t="s">
        <v>1</v>
      </c>
      <c r="F125" s="243" t="s">
        <v>140</v>
      </c>
      <c r="G125" s="241"/>
      <c r="H125" s="244">
        <v>570</v>
      </c>
      <c r="I125" s="245"/>
      <c r="J125" s="241"/>
      <c r="K125" s="241"/>
      <c r="L125" s="246"/>
      <c r="M125" s="247"/>
      <c r="N125" s="248"/>
      <c r="O125" s="248"/>
      <c r="P125" s="248"/>
      <c r="Q125" s="248"/>
      <c r="R125" s="248"/>
      <c r="S125" s="248"/>
      <c r="T125" s="249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T125" s="250" t="s">
        <v>137</v>
      </c>
      <c r="AU125" s="250" t="s">
        <v>76</v>
      </c>
      <c r="AV125" s="11" t="s">
        <v>132</v>
      </c>
      <c r="AW125" s="11" t="s">
        <v>32</v>
      </c>
      <c r="AX125" s="11" t="s">
        <v>83</v>
      </c>
      <c r="AY125" s="250" t="s">
        <v>133</v>
      </c>
    </row>
    <row r="126" s="2" customFormat="1" ht="16.5" customHeight="1">
      <c r="A126" s="34"/>
      <c r="B126" s="35"/>
      <c r="C126" s="211" t="s">
        <v>85</v>
      </c>
      <c r="D126" s="211" t="s">
        <v>128</v>
      </c>
      <c r="E126" s="212" t="s">
        <v>141</v>
      </c>
      <c r="F126" s="213" t="s">
        <v>142</v>
      </c>
      <c r="G126" s="214" t="s">
        <v>143</v>
      </c>
      <c r="H126" s="215">
        <v>3.5</v>
      </c>
      <c r="I126" s="216"/>
      <c r="J126" s="217">
        <f>ROUND(I126*H126,2)</f>
        <v>0</v>
      </c>
      <c r="K126" s="218"/>
      <c r="L126" s="40"/>
      <c r="M126" s="219" t="s">
        <v>1</v>
      </c>
      <c r="N126" s="220" t="s">
        <v>41</v>
      </c>
      <c r="O126" s="87"/>
      <c r="P126" s="221">
        <f>O126*H126</f>
        <v>0</v>
      </c>
      <c r="Q126" s="221">
        <v>0</v>
      </c>
      <c r="R126" s="221">
        <f>Q126*H126</f>
        <v>0</v>
      </c>
      <c r="S126" s="221">
        <v>0</v>
      </c>
      <c r="T126" s="222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23" t="s">
        <v>132</v>
      </c>
      <c r="AT126" s="223" t="s">
        <v>128</v>
      </c>
      <c r="AU126" s="223" t="s">
        <v>76</v>
      </c>
      <c r="AY126" s="13" t="s">
        <v>133</v>
      </c>
      <c r="BE126" s="224">
        <f>IF(N126="základní",J126,0)</f>
        <v>0</v>
      </c>
      <c r="BF126" s="224">
        <f>IF(N126="snížená",J126,0)</f>
        <v>0</v>
      </c>
      <c r="BG126" s="224">
        <f>IF(N126="zákl. přenesená",J126,0)</f>
        <v>0</v>
      </c>
      <c r="BH126" s="224">
        <f>IF(N126="sníž. přenesená",J126,0)</f>
        <v>0</v>
      </c>
      <c r="BI126" s="224">
        <f>IF(N126="nulová",J126,0)</f>
        <v>0</v>
      </c>
      <c r="BJ126" s="13" t="s">
        <v>83</v>
      </c>
      <c r="BK126" s="224">
        <f>ROUND(I126*H126,2)</f>
        <v>0</v>
      </c>
      <c r="BL126" s="13" t="s">
        <v>132</v>
      </c>
      <c r="BM126" s="223" t="s">
        <v>144</v>
      </c>
    </row>
    <row r="127" s="2" customFormat="1">
      <c r="A127" s="34"/>
      <c r="B127" s="35"/>
      <c r="C127" s="36"/>
      <c r="D127" s="225" t="s">
        <v>135</v>
      </c>
      <c r="E127" s="36"/>
      <c r="F127" s="226" t="s">
        <v>145</v>
      </c>
      <c r="G127" s="36"/>
      <c r="H127" s="36"/>
      <c r="I127" s="150"/>
      <c r="J127" s="36"/>
      <c r="K127" s="36"/>
      <c r="L127" s="40"/>
      <c r="M127" s="227"/>
      <c r="N127" s="228"/>
      <c r="O127" s="87"/>
      <c r="P127" s="87"/>
      <c r="Q127" s="87"/>
      <c r="R127" s="87"/>
      <c r="S127" s="87"/>
      <c r="T127" s="88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3" t="s">
        <v>135</v>
      </c>
      <c r="AU127" s="13" t="s">
        <v>76</v>
      </c>
    </row>
    <row r="128" s="10" customFormat="1">
      <c r="A128" s="10"/>
      <c r="B128" s="229"/>
      <c r="C128" s="230"/>
      <c r="D128" s="225" t="s">
        <v>137</v>
      </c>
      <c r="E128" s="231" t="s">
        <v>1</v>
      </c>
      <c r="F128" s="232" t="s">
        <v>146</v>
      </c>
      <c r="G128" s="230"/>
      <c r="H128" s="233">
        <v>3.5</v>
      </c>
      <c r="I128" s="234"/>
      <c r="J128" s="230"/>
      <c r="K128" s="230"/>
      <c r="L128" s="235"/>
      <c r="M128" s="236"/>
      <c r="N128" s="237"/>
      <c r="O128" s="237"/>
      <c r="P128" s="237"/>
      <c r="Q128" s="237"/>
      <c r="R128" s="237"/>
      <c r="S128" s="237"/>
      <c r="T128" s="238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T128" s="239" t="s">
        <v>137</v>
      </c>
      <c r="AU128" s="239" t="s">
        <v>76</v>
      </c>
      <c r="AV128" s="10" t="s">
        <v>85</v>
      </c>
      <c r="AW128" s="10" t="s">
        <v>32</v>
      </c>
      <c r="AX128" s="10" t="s">
        <v>83</v>
      </c>
      <c r="AY128" s="239" t="s">
        <v>133</v>
      </c>
    </row>
    <row r="129" s="2" customFormat="1" ht="16.5" customHeight="1">
      <c r="A129" s="34"/>
      <c r="B129" s="35"/>
      <c r="C129" s="211" t="s">
        <v>147</v>
      </c>
      <c r="D129" s="211" t="s">
        <v>128</v>
      </c>
      <c r="E129" s="212" t="s">
        <v>148</v>
      </c>
      <c r="F129" s="213" t="s">
        <v>149</v>
      </c>
      <c r="G129" s="214" t="s">
        <v>150</v>
      </c>
      <c r="H129" s="215">
        <v>0.45000000000000001</v>
      </c>
      <c r="I129" s="216"/>
      <c r="J129" s="217">
        <f>ROUND(I129*H129,2)</f>
        <v>0</v>
      </c>
      <c r="K129" s="218"/>
      <c r="L129" s="40"/>
      <c r="M129" s="219" t="s">
        <v>1</v>
      </c>
      <c r="N129" s="220" t="s">
        <v>41</v>
      </c>
      <c r="O129" s="87"/>
      <c r="P129" s="221">
        <f>O129*H129</f>
        <v>0</v>
      </c>
      <c r="Q129" s="221">
        <v>0</v>
      </c>
      <c r="R129" s="221">
        <f>Q129*H129</f>
        <v>0</v>
      </c>
      <c r="S129" s="221">
        <v>0</v>
      </c>
      <c r="T129" s="222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23" t="s">
        <v>132</v>
      </c>
      <c r="AT129" s="223" t="s">
        <v>128</v>
      </c>
      <c r="AU129" s="223" t="s">
        <v>76</v>
      </c>
      <c r="AY129" s="13" t="s">
        <v>133</v>
      </c>
      <c r="BE129" s="224">
        <f>IF(N129="základní",J129,0)</f>
        <v>0</v>
      </c>
      <c r="BF129" s="224">
        <f>IF(N129="snížená",J129,0)</f>
        <v>0</v>
      </c>
      <c r="BG129" s="224">
        <f>IF(N129="zákl. přenesená",J129,0)</f>
        <v>0</v>
      </c>
      <c r="BH129" s="224">
        <f>IF(N129="sníž. přenesená",J129,0)</f>
        <v>0</v>
      </c>
      <c r="BI129" s="224">
        <f>IF(N129="nulová",J129,0)</f>
        <v>0</v>
      </c>
      <c r="BJ129" s="13" t="s">
        <v>83</v>
      </c>
      <c r="BK129" s="224">
        <f>ROUND(I129*H129,2)</f>
        <v>0</v>
      </c>
      <c r="BL129" s="13" t="s">
        <v>132</v>
      </c>
      <c r="BM129" s="223" t="s">
        <v>151</v>
      </c>
    </row>
    <row r="130" s="2" customFormat="1">
      <c r="A130" s="34"/>
      <c r="B130" s="35"/>
      <c r="C130" s="36"/>
      <c r="D130" s="225" t="s">
        <v>135</v>
      </c>
      <c r="E130" s="36"/>
      <c r="F130" s="226" t="s">
        <v>152</v>
      </c>
      <c r="G130" s="36"/>
      <c r="H130" s="36"/>
      <c r="I130" s="150"/>
      <c r="J130" s="36"/>
      <c r="K130" s="36"/>
      <c r="L130" s="40"/>
      <c r="M130" s="227"/>
      <c r="N130" s="228"/>
      <c r="O130" s="87"/>
      <c r="P130" s="87"/>
      <c r="Q130" s="87"/>
      <c r="R130" s="87"/>
      <c r="S130" s="87"/>
      <c r="T130" s="88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3" t="s">
        <v>135</v>
      </c>
      <c r="AU130" s="13" t="s">
        <v>76</v>
      </c>
    </row>
    <row r="131" s="2" customFormat="1" ht="16.5" customHeight="1">
      <c r="A131" s="34"/>
      <c r="B131" s="35"/>
      <c r="C131" s="211" t="s">
        <v>132</v>
      </c>
      <c r="D131" s="211" t="s">
        <v>128</v>
      </c>
      <c r="E131" s="212" t="s">
        <v>153</v>
      </c>
      <c r="F131" s="213" t="s">
        <v>154</v>
      </c>
      <c r="G131" s="214" t="s">
        <v>155</v>
      </c>
      <c r="H131" s="215">
        <v>1100</v>
      </c>
      <c r="I131" s="216"/>
      <c r="J131" s="217">
        <f>ROUND(I131*H131,2)</f>
        <v>0</v>
      </c>
      <c r="K131" s="218"/>
      <c r="L131" s="40"/>
      <c r="M131" s="219" t="s">
        <v>1</v>
      </c>
      <c r="N131" s="220" t="s">
        <v>41</v>
      </c>
      <c r="O131" s="87"/>
      <c r="P131" s="221">
        <f>O131*H131</f>
        <v>0</v>
      </c>
      <c r="Q131" s="221">
        <v>0</v>
      </c>
      <c r="R131" s="221">
        <f>Q131*H131</f>
        <v>0</v>
      </c>
      <c r="S131" s="221">
        <v>0</v>
      </c>
      <c r="T131" s="22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23" t="s">
        <v>132</v>
      </c>
      <c r="AT131" s="223" t="s">
        <v>128</v>
      </c>
      <c r="AU131" s="223" t="s">
        <v>76</v>
      </c>
      <c r="AY131" s="13" t="s">
        <v>133</v>
      </c>
      <c r="BE131" s="224">
        <f>IF(N131="základní",J131,0)</f>
        <v>0</v>
      </c>
      <c r="BF131" s="224">
        <f>IF(N131="snížená",J131,0)</f>
        <v>0</v>
      </c>
      <c r="BG131" s="224">
        <f>IF(N131="zákl. přenesená",J131,0)</f>
        <v>0</v>
      </c>
      <c r="BH131" s="224">
        <f>IF(N131="sníž. přenesená",J131,0)</f>
        <v>0</v>
      </c>
      <c r="BI131" s="224">
        <f>IF(N131="nulová",J131,0)</f>
        <v>0</v>
      </c>
      <c r="BJ131" s="13" t="s">
        <v>83</v>
      </c>
      <c r="BK131" s="224">
        <f>ROUND(I131*H131,2)</f>
        <v>0</v>
      </c>
      <c r="BL131" s="13" t="s">
        <v>132</v>
      </c>
      <c r="BM131" s="223" t="s">
        <v>156</v>
      </c>
    </row>
    <row r="132" s="2" customFormat="1">
      <c r="A132" s="34"/>
      <c r="B132" s="35"/>
      <c r="C132" s="36"/>
      <c r="D132" s="225" t="s">
        <v>135</v>
      </c>
      <c r="E132" s="36"/>
      <c r="F132" s="226" t="s">
        <v>157</v>
      </c>
      <c r="G132" s="36"/>
      <c r="H132" s="36"/>
      <c r="I132" s="150"/>
      <c r="J132" s="36"/>
      <c r="K132" s="36"/>
      <c r="L132" s="40"/>
      <c r="M132" s="227"/>
      <c r="N132" s="228"/>
      <c r="O132" s="87"/>
      <c r="P132" s="87"/>
      <c r="Q132" s="87"/>
      <c r="R132" s="87"/>
      <c r="S132" s="87"/>
      <c r="T132" s="88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3" t="s">
        <v>135</v>
      </c>
      <c r="AU132" s="13" t="s">
        <v>76</v>
      </c>
    </row>
    <row r="133" s="2" customFormat="1" ht="16.5" customHeight="1">
      <c r="A133" s="34"/>
      <c r="B133" s="35"/>
      <c r="C133" s="211" t="s">
        <v>158</v>
      </c>
      <c r="D133" s="211" t="s">
        <v>128</v>
      </c>
      <c r="E133" s="212" t="s">
        <v>159</v>
      </c>
      <c r="F133" s="213" t="s">
        <v>160</v>
      </c>
      <c r="G133" s="214" t="s">
        <v>155</v>
      </c>
      <c r="H133" s="215">
        <v>1100</v>
      </c>
      <c r="I133" s="216"/>
      <c r="J133" s="217">
        <f>ROUND(I133*H133,2)</f>
        <v>0</v>
      </c>
      <c r="K133" s="218"/>
      <c r="L133" s="40"/>
      <c r="M133" s="219" t="s">
        <v>1</v>
      </c>
      <c r="N133" s="220" t="s">
        <v>41</v>
      </c>
      <c r="O133" s="87"/>
      <c r="P133" s="221">
        <f>O133*H133</f>
        <v>0</v>
      </c>
      <c r="Q133" s="221">
        <v>0</v>
      </c>
      <c r="R133" s="221">
        <f>Q133*H133</f>
        <v>0</v>
      </c>
      <c r="S133" s="221">
        <v>0</v>
      </c>
      <c r="T133" s="22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23" t="s">
        <v>132</v>
      </c>
      <c r="AT133" s="223" t="s">
        <v>128</v>
      </c>
      <c r="AU133" s="223" t="s">
        <v>76</v>
      </c>
      <c r="AY133" s="13" t="s">
        <v>133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3" t="s">
        <v>83</v>
      </c>
      <c r="BK133" s="224">
        <f>ROUND(I133*H133,2)</f>
        <v>0</v>
      </c>
      <c r="BL133" s="13" t="s">
        <v>132</v>
      </c>
      <c r="BM133" s="223" t="s">
        <v>161</v>
      </c>
    </row>
    <row r="134" s="2" customFormat="1">
      <c r="A134" s="34"/>
      <c r="B134" s="35"/>
      <c r="C134" s="36"/>
      <c r="D134" s="225" t="s">
        <v>135</v>
      </c>
      <c r="E134" s="36"/>
      <c r="F134" s="226" t="s">
        <v>162</v>
      </c>
      <c r="G134" s="36"/>
      <c r="H134" s="36"/>
      <c r="I134" s="150"/>
      <c r="J134" s="36"/>
      <c r="K134" s="36"/>
      <c r="L134" s="40"/>
      <c r="M134" s="227"/>
      <c r="N134" s="228"/>
      <c r="O134" s="87"/>
      <c r="P134" s="87"/>
      <c r="Q134" s="87"/>
      <c r="R134" s="87"/>
      <c r="S134" s="87"/>
      <c r="T134" s="88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3" t="s">
        <v>135</v>
      </c>
      <c r="AU134" s="13" t="s">
        <v>76</v>
      </c>
    </row>
    <row r="135" s="2" customFormat="1" ht="16.5" customHeight="1">
      <c r="A135" s="34"/>
      <c r="B135" s="35"/>
      <c r="C135" s="211" t="s">
        <v>163</v>
      </c>
      <c r="D135" s="211" t="s">
        <v>128</v>
      </c>
      <c r="E135" s="212" t="s">
        <v>164</v>
      </c>
      <c r="F135" s="213" t="s">
        <v>165</v>
      </c>
      <c r="G135" s="214" t="s">
        <v>166</v>
      </c>
      <c r="H135" s="215">
        <v>4</v>
      </c>
      <c r="I135" s="216"/>
      <c r="J135" s="217">
        <f>ROUND(I135*H135,2)</f>
        <v>0</v>
      </c>
      <c r="K135" s="218"/>
      <c r="L135" s="40"/>
      <c r="M135" s="219" t="s">
        <v>1</v>
      </c>
      <c r="N135" s="220" t="s">
        <v>41</v>
      </c>
      <c r="O135" s="87"/>
      <c r="P135" s="221">
        <f>O135*H135</f>
        <v>0</v>
      </c>
      <c r="Q135" s="221">
        <v>0</v>
      </c>
      <c r="R135" s="221">
        <f>Q135*H135</f>
        <v>0</v>
      </c>
      <c r="S135" s="221">
        <v>0</v>
      </c>
      <c r="T135" s="22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23" t="s">
        <v>132</v>
      </c>
      <c r="AT135" s="223" t="s">
        <v>128</v>
      </c>
      <c r="AU135" s="223" t="s">
        <v>76</v>
      </c>
      <c r="AY135" s="13" t="s">
        <v>133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3" t="s">
        <v>83</v>
      </c>
      <c r="BK135" s="224">
        <f>ROUND(I135*H135,2)</f>
        <v>0</v>
      </c>
      <c r="BL135" s="13" t="s">
        <v>132</v>
      </c>
      <c r="BM135" s="223" t="s">
        <v>167</v>
      </c>
    </row>
    <row r="136" s="2" customFormat="1">
      <c r="A136" s="34"/>
      <c r="B136" s="35"/>
      <c r="C136" s="36"/>
      <c r="D136" s="225" t="s">
        <v>135</v>
      </c>
      <c r="E136" s="36"/>
      <c r="F136" s="226" t="s">
        <v>168</v>
      </c>
      <c r="G136" s="36"/>
      <c r="H136" s="36"/>
      <c r="I136" s="150"/>
      <c r="J136" s="36"/>
      <c r="K136" s="36"/>
      <c r="L136" s="40"/>
      <c r="M136" s="227"/>
      <c r="N136" s="228"/>
      <c r="O136" s="87"/>
      <c r="P136" s="87"/>
      <c r="Q136" s="87"/>
      <c r="R136" s="87"/>
      <c r="S136" s="87"/>
      <c r="T136" s="88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3" t="s">
        <v>135</v>
      </c>
      <c r="AU136" s="13" t="s">
        <v>76</v>
      </c>
    </row>
    <row r="137" s="2" customFormat="1" ht="16.5" customHeight="1">
      <c r="A137" s="34"/>
      <c r="B137" s="35"/>
      <c r="C137" s="211" t="s">
        <v>169</v>
      </c>
      <c r="D137" s="211" t="s">
        <v>128</v>
      </c>
      <c r="E137" s="212" t="s">
        <v>170</v>
      </c>
      <c r="F137" s="213" t="s">
        <v>171</v>
      </c>
      <c r="G137" s="214" t="s">
        <v>166</v>
      </c>
      <c r="H137" s="215">
        <v>4</v>
      </c>
      <c r="I137" s="216"/>
      <c r="J137" s="217">
        <f>ROUND(I137*H137,2)</f>
        <v>0</v>
      </c>
      <c r="K137" s="218"/>
      <c r="L137" s="40"/>
      <c r="M137" s="219" t="s">
        <v>1</v>
      </c>
      <c r="N137" s="220" t="s">
        <v>41</v>
      </c>
      <c r="O137" s="87"/>
      <c r="P137" s="221">
        <f>O137*H137</f>
        <v>0</v>
      </c>
      <c r="Q137" s="221">
        <v>0</v>
      </c>
      <c r="R137" s="221">
        <f>Q137*H137</f>
        <v>0</v>
      </c>
      <c r="S137" s="221">
        <v>0</v>
      </c>
      <c r="T137" s="22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23" t="s">
        <v>132</v>
      </c>
      <c r="AT137" s="223" t="s">
        <v>128</v>
      </c>
      <c r="AU137" s="223" t="s">
        <v>76</v>
      </c>
      <c r="AY137" s="13" t="s">
        <v>133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3" t="s">
        <v>83</v>
      </c>
      <c r="BK137" s="224">
        <f>ROUND(I137*H137,2)</f>
        <v>0</v>
      </c>
      <c r="BL137" s="13" t="s">
        <v>132</v>
      </c>
      <c r="BM137" s="223" t="s">
        <v>172</v>
      </c>
    </row>
    <row r="138" s="2" customFormat="1">
      <c r="A138" s="34"/>
      <c r="B138" s="35"/>
      <c r="C138" s="36"/>
      <c r="D138" s="225" t="s">
        <v>135</v>
      </c>
      <c r="E138" s="36"/>
      <c r="F138" s="226" t="s">
        <v>173</v>
      </c>
      <c r="G138" s="36"/>
      <c r="H138" s="36"/>
      <c r="I138" s="150"/>
      <c r="J138" s="36"/>
      <c r="K138" s="36"/>
      <c r="L138" s="40"/>
      <c r="M138" s="227"/>
      <c r="N138" s="228"/>
      <c r="O138" s="87"/>
      <c r="P138" s="87"/>
      <c r="Q138" s="87"/>
      <c r="R138" s="87"/>
      <c r="S138" s="87"/>
      <c r="T138" s="88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T138" s="13" t="s">
        <v>135</v>
      </c>
      <c r="AU138" s="13" t="s">
        <v>76</v>
      </c>
    </row>
    <row r="139" s="2" customFormat="1" ht="16.5" customHeight="1">
      <c r="A139" s="34"/>
      <c r="B139" s="35"/>
      <c r="C139" s="211" t="s">
        <v>174</v>
      </c>
      <c r="D139" s="211" t="s">
        <v>128</v>
      </c>
      <c r="E139" s="212" t="s">
        <v>175</v>
      </c>
      <c r="F139" s="213" t="s">
        <v>176</v>
      </c>
      <c r="G139" s="214" t="s">
        <v>143</v>
      </c>
      <c r="H139" s="215">
        <v>110.25</v>
      </c>
      <c r="I139" s="216"/>
      <c r="J139" s="217">
        <f>ROUND(I139*H139,2)</f>
        <v>0</v>
      </c>
      <c r="K139" s="218"/>
      <c r="L139" s="40"/>
      <c r="M139" s="219" t="s">
        <v>1</v>
      </c>
      <c r="N139" s="220" t="s">
        <v>41</v>
      </c>
      <c r="O139" s="87"/>
      <c r="P139" s="221">
        <f>O139*H139</f>
        <v>0</v>
      </c>
      <c r="Q139" s="221">
        <v>0</v>
      </c>
      <c r="R139" s="221">
        <f>Q139*H139</f>
        <v>0</v>
      </c>
      <c r="S139" s="221">
        <v>0</v>
      </c>
      <c r="T139" s="22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23" t="s">
        <v>132</v>
      </c>
      <c r="AT139" s="223" t="s">
        <v>128</v>
      </c>
      <c r="AU139" s="223" t="s">
        <v>76</v>
      </c>
      <c r="AY139" s="13" t="s">
        <v>133</v>
      </c>
      <c r="BE139" s="224">
        <f>IF(N139="základní",J139,0)</f>
        <v>0</v>
      </c>
      <c r="BF139" s="224">
        <f>IF(N139="snížená",J139,0)</f>
        <v>0</v>
      </c>
      <c r="BG139" s="224">
        <f>IF(N139="zákl. přenesená",J139,0)</f>
        <v>0</v>
      </c>
      <c r="BH139" s="224">
        <f>IF(N139="sníž. přenesená",J139,0)</f>
        <v>0</v>
      </c>
      <c r="BI139" s="224">
        <f>IF(N139="nulová",J139,0)</f>
        <v>0</v>
      </c>
      <c r="BJ139" s="13" t="s">
        <v>83</v>
      </c>
      <c r="BK139" s="224">
        <f>ROUND(I139*H139,2)</f>
        <v>0</v>
      </c>
      <c r="BL139" s="13" t="s">
        <v>132</v>
      </c>
      <c r="BM139" s="223" t="s">
        <v>177</v>
      </c>
    </row>
    <row r="140" s="2" customFormat="1">
      <c r="A140" s="34"/>
      <c r="B140" s="35"/>
      <c r="C140" s="36"/>
      <c r="D140" s="225" t="s">
        <v>135</v>
      </c>
      <c r="E140" s="36"/>
      <c r="F140" s="226" t="s">
        <v>178</v>
      </c>
      <c r="G140" s="36"/>
      <c r="H140" s="36"/>
      <c r="I140" s="150"/>
      <c r="J140" s="36"/>
      <c r="K140" s="36"/>
      <c r="L140" s="40"/>
      <c r="M140" s="227"/>
      <c r="N140" s="228"/>
      <c r="O140" s="87"/>
      <c r="P140" s="87"/>
      <c r="Q140" s="87"/>
      <c r="R140" s="87"/>
      <c r="S140" s="87"/>
      <c r="T140" s="88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T140" s="13" t="s">
        <v>135</v>
      </c>
      <c r="AU140" s="13" t="s">
        <v>76</v>
      </c>
    </row>
    <row r="141" s="10" customFormat="1">
      <c r="A141" s="10"/>
      <c r="B141" s="229"/>
      <c r="C141" s="230"/>
      <c r="D141" s="225" t="s">
        <v>137</v>
      </c>
      <c r="E141" s="231" t="s">
        <v>1</v>
      </c>
      <c r="F141" s="232" t="s">
        <v>179</v>
      </c>
      <c r="G141" s="230"/>
      <c r="H141" s="233">
        <v>35</v>
      </c>
      <c r="I141" s="234"/>
      <c r="J141" s="230"/>
      <c r="K141" s="230"/>
      <c r="L141" s="235"/>
      <c r="M141" s="236"/>
      <c r="N141" s="237"/>
      <c r="O141" s="237"/>
      <c r="P141" s="237"/>
      <c r="Q141" s="237"/>
      <c r="R141" s="237"/>
      <c r="S141" s="237"/>
      <c r="T141" s="238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T141" s="239" t="s">
        <v>137</v>
      </c>
      <c r="AU141" s="239" t="s">
        <v>76</v>
      </c>
      <c r="AV141" s="10" t="s">
        <v>85</v>
      </c>
      <c r="AW141" s="10" t="s">
        <v>32</v>
      </c>
      <c r="AX141" s="10" t="s">
        <v>76</v>
      </c>
      <c r="AY141" s="239" t="s">
        <v>133</v>
      </c>
    </row>
    <row r="142" s="10" customFormat="1">
      <c r="A142" s="10"/>
      <c r="B142" s="229"/>
      <c r="C142" s="230"/>
      <c r="D142" s="225" t="s">
        <v>137</v>
      </c>
      <c r="E142" s="231" t="s">
        <v>1</v>
      </c>
      <c r="F142" s="232" t="s">
        <v>180</v>
      </c>
      <c r="G142" s="230"/>
      <c r="H142" s="233">
        <v>35</v>
      </c>
      <c r="I142" s="234"/>
      <c r="J142" s="230"/>
      <c r="K142" s="230"/>
      <c r="L142" s="235"/>
      <c r="M142" s="236"/>
      <c r="N142" s="237"/>
      <c r="O142" s="237"/>
      <c r="P142" s="237"/>
      <c r="Q142" s="237"/>
      <c r="R142" s="237"/>
      <c r="S142" s="237"/>
      <c r="T142" s="238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T142" s="239" t="s">
        <v>137</v>
      </c>
      <c r="AU142" s="239" t="s">
        <v>76</v>
      </c>
      <c r="AV142" s="10" t="s">
        <v>85</v>
      </c>
      <c r="AW142" s="10" t="s">
        <v>32</v>
      </c>
      <c r="AX142" s="10" t="s">
        <v>76</v>
      </c>
      <c r="AY142" s="239" t="s">
        <v>133</v>
      </c>
    </row>
    <row r="143" s="10" customFormat="1">
      <c r="A143" s="10"/>
      <c r="B143" s="229"/>
      <c r="C143" s="230"/>
      <c r="D143" s="225" t="s">
        <v>137</v>
      </c>
      <c r="E143" s="231" t="s">
        <v>1</v>
      </c>
      <c r="F143" s="232" t="s">
        <v>181</v>
      </c>
      <c r="G143" s="230"/>
      <c r="H143" s="233">
        <v>40.25</v>
      </c>
      <c r="I143" s="234"/>
      <c r="J143" s="230"/>
      <c r="K143" s="230"/>
      <c r="L143" s="235"/>
      <c r="M143" s="236"/>
      <c r="N143" s="237"/>
      <c r="O143" s="237"/>
      <c r="P143" s="237"/>
      <c r="Q143" s="237"/>
      <c r="R143" s="237"/>
      <c r="S143" s="237"/>
      <c r="T143" s="238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T143" s="239" t="s">
        <v>137</v>
      </c>
      <c r="AU143" s="239" t="s">
        <v>76</v>
      </c>
      <c r="AV143" s="10" t="s">
        <v>85</v>
      </c>
      <c r="AW143" s="10" t="s">
        <v>32</v>
      </c>
      <c r="AX143" s="10" t="s">
        <v>76</v>
      </c>
      <c r="AY143" s="239" t="s">
        <v>133</v>
      </c>
    </row>
    <row r="144" s="11" customFormat="1">
      <c r="A144" s="11"/>
      <c r="B144" s="240"/>
      <c r="C144" s="241"/>
      <c r="D144" s="225" t="s">
        <v>137</v>
      </c>
      <c r="E144" s="242" t="s">
        <v>1</v>
      </c>
      <c r="F144" s="243" t="s">
        <v>140</v>
      </c>
      <c r="G144" s="241"/>
      <c r="H144" s="244">
        <v>110.25</v>
      </c>
      <c r="I144" s="245"/>
      <c r="J144" s="241"/>
      <c r="K144" s="241"/>
      <c r="L144" s="246"/>
      <c r="M144" s="247"/>
      <c r="N144" s="248"/>
      <c r="O144" s="248"/>
      <c r="P144" s="248"/>
      <c r="Q144" s="248"/>
      <c r="R144" s="248"/>
      <c r="S144" s="248"/>
      <c r="T144" s="249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T144" s="250" t="s">
        <v>137</v>
      </c>
      <c r="AU144" s="250" t="s">
        <v>76</v>
      </c>
      <c r="AV144" s="11" t="s">
        <v>132</v>
      </c>
      <c r="AW144" s="11" t="s">
        <v>32</v>
      </c>
      <c r="AX144" s="11" t="s">
        <v>83</v>
      </c>
      <c r="AY144" s="250" t="s">
        <v>133</v>
      </c>
    </row>
    <row r="145" s="2" customFormat="1" ht="16.5" customHeight="1">
      <c r="A145" s="34"/>
      <c r="B145" s="35"/>
      <c r="C145" s="211" t="s">
        <v>182</v>
      </c>
      <c r="D145" s="211" t="s">
        <v>128</v>
      </c>
      <c r="E145" s="212" t="s">
        <v>183</v>
      </c>
      <c r="F145" s="213" t="s">
        <v>184</v>
      </c>
      <c r="G145" s="214" t="s">
        <v>143</v>
      </c>
      <c r="H145" s="215">
        <v>650.25</v>
      </c>
      <c r="I145" s="216"/>
      <c r="J145" s="217">
        <f>ROUND(I145*H145,2)</f>
        <v>0</v>
      </c>
      <c r="K145" s="218"/>
      <c r="L145" s="40"/>
      <c r="M145" s="219" t="s">
        <v>1</v>
      </c>
      <c r="N145" s="220" t="s">
        <v>41</v>
      </c>
      <c r="O145" s="87"/>
      <c r="P145" s="221">
        <f>O145*H145</f>
        <v>0</v>
      </c>
      <c r="Q145" s="221">
        <v>0</v>
      </c>
      <c r="R145" s="221">
        <f>Q145*H145</f>
        <v>0</v>
      </c>
      <c r="S145" s="221">
        <v>0</v>
      </c>
      <c r="T145" s="22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23" t="s">
        <v>132</v>
      </c>
      <c r="AT145" s="223" t="s">
        <v>128</v>
      </c>
      <c r="AU145" s="223" t="s">
        <v>76</v>
      </c>
      <c r="AY145" s="13" t="s">
        <v>133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3" t="s">
        <v>83</v>
      </c>
      <c r="BK145" s="224">
        <f>ROUND(I145*H145,2)</f>
        <v>0</v>
      </c>
      <c r="BL145" s="13" t="s">
        <v>132</v>
      </c>
      <c r="BM145" s="223" t="s">
        <v>185</v>
      </c>
    </row>
    <row r="146" s="2" customFormat="1">
      <c r="A146" s="34"/>
      <c r="B146" s="35"/>
      <c r="C146" s="36"/>
      <c r="D146" s="225" t="s">
        <v>135</v>
      </c>
      <c r="E146" s="36"/>
      <c r="F146" s="226" t="s">
        <v>186</v>
      </c>
      <c r="G146" s="36"/>
      <c r="H146" s="36"/>
      <c r="I146" s="150"/>
      <c r="J146" s="36"/>
      <c r="K146" s="36"/>
      <c r="L146" s="40"/>
      <c r="M146" s="227"/>
      <c r="N146" s="228"/>
      <c r="O146" s="87"/>
      <c r="P146" s="87"/>
      <c r="Q146" s="87"/>
      <c r="R146" s="87"/>
      <c r="S146" s="87"/>
      <c r="T146" s="88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T146" s="13" t="s">
        <v>135</v>
      </c>
      <c r="AU146" s="13" t="s">
        <v>76</v>
      </c>
    </row>
    <row r="147" s="10" customFormat="1">
      <c r="A147" s="10"/>
      <c r="B147" s="229"/>
      <c r="C147" s="230"/>
      <c r="D147" s="225" t="s">
        <v>137</v>
      </c>
      <c r="E147" s="231" t="s">
        <v>1</v>
      </c>
      <c r="F147" s="232" t="s">
        <v>187</v>
      </c>
      <c r="G147" s="230"/>
      <c r="H147" s="233">
        <v>650.25</v>
      </c>
      <c r="I147" s="234"/>
      <c r="J147" s="230"/>
      <c r="K147" s="230"/>
      <c r="L147" s="235"/>
      <c r="M147" s="236"/>
      <c r="N147" s="237"/>
      <c r="O147" s="237"/>
      <c r="P147" s="237"/>
      <c r="Q147" s="237"/>
      <c r="R147" s="237"/>
      <c r="S147" s="237"/>
      <c r="T147" s="238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T147" s="239" t="s">
        <v>137</v>
      </c>
      <c r="AU147" s="239" t="s">
        <v>76</v>
      </c>
      <c r="AV147" s="10" t="s">
        <v>85</v>
      </c>
      <c r="AW147" s="10" t="s">
        <v>32</v>
      </c>
      <c r="AX147" s="10" t="s">
        <v>83</v>
      </c>
      <c r="AY147" s="239" t="s">
        <v>133</v>
      </c>
    </row>
    <row r="148" s="2" customFormat="1" ht="16.5" customHeight="1">
      <c r="A148" s="34"/>
      <c r="B148" s="35"/>
      <c r="C148" s="251" t="s">
        <v>188</v>
      </c>
      <c r="D148" s="251" t="s">
        <v>189</v>
      </c>
      <c r="E148" s="252" t="s">
        <v>190</v>
      </c>
      <c r="F148" s="253" t="s">
        <v>191</v>
      </c>
      <c r="G148" s="254" t="s">
        <v>192</v>
      </c>
      <c r="H148" s="255">
        <v>927.25699999999995</v>
      </c>
      <c r="I148" s="256"/>
      <c r="J148" s="257">
        <f>ROUND(I148*H148,2)</f>
        <v>0</v>
      </c>
      <c r="K148" s="258"/>
      <c r="L148" s="259"/>
      <c r="M148" s="260" t="s">
        <v>1</v>
      </c>
      <c r="N148" s="261" t="s">
        <v>41</v>
      </c>
      <c r="O148" s="87"/>
      <c r="P148" s="221">
        <f>O148*H148</f>
        <v>0</v>
      </c>
      <c r="Q148" s="221">
        <v>1</v>
      </c>
      <c r="R148" s="221">
        <f>Q148*H148</f>
        <v>927.25699999999995</v>
      </c>
      <c r="S148" s="221">
        <v>0</v>
      </c>
      <c r="T148" s="22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23" t="s">
        <v>193</v>
      </c>
      <c r="AT148" s="223" t="s">
        <v>189</v>
      </c>
      <c r="AU148" s="223" t="s">
        <v>76</v>
      </c>
      <c r="AY148" s="13" t="s">
        <v>133</v>
      </c>
      <c r="BE148" s="224">
        <f>IF(N148="základní",J148,0)</f>
        <v>0</v>
      </c>
      <c r="BF148" s="224">
        <f>IF(N148="snížená",J148,0)</f>
        <v>0</v>
      </c>
      <c r="BG148" s="224">
        <f>IF(N148="zákl. přenesená",J148,0)</f>
        <v>0</v>
      </c>
      <c r="BH148" s="224">
        <f>IF(N148="sníž. přenesená",J148,0)</f>
        <v>0</v>
      </c>
      <c r="BI148" s="224">
        <f>IF(N148="nulová",J148,0)</f>
        <v>0</v>
      </c>
      <c r="BJ148" s="13" t="s">
        <v>83</v>
      </c>
      <c r="BK148" s="224">
        <f>ROUND(I148*H148,2)</f>
        <v>0</v>
      </c>
      <c r="BL148" s="13" t="s">
        <v>193</v>
      </c>
      <c r="BM148" s="223" t="s">
        <v>194</v>
      </c>
    </row>
    <row r="149" s="2" customFormat="1">
      <c r="A149" s="34"/>
      <c r="B149" s="35"/>
      <c r="C149" s="36"/>
      <c r="D149" s="225" t="s">
        <v>135</v>
      </c>
      <c r="E149" s="36"/>
      <c r="F149" s="226" t="s">
        <v>191</v>
      </c>
      <c r="G149" s="36"/>
      <c r="H149" s="36"/>
      <c r="I149" s="150"/>
      <c r="J149" s="36"/>
      <c r="K149" s="36"/>
      <c r="L149" s="40"/>
      <c r="M149" s="227"/>
      <c r="N149" s="228"/>
      <c r="O149" s="87"/>
      <c r="P149" s="87"/>
      <c r="Q149" s="87"/>
      <c r="R149" s="87"/>
      <c r="S149" s="87"/>
      <c r="T149" s="88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3" t="s">
        <v>135</v>
      </c>
      <c r="AU149" s="13" t="s">
        <v>76</v>
      </c>
    </row>
    <row r="150" s="10" customFormat="1">
      <c r="A150" s="10"/>
      <c r="B150" s="229"/>
      <c r="C150" s="230"/>
      <c r="D150" s="225" t="s">
        <v>137</v>
      </c>
      <c r="E150" s="231" t="s">
        <v>1</v>
      </c>
      <c r="F150" s="232" t="s">
        <v>195</v>
      </c>
      <c r="G150" s="230"/>
      <c r="H150" s="233">
        <v>927.25699999999995</v>
      </c>
      <c r="I150" s="234"/>
      <c r="J150" s="230"/>
      <c r="K150" s="230"/>
      <c r="L150" s="235"/>
      <c r="M150" s="236"/>
      <c r="N150" s="237"/>
      <c r="O150" s="237"/>
      <c r="P150" s="237"/>
      <c r="Q150" s="237"/>
      <c r="R150" s="237"/>
      <c r="S150" s="237"/>
      <c r="T150" s="238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T150" s="239" t="s">
        <v>137</v>
      </c>
      <c r="AU150" s="239" t="s">
        <v>76</v>
      </c>
      <c r="AV150" s="10" t="s">
        <v>85</v>
      </c>
      <c r="AW150" s="10" t="s">
        <v>32</v>
      </c>
      <c r="AX150" s="10" t="s">
        <v>83</v>
      </c>
      <c r="AY150" s="239" t="s">
        <v>133</v>
      </c>
    </row>
    <row r="151" s="2" customFormat="1" ht="16.5" customHeight="1">
      <c r="A151" s="34"/>
      <c r="B151" s="35"/>
      <c r="C151" s="211" t="s">
        <v>196</v>
      </c>
      <c r="D151" s="211" t="s">
        <v>128</v>
      </c>
      <c r="E151" s="212" t="s">
        <v>197</v>
      </c>
      <c r="F151" s="213" t="s">
        <v>198</v>
      </c>
      <c r="G151" s="214" t="s">
        <v>143</v>
      </c>
      <c r="H151" s="215">
        <v>24.5</v>
      </c>
      <c r="I151" s="216"/>
      <c r="J151" s="217">
        <f>ROUND(I151*H151,2)</f>
        <v>0</v>
      </c>
      <c r="K151" s="218"/>
      <c r="L151" s="40"/>
      <c r="M151" s="219" t="s">
        <v>1</v>
      </c>
      <c r="N151" s="220" t="s">
        <v>41</v>
      </c>
      <c r="O151" s="87"/>
      <c r="P151" s="221">
        <f>O151*H151</f>
        <v>0</v>
      </c>
      <c r="Q151" s="221">
        <v>0</v>
      </c>
      <c r="R151" s="221">
        <f>Q151*H151</f>
        <v>0</v>
      </c>
      <c r="S151" s="221">
        <v>0</v>
      </c>
      <c r="T151" s="22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23" t="s">
        <v>132</v>
      </c>
      <c r="AT151" s="223" t="s">
        <v>128</v>
      </c>
      <c r="AU151" s="223" t="s">
        <v>76</v>
      </c>
      <c r="AY151" s="13" t="s">
        <v>133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3" t="s">
        <v>83</v>
      </c>
      <c r="BK151" s="224">
        <f>ROUND(I151*H151,2)</f>
        <v>0</v>
      </c>
      <c r="BL151" s="13" t="s">
        <v>132</v>
      </c>
      <c r="BM151" s="223" t="s">
        <v>199</v>
      </c>
    </row>
    <row r="152" s="2" customFormat="1">
      <c r="A152" s="34"/>
      <c r="B152" s="35"/>
      <c r="C152" s="36"/>
      <c r="D152" s="225" t="s">
        <v>135</v>
      </c>
      <c r="E152" s="36"/>
      <c r="F152" s="226" t="s">
        <v>200</v>
      </c>
      <c r="G152" s="36"/>
      <c r="H152" s="36"/>
      <c r="I152" s="150"/>
      <c r="J152" s="36"/>
      <c r="K152" s="36"/>
      <c r="L152" s="40"/>
      <c r="M152" s="227"/>
      <c r="N152" s="228"/>
      <c r="O152" s="87"/>
      <c r="P152" s="87"/>
      <c r="Q152" s="87"/>
      <c r="R152" s="87"/>
      <c r="S152" s="87"/>
      <c r="T152" s="88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T152" s="13" t="s">
        <v>135</v>
      </c>
      <c r="AU152" s="13" t="s">
        <v>76</v>
      </c>
    </row>
    <row r="153" s="10" customFormat="1">
      <c r="A153" s="10"/>
      <c r="B153" s="229"/>
      <c r="C153" s="230"/>
      <c r="D153" s="225" t="s">
        <v>137</v>
      </c>
      <c r="E153" s="231" t="s">
        <v>1</v>
      </c>
      <c r="F153" s="232" t="s">
        <v>201</v>
      </c>
      <c r="G153" s="230"/>
      <c r="H153" s="233">
        <v>24.5</v>
      </c>
      <c r="I153" s="234"/>
      <c r="J153" s="230"/>
      <c r="K153" s="230"/>
      <c r="L153" s="235"/>
      <c r="M153" s="236"/>
      <c r="N153" s="237"/>
      <c r="O153" s="237"/>
      <c r="P153" s="237"/>
      <c r="Q153" s="237"/>
      <c r="R153" s="237"/>
      <c r="S153" s="237"/>
      <c r="T153" s="238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T153" s="239" t="s">
        <v>137</v>
      </c>
      <c r="AU153" s="239" t="s">
        <v>76</v>
      </c>
      <c r="AV153" s="10" t="s">
        <v>85</v>
      </c>
      <c r="AW153" s="10" t="s">
        <v>32</v>
      </c>
      <c r="AX153" s="10" t="s">
        <v>76</v>
      </c>
      <c r="AY153" s="239" t="s">
        <v>133</v>
      </c>
    </row>
    <row r="154" s="11" customFormat="1">
      <c r="A154" s="11"/>
      <c r="B154" s="240"/>
      <c r="C154" s="241"/>
      <c r="D154" s="225" t="s">
        <v>137</v>
      </c>
      <c r="E154" s="242" t="s">
        <v>1</v>
      </c>
      <c r="F154" s="243" t="s">
        <v>140</v>
      </c>
      <c r="G154" s="241"/>
      <c r="H154" s="244">
        <v>24.5</v>
      </c>
      <c r="I154" s="245"/>
      <c r="J154" s="241"/>
      <c r="K154" s="241"/>
      <c r="L154" s="246"/>
      <c r="M154" s="247"/>
      <c r="N154" s="248"/>
      <c r="O154" s="248"/>
      <c r="P154" s="248"/>
      <c r="Q154" s="248"/>
      <c r="R154" s="248"/>
      <c r="S154" s="248"/>
      <c r="T154" s="249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T154" s="250" t="s">
        <v>137</v>
      </c>
      <c r="AU154" s="250" t="s">
        <v>76</v>
      </c>
      <c r="AV154" s="11" t="s">
        <v>132</v>
      </c>
      <c r="AW154" s="11" t="s">
        <v>32</v>
      </c>
      <c r="AX154" s="11" t="s">
        <v>83</v>
      </c>
      <c r="AY154" s="250" t="s">
        <v>133</v>
      </c>
    </row>
    <row r="155" s="2" customFormat="1" ht="16.5" customHeight="1">
      <c r="A155" s="34"/>
      <c r="B155" s="35"/>
      <c r="C155" s="211" t="s">
        <v>202</v>
      </c>
      <c r="D155" s="211" t="s">
        <v>128</v>
      </c>
      <c r="E155" s="212" t="s">
        <v>203</v>
      </c>
      <c r="F155" s="213" t="s">
        <v>204</v>
      </c>
      <c r="G155" s="214" t="s">
        <v>143</v>
      </c>
      <c r="H155" s="215">
        <v>35.100000000000001</v>
      </c>
      <c r="I155" s="216"/>
      <c r="J155" s="217">
        <f>ROUND(I155*H155,2)</f>
        <v>0</v>
      </c>
      <c r="K155" s="218"/>
      <c r="L155" s="40"/>
      <c r="M155" s="219" t="s">
        <v>1</v>
      </c>
      <c r="N155" s="220" t="s">
        <v>41</v>
      </c>
      <c r="O155" s="87"/>
      <c r="P155" s="221">
        <f>O155*H155</f>
        <v>0</v>
      </c>
      <c r="Q155" s="221">
        <v>0</v>
      </c>
      <c r="R155" s="221">
        <f>Q155*H155</f>
        <v>0</v>
      </c>
      <c r="S155" s="221">
        <v>0</v>
      </c>
      <c r="T155" s="22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23" t="s">
        <v>132</v>
      </c>
      <c r="AT155" s="223" t="s">
        <v>128</v>
      </c>
      <c r="AU155" s="223" t="s">
        <v>76</v>
      </c>
      <c r="AY155" s="13" t="s">
        <v>133</v>
      </c>
      <c r="BE155" s="224">
        <f>IF(N155="základní",J155,0)</f>
        <v>0</v>
      </c>
      <c r="BF155" s="224">
        <f>IF(N155="snížená",J155,0)</f>
        <v>0</v>
      </c>
      <c r="BG155" s="224">
        <f>IF(N155="zákl. přenesená",J155,0)</f>
        <v>0</v>
      </c>
      <c r="BH155" s="224">
        <f>IF(N155="sníž. přenesená",J155,0)</f>
        <v>0</v>
      </c>
      <c r="BI155" s="224">
        <f>IF(N155="nulová",J155,0)</f>
        <v>0</v>
      </c>
      <c r="BJ155" s="13" t="s">
        <v>83</v>
      </c>
      <c r="BK155" s="224">
        <f>ROUND(I155*H155,2)</f>
        <v>0</v>
      </c>
      <c r="BL155" s="13" t="s">
        <v>132</v>
      </c>
      <c r="BM155" s="223" t="s">
        <v>205</v>
      </c>
    </row>
    <row r="156" s="2" customFormat="1">
      <c r="A156" s="34"/>
      <c r="B156" s="35"/>
      <c r="C156" s="36"/>
      <c r="D156" s="225" t="s">
        <v>135</v>
      </c>
      <c r="E156" s="36"/>
      <c r="F156" s="226" t="s">
        <v>206</v>
      </c>
      <c r="G156" s="36"/>
      <c r="H156" s="36"/>
      <c r="I156" s="150"/>
      <c r="J156" s="36"/>
      <c r="K156" s="36"/>
      <c r="L156" s="40"/>
      <c r="M156" s="227"/>
      <c r="N156" s="228"/>
      <c r="O156" s="87"/>
      <c r="P156" s="87"/>
      <c r="Q156" s="87"/>
      <c r="R156" s="87"/>
      <c r="S156" s="87"/>
      <c r="T156" s="88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T156" s="13" t="s">
        <v>135</v>
      </c>
      <c r="AU156" s="13" t="s">
        <v>76</v>
      </c>
    </row>
    <row r="157" s="10" customFormat="1">
      <c r="A157" s="10"/>
      <c r="B157" s="229"/>
      <c r="C157" s="230"/>
      <c r="D157" s="225" t="s">
        <v>137</v>
      </c>
      <c r="E157" s="231" t="s">
        <v>1</v>
      </c>
      <c r="F157" s="232" t="s">
        <v>207</v>
      </c>
      <c r="G157" s="230"/>
      <c r="H157" s="233">
        <v>33.5</v>
      </c>
      <c r="I157" s="234"/>
      <c r="J157" s="230"/>
      <c r="K157" s="230"/>
      <c r="L157" s="235"/>
      <c r="M157" s="236"/>
      <c r="N157" s="237"/>
      <c r="O157" s="237"/>
      <c r="P157" s="237"/>
      <c r="Q157" s="237"/>
      <c r="R157" s="237"/>
      <c r="S157" s="237"/>
      <c r="T157" s="238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T157" s="239" t="s">
        <v>137</v>
      </c>
      <c r="AU157" s="239" t="s">
        <v>76</v>
      </c>
      <c r="AV157" s="10" t="s">
        <v>85</v>
      </c>
      <c r="AW157" s="10" t="s">
        <v>32</v>
      </c>
      <c r="AX157" s="10" t="s">
        <v>76</v>
      </c>
      <c r="AY157" s="239" t="s">
        <v>133</v>
      </c>
    </row>
    <row r="158" s="10" customFormat="1">
      <c r="A158" s="10"/>
      <c r="B158" s="229"/>
      <c r="C158" s="230"/>
      <c r="D158" s="225" t="s">
        <v>137</v>
      </c>
      <c r="E158" s="231" t="s">
        <v>1</v>
      </c>
      <c r="F158" s="232" t="s">
        <v>208</v>
      </c>
      <c r="G158" s="230"/>
      <c r="H158" s="233">
        <v>1.6000000000000001</v>
      </c>
      <c r="I158" s="234"/>
      <c r="J158" s="230"/>
      <c r="K158" s="230"/>
      <c r="L158" s="235"/>
      <c r="M158" s="236"/>
      <c r="N158" s="237"/>
      <c r="O158" s="237"/>
      <c r="P158" s="237"/>
      <c r="Q158" s="237"/>
      <c r="R158" s="237"/>
      <c r="S158" s="237"/>
      <c r="T158" s="238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T158" s="239" t="s">
        <v>137</v>
      </c>
      <c r="AU158" s="239" t="s">
        <v>76</v>
      </c>
      <c r="AV158" s="10" t="s">
        <v>85</v>
      </c>
      <c r="AW158" s="10" t="s">
        <v>32</v>
      </c>
      <c r="AX158" s="10" t="s">
        <v>76</v>
      </c>
      <c r="AY158" s="239" t="s">
        <v>133</v>
      </c>
    </row>
    <row r="159" s="11" customFormat="1">
      <c r="A159" s="11"/>
      <c r="B159" s="240"/>
      <c r="C159" s="241"/>
      <c r="D159" s="225" t="s">
        <v>137</v>
      </c>
      <c r="E159" s="242" t="s">
        <v>1</v>
      </c>
      <c r="F159" s="243" t="s">
        <v>140</v>
      </c>
      <c r="G159" s="241"/>
      <c r="H159" s="244">
        <v>35.100000000000001</v>
      </c>
      <c r="I159" s="245"/>
      <c r="J159" s="241"/>
      <c r="K159" s="241"/>
      <c r="L159" s="246"/>
      <c r="M159" s="247"/>
      <c r="N159" s="248"/>
      <c r="O159" s="248"/>
      <c r="P159" s="248"/>
      <c r="Q159" s="248"/>
      <c r="R159" s="248"/>
      <c r="S159" s="248"/>
      <c r="T159" s="249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T159" s="250" t="s">
        <v>137</v>
      </c>
      <c r="AU159" s="250" t="s">
        <v>76</v>
      </c>
      <c r="AV159" s="11" t="s">
        <v>132</v>
      </c>
      <c r="AW159" s="11" t="s">
        <v>32</v>
      </c>
      <c r="AX159" s="11" t="s">
        <v>83</v>
      </c>
      <c r="AY159" s="250" t="s">
        <v>133</v>
      </c>
    </row>
    <row r="160" s="2" customFormat="1" ht="16.5" customHeight="1">
      <c r="A160" s="34"/>
      <c r="B160" s="35"/>
      <c r="C160" s="211" t="s">
        <v>209</v>
      </c>
      <c r="D160" s="211" t="s">
        <v>128</v>
      </c>
      <c r="E160" s="212" t="s">
        <v>210</v>
      </c>
      <c r="F160" s="213" t="s">
        <v>211</v>
      </c>
      <c r="G160" s="214" t="s">
        <v>150</v>
      </c>
      <c r="H160" s="215">
        <v>0.5</v>
      </c>
      <c r="I160" s="216"/>
      <c r="J160" s="217">
        <f>ROUND(I160*H160,2)</f>
        <v>0</v>
      </c>
      <c r="K160" s="218"/>
      <c r="L160" s="40"/>
      <c r="M160" s="219" t="s">
        <v>1</v>
      </c>
      <c r="N160" s="220" t="s">
        <v>41</v>
      </c>
      <c r="O160" s="87"/>
      <c r="P160" s="221">
        <f>O160*H160</f>
        <v>0</v>
      </c>
      <c r="Q160" s="221">
        <v>0</v>
      </c>
      <c r="R160" s="221">
        <f>Q160*H160</f>
        <v>0</v>
      </c>
      <c r="S160" s="221">
        <v>0</v>
      </c>
      <c r="T160" s="22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23" t="s">
        <v>132</v>
      </c>
      <c r="AT160" s="223" t="s">
        <v>128</v>
      </c>
      <c r="AU160" s="223" t="s">
        <v>76</v>
      </c>
      <c r="AY160" s="13" t="s">
        <v>133</v>
      </c>
      <c r="BE160" s="224">
        <f>IF(N160="základní",J160,0)</f>
        <v>0</v>
      </c>
      <c r="BF160" s="224">
        <f>IF(N160="snížená",J160,0)</f>
        <v>0</v>
      </c>
      <c r="BG160" s="224">
        <f>IF(N160="zákl. přenesená",J160,0)</f>
        <v>0</v>
      </c>
      <c r="BH160" s="224">
        <f>IF(N160="sníž. přenesená",J160,0)</f>
        <v>0</v>
      </c>
      <c r="BI160" s="224">
        <f>IF(N160="nulová",J160,0)</f>
        <v>0</v>
      </c>
      <c r="BJ160" s="13" t="s">
        <v>83</v>
      </c>
      <c r="BK160" s="224">
        <f>ROUND(I160*H160,2)</f>
        <v>0</v>
      </c>
      <c r="BL160" s="13" t="s">
        <v>132</v>
      </c>
      <c r="BM160" s="223" t="s">
        <v>212</v>
      </c>
    </row>
    <row r="161" s="2" customFormat="1">
      <c r="A161" s="34"/>
      <c r="B161" s="35"/>
      <c r="C161" s="36"/>
      <c r="D161" s="225" t="s">
        <v>135</v>
      </c>
      <c r="E161" s="36"/>
      <c r="F161" s="226" t="s">
        <v>213</v>
      </c>
      <c r="G161" s="36"/>
      <c r="H161" s="36"/>
      <c r="I161" s="150"/>
      <c r="J161" s="36"/>
      <c r="K161" s="36"/>
      <c r="L161" s="40"/>
      <c r="M161" s="227"/>
      <c r="N161" s="228"/>
      <c r="O161" s="87"/>
      <c r="P161" s="87"/>
      <c r="Q161" s="87"/>
      <c r="R161" s="87"/>
      <c r="S161" s="87"/>
      <c r="T161" s="88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T161" s="13" t="s">
        <v>135</v>
      </c>
      <c r="AU161" s="13" t="s">
        <v>76</v>
      </c>
    </row>
    <row r="162" s="2" customFormat="1" ht="16.5" customHeight="1">
      <c r="A162" s="34"/>
      <c r="B162" s="35"/>
      <c r="C162" s="211" t="s">
        <v>214</v>
      </c>
      <c r="D162" s="211" t="s">
        <v>128</v>
      </c>
      <c r="E162" s="212" t="s">
        <v>215</v>
      </c>
      <c r="F162" s="213" t="s">
        <v>216</v>
      </c>
      <c r="G162" s="214" t="s">
        <v>150</v>
      </c>
      <c r="H162" s="215">
        <v>1</v>
      </c>
      <c r="I162" s="216"/>
      <c r="J162" s="217">
        <f>ROUND(I162*H162,2)</f>
        <v>0</v>
      </c>
      <c r="K162" s="218"/>
      <c r="L162" s="40"/>
      <c r="M162" s="219" t="s">
        <v>1</v>
      </c>
      <c r="N162" s="220" t="s">
        <v>41</v>
      </c>
      <c r="O162" s="87"/>
      <c r="P162" s="221">
        <f>O162*H162</f>
        <v>0</v>
      </c>
      <c r="Q162" s="221">
        <v>0</v>
      </c>
      <c r="R162" s="221">
        <f>Q162*H162</f>
        <v>0</v>
      </c>
      <c r="S162" s="221">
        <v>0</v>
      </c>
      <c r="T162" s="22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23" t="s">
        <v>132</v>
      </c>
      <c r="AT162" s="223" t="s">
        <v>128</v>
      </c>
      <c r="AU162" s="223" t="s">
        <v>76</v>
      </c>
      <c r="AY162" s="13" t="s">
        <v>133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3" t="s">
        <v>83</v>
      </c>
      <c r="BK162" s="224">
        <f>ROUND(I162*H162,2)</f>
        <v>0</v>
      </c>
      <c r="BL162" s="13" t="s">
        <v>132</v>
      </c>
      <c r="BM162" s="223" t="s">
        <v>217</v>
      </c>
    </row>
    <row r="163" s="2" customFormat="1">
      <c r="A163" s="34"/>
      <c r="B163" s="35"/>
      <c r="C163" s="36"/>
      <c r="D163" s="225" t="s">
        <v>135</v>
      </c>
      <c r="E163" s="36"/>
      <c r="F163" s="226" t="s">
        <v>218</v>
      </c>
      <c r="G163" s="36"/>
      <c r="H163" s="36"/>
      <c r="I163" s="150"/>
      <c r="J163" s="36"/>
      <c r="K163" s="36"/>
      <c r="L163" s="40"/>
      <c r="M163" s="227"/>
      <c r="N163" s="228"/>
      <c r="O163" s="87"/>
      <c r="P163" s="87"/>
      <c r="Q163" s="87"/>
      <c r="R163" s="87"/>
      <c r="S163" s="87"/>
      <c r="T163" s="88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T163" s="13" t="s">
        <v>135</v>
      </c>
      <c r="AU163" s="13" t="s">
        <v>76</v>
      </c>
    </row>
    <row r="164" s="2" customFormat="1" ht="16.5" customHeight="1">
      <c r="A164" s="34"/>
      <c r="B164" s="35"/>
      <c r="C164" s="211" t="s">
        <v>8</v>
      </c>
      <c r="D164" s="211" t="s">
        <v>128</v>
      </c>
      <c r="E164" s="212" t="s">
        <v>219</v>
      </c>
      <c r="F164" s="213" t="s">
        <v>220</v>
      </c>
      <c r="G164" s="214" t="s">
        <v>221</v>
      </c>
      <c r="H164" s="215">
        <v>63</v>
      </c>
      <c r="I164" s="216"/>
      <c r="J164" s="217">
        <f>ROUND(I164*H164,2)</f>
        <v>0</v>
      </c>
      <c r="K164" s="218"/>
      <c r="L164" s="40"/>
      <c r="M164" s="219" t="s">
        <v>1</v>
      </c>
      <c r="N164" s="220" t="s">
        <v>41</v>
      </c>
      <c r="O164" s="87"/>
      <c r="P164" s="221">
        <f>O164*H164</f>
        <v>0</v>
      </c>
      <c r="Q164" s="221">
        <v>0</v>
      </c>
      <c r="R164" s="221">
        <f>Q164*H164</f>
        <v>0</v>
      </c>
      <c r="S164" s="221">
        <v>0</v>
      </c>
      <c r="T164" s="22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23" t="s">
        <v>132</v>
      </c>
      <c r="AT164" s="223" t="s">
        <v>128</v>
      </c>
      <c r="AU164" s="223" t="s">
        <v>76</v>
      </c>
      <c r="AY164" s="13" t="s">
        <v>133</v>
      </c>
      <c r="BE164" s="224">
        <f>IF(N164="základní",J164,0)</f>
        <v>0</v>
      </c>
      <c r="BF164" s="224">
        <f>IF(N164="snížená",J164,0)</f>
        <v>0</v>
      </c>
      <c r="BG164" s="224">
        <f>IF(N164="zákl. přenesená",J164,0)</f>
        <v>0</v>
      </c>
      <c r="BH164" s="224">
        <f>IF(N164="sníž. přenesená",J164,0)</f>
        <v>0</v>
      </c>
      <c r="BI164" s="224">
        <f>IF(N164="nulová",J164,0)</f>
        <v>0</v>
      </c>
      <c r="BJ164" s="13" t="s">
        <v>83</v>
      </c>
      <c r="BK164" s="224">
        <f>ROUND(I164*H164,2)</f>
        <v>0</v>
      </c>
      <c r="BL164" s="13" t="s">
        <v>132</v>
      </c>
      <c r="BM164" s="223" t="s">
        <v>222</v>
      </c>
    </row>
    <row r="165" s="2" customFormat="1">
      <c r="A165" s="34"/>
      <c r="B165" s="35"/>
      <c r="C165" s="36"/>
      <c r="D165" s="225" t="s">
        <v>135</v>
      </c>
      <c r="E165" s="36"/>
      <c r="F165" s="226" t="s">
        <v>223</v>
      </c>
      <c r="G165" s="36"/>
      <c r="H165" s="36"/>
      <c r="I165" s="150"/>
      <c r="J165" s="36"/>
      <c r="K165" s="36"/>
      <c r="L165" s="40"/>
      <c r="M165" s="227"/>
      <c r="N165" s="228"/>
      <c r="O165" s="87"/>
      <c r="P165" s="87"/>
      <c r="Q165" s="87"/>
      <c r="R165" s="87"/>
      <c r="S165" s="87"/>
      <c r="T165" s="88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T165" s="13" t="s">
        <v>135</v>
      </c>
      <c r="AU165" s="13" t="s">
        <v>76</v>
      </c>
    </row>
    <row r="166" s="2" customFormat="1" ht="16.5" customHeight="1">
      <c r="A166" s="34"/>
      <c r="B166" s="35"/>
      <c r="C166" s="211" t="s">
        <v>224</v>
      </c>
      <c r="D166" s="211" t="s">
        <v>128</v>
      </c>
      <c r="E166" s="212" t="s">
        <v>225</v>
      </c>
      <c r="F166" s="213" t="s">
        <v>226</v>
      </c>
      <c r="G166" s="214" t="s">
        <v>221</v>
      </c>
      <c r="H166" s="215">
        <v>6</v>
      </c>
      <c r="I166" s="216"/>
      <c r="J166" s="217">
        <f>ROUND(I166*H166,2)</f>
        <v>0</v>
      </c>
      <c r="K166" s="218"/>
      <c r="L166" s="40"/>
      <c r="M166" s="219" t="s">
        <v>1</v>
      </c>
      <c r="N166" s="220" t="s">
        <v>41</v>
      </c>
      <c r="O166" s="87"/>
      <c r="P166" s="221">
        <f>O166*H166</f>
        <v>0</v>
      </c>
      <c r="Q166" s="221">
        <v>0</v>
      </c>
      <c r="R166" s="221">
        <f>Q166*H166</f>
        <v>0</v>
      </c>
      <c r="S166" s="221">
        <v>0</v>
      </c>
      <c r="T166" s="22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23" t="s">
        <v>132</v>
      </c>
      <c r="AT166" s="223" t="s">
        <v>128</v>
      </c>
      <c r="AU166" s="223" t="s">
        <v>76</v>
      </c>
      <c r="AY166" s="13" t="s">
        <v>133</v>
      </c>
      <c r="BE166" s="224">
        <f>IF(N166="základní",J166,0)</f>
        <v>0</v>
      </c>
      <c r="BF166" s="224">
        <f>IF(N166="snížená",J166,0)</f>
        <v>0</v>
      </c>
      <c r="BG166" s="224">
        <f>IF(N166="zákl. přenesená",J166,0)</f>
        <v>0</v>
      </c>
      <c r="BH166" s="224">
        <f>IF(N166="sníž. přenesená",J166,0)</f>
        <v>0</v>
      </c>
      <c r="BI166" s="224">
        <f>IF(N166="nulová",J166,0)</f>
        <v>0</v>
      </c>
      <c r="BJ166" s="13" t="s">
        <v>83</v>
      </c>
      <c r="BK166" s="224">
        <f>ROUND(I166*H166,2)</f>
        <v>0</v>
      </c>
      <c r="BL166" s="13" t="s">
        <v>132</v>
      </c>
      <c r="BM166" s="223" t="s">
        <v>227</v>
      </c>
    </row>
    <row r="167" s="2" customFormat="1">
      <c r="A167" s="34"/>
      <c r="B167" s="35"/>
      <c r="C167" s="36"/>
      <c r="D167" s="225" t="s">
        <v>135</v>
      </c>
      <c r="E167" s="36"/>
      <c r="F167" s="226" t="s">
        <v>228</v>
      </c>
      <c r="G167" s="36"/>
      <c r="H167" s="36"/>
      <c r="I167" s="150"/>
      <c r="J167" s="36"/>
      <c r="K167" s="36"/>
      <c r="L167" s="40"/>
      <c r="M167" s="227"/>
      <c r="N167" s="228"/>
      <c r="O167" s="87"/>
      <c r="P167" s="87"/>
      <c r="Q167" s="87"/>
      <c r="R167" s="87"/>
      <c r="S167" s="87"/>
      <c r="T167" s="88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T167" s="13" t="s">
        <v>135</v>
      </c>
      <c r="AU167" s="13" t="s">
        <v>76</v>
      </c>
    </row>
    <row r="168" s="10" customFormat="1">
      <c r="A168" s="10"/>
      <c r="B168" s="229"/>
      <c r="C168" s="230"/>
      <c r="D168" s="225" t="s">
        <v>137</v>
      </c>
      <c r="E168" s="231" t="s">
        <v>1</v>
      </c>
      <c r="F168" s="232" t="s">
        <v>229</v>
      </c>
      <c r="G168" s="230"/>
      <c r="H168" s="233">
        <v>6</v>
      </c>
      <c r="I168" s="234"/>
      <c r="J168" s="230"/>
      <c r="K168" s="230"/>
      <c r="L168" s="235"/>
      <c r="M168" s="236"/>
      <c r="N168" s="237"/>
      <c r="O168" s="237"/>
      <c r="P168" s="237"/>
      <c r="Q168" s="237"/>
      <c r="R168" s="237"/>
      <c r="S168" s="237"/>
      <c r="T168" s="238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T168" s="239" t="s">
        <v>137</v>
      </c>
      <c r="AU168" s="239" t="s">
        <v>76</v>
      </c>
      <c r="AV168" s="10" t="s">
        <v>85</v>
      </c>
      <c r="AW168" s="10" t="s">
        <v>32</v>
      </c>
      <c r="AX168" s="10" t="s">
        <v>83</v>
      </c>
      <c r="AY168" s="239" t="s">
        <v>133</v>
      </c>
    </row>
    <row r="169" s="2" customFormat="1" ht="16.5" customHeight="1">
      <c r="A169" s="34"/>
      <c r="B169" s="35"/>
      <c r="C169" s="211" t="s">
        <v>230</v>
      </c>
      <c r="D169" s="211" t="s">
        <v>128</v>
      </c>
      <c r="E169" s="212" t="s">
        <v>231</v>
      </c>
      <c r="F169" s="213" t="s">
        <v>232</v>
      </c>
      <c r="G169" s="214" t="s">
        <v>192</v>
      </c>
      <c r="H169" s="215">
        <v>1209.0899999999999</v>
      </c>
      <c r="I169" s="216"/>
      <c r="J169" s="217">
        <f>ROUND(I169*H169,2)</f>
        <v>0</v>
      </c>
      <c r="K169" s="218"/>
      <c r="L169" s="40"/>
      <c r="M169" s="219" t="s">
        <v>1</v>
      </c>
      <c r="N169" s="220" t="s">
        <v>41</v>
      </c>
      <c r="O169" s="87"/>
      <c r="P169" s="221">
        <f>O169*H169</f>
        <v>0</v>
      </c>
      <c r="Q169" s="221">
        <v>0</v>
      </c>
      <c r="R169" s="221">
        <f>Q169*H169</f>
        <v>0</v>
      </c>
      <c r="S169" s="221">
        <v>0</v>
      </c>
      <c r="T169" s="22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23" t="s">
        <v>132</v>
      </c>
      <c r="AT169" s="223" t="s">
        <v>128</v>
      </c>
      <c r="AU169" s="223" t="s">
        <v>76</v>
      </c>
      <c r="AY169" s="13" t="s">
        <v>133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3" t="s">
        <v>83</v>
      </c>
      <c r="BK169" s="224">
        <f>ROUND(I169*H169,2)</f>
        <v>0</v>
      </c>
      <c r="BL169" s="13" t="s">
        <v>132</v>
      </c>
      <c r="BM169" s="223" t="s">
        <v>233</v>
      </c>
    </row>
    <row r="170" s="2" customFormat="1">
      <c r="A170" s="34"/>
      <c r="B170" s="35"/>
      <c r="C170" s="36"/>
      <c r="D170" s="225" t="s">
        <v>135</v>
      </c>
      <c r="E170" s="36"/>
      <c r="F170" s="226" t="s">
        <v>234</v>
      </c>
      <c r="G170" s="36"/>
      <c r="H170" s="36"/>
      <c r="I170" s="150"/>
      <c r="J170" s="36"/>
      <c r="K170" s="36"/>
      <c r="L170" s="40"/>
      <c r="M170" s="227"/>
      <c r="N170" s="228"/>
      <c r="O170" s="87"/>
      <c r="P170" s="87"/>
      <c r="Q170" s="87"/>
      <c r="R170" s="87"/>
      <c r="S170" s="87"/>
      <c r="T170" s="88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T170" s="13" t="s">
        <v>135</v>
      </c>
      <c r="AU170" s="13" t="s">
        <v>76</v>
      </c>
    </row>
    <row r="171" s="10" customFormat="1">
      <c r="A171" s="10"/>
      <c r="B171" s="229"/>
      <c r="C171" s="230"/>
      <c r="D171" s="225" t="s">
        <v>137</v>
      </c>
      <c r="E171" s="231" t="s">
        <v>1</v>
      </c>
      <c r="F171" s="232" t="s">
        <v>235</v>
      </c>
      <c r="G171" s="230"/>
      <c r="H171" s="233">
        <v>1209.0899999999999</v>
      </c>
      <c r="I171" s="234"/>
      <c r="J171" s="230"/>
      <c r="K171" s="230"/>
      <c r="L171" s="235"/>
      <c r="M171" s="236"/>
      <c r="N171" s="237"/>
      <c r="O171" s="237"/>
      <c r="P171" s="237"/>
      <c r="Q171" s="237"/>
      <c r="R171" s="237"/>
      <c r="S171" s="237"/>
      <c r="T171" s="238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T171" s="239" t="s">
        <v>137</v>
      </c>
      <c r="AU171" s="239" t="s">
        <v>76</v>
      </c>
      <c r="AV171" s="10" t="s">
        <v>85</v>
      </c>
      <c r="AW171" s="10" t="s">
        <v>32</v>
      </c>
      <c r="AX171" s="10" t="s">
        <v>83</v>
      </c>
      <c r="AY171" s="239" t="s">
        <v>133</v>
      </c>
    </row>
    <row r="172" s="2" customFormat="1" ht="16.5" customHeight="1">
      <c r="A172" s="34"/>
      <c r="B172" s="35"/>
      <c r="C172" s="211" t="s">
        <v>236</v>
      </c>
      <c r="D172" s="211" t="s">
        <v>128</v>
      </c>
      <c r="E172" s="212" t="s">
        <v>237</v>
      </c>
      <c r="F172" s="213" t="s">
        <v>238</v>
      </c>
      <c r="G172" s="214" t="s">
        <v>192</v>
      </c>
      <c r="H172" s="215">
        <v>1209.0899999999999</v>
      </c>
      <c r="I172" s="216"/>
      <c r="J172" s="217">
        <f>ROUND(I172*H172,2)</f>
        <v>0</v>
      </c>
      <c r="K172" s="218"/>
      <c r="L172" s="40"/>
      <c r="M172" s="219" t="s">
        <v>1</v>
      </c>
      <c r="N172" s="220" t="s">
        <v>41</v>
      </c>
      <c r="O172" s="87"/>
      <c r="P172" s="221">
        <f>O172*H172</f>
        <v>0</v>
      </c>
      <c r="Q172" s="221">
        <v>0</v>
      </c>
      <c r="R172" s="221">
        <f>Q172*H172</f>
        <v>0</v>
      </c>
      <c r="S172" s="221">
        <v>0</v>
      </c>
      <c r="T172" s="22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23" t="s">
        <v>239</v>
      </c>
      <c r="AT172" s="223" t="s">
        <v>128</v>
      </c>
      <c r="AU172" s="223" t="s">
        <v>76</v>
      </c>
      <c r="AY172" s="13" t="s">
        <v>133</v>
      </c>
      <c r="BE172" s="224">
        <f>IF(N172="základní",J172,0)</f>
        <v>0</v>
      </c>
      <c r="BF172" s="224">
        <f>IF(N172="snížená",J172,0)</f>
        <v>0</v>
      </c>
      <c r="BG172" s="224">
        <f>IF(N172="zákl. přenesená",J172,0)</f>
        <v>0</v>
      </c>
      <c r="BH172" s="224">
        <f>IF(N172="sníž. přenesená",J172,0)</f>
        <v>0</v>
      </c>
      <c r="BI172" s="224">
        <f>IF(N172="nulová",J172,0)</f>
        <v>0</v>
      </c>
      <c r="BJ172" s="13" t="s">
        <v>83</v>
      </c>
      <c r="BK172" s="224">
        <f>ROUND(I172*H172,2)</f>
        <v>0</v>
      </c>
      <c r="BL172" s="13" t="s">
        <v>239</v>
      </c>
      <c r="BM172" s="223" t="s">
        <v>240</v>
      </c>
    </row>
    <row r="173" s="2" customFormat="1">
      <c r="A173" s="34"/>
      <c r="B173" s="35"/>
      <c r="C173" s="36"/>
      <c r="D173" s="225" t="s">
        <v>135</v>
      </c>
      <c r="E173" s="36"/>
      <c r="F173" s="226" t="s">
        <v>241</v>
      </c>
      <c r="G173" s="36"/>
      <c r="H173" s="36"/>
      <c r="I173" s="150"/>
      <c r="J173" s="36"/>
      <c r="K173" s="36"/>
      <c r="L173" s="40"/>
      <c r="M173" s="227"/>
      <c r="N173" s="228"/>
      <c r="O173" s="87"/>
      <c r="P173" s="87"/>
      <c r="Q173" s="87"/>
      <c r="R173" s="87"/>
      <c r="S173" s="87"/>
      <c r="T173" s="88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T173" s="13" t="s">
        <v>135</v>
      </c>
      <c r="AU173" s="13" t="s">
        <v>76</v>
      </c>
    </row>
    <row r="174" s="10" customFormat="1">
      <c r="A174" s="10"/>
      <c r="B174" s="229"/>
      <c r="C174" s="230"/>
      <c r="D174" s="225" t="s">
        <v>137</v>
      </c>
      <c r="E174" s="231" t="s">
        <v>1</v>
      </c>
      <c r="F174" s="232" t="s">
        <v>242</v>
      </c>
      <c r="G174" s="230"/>
      <c r="H174" s="233">
        <v>1209.0899999999999</v>
      </c>
      <c r="I174" s="234"/>
      <c r="J174" s="230"/>
      <c r="K174" s="230"/>
      <c r="L174" s="235"/>
      <c r="M174" s="236"/>
      <c r="N174" s="237"/>
      <c r="O174" s="237"/>
      <c r="P174" s="237"/>
      <c r="Q174" s="237"/>
      <c r="R174" s="237"/>
      <c r="S174" s="237"/>
      <c r="T174" s="238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T174" s="239" t="s">
        <v>137</v>
      </c>
      <c r="AU174" s="239" t="s">
        <v>76</v>
      </c>
      <c r="AV174" s="10" t="s">
        <v>85</v>
      </c>
      <c r="AW174" s="10" t="s">
        <v>32</v>
      </c>
      <c r="AX174" s="10" t="s">
        <v>83</v>
      </c>
      <c r="AY174" s="239" t="s">
        <v>133</v>
      </c>
    </row>
    <row r="175" s="2" customFormat="1" ht="16.5" customHeight="1">
      <c r="A175" s="34"/>
      <c r="B175" s="35"/>
      <c r="C175" s="211" t="s">
        <v>243</v>
      </c>
      <c r="D175" s="211" t="s">
        <v>128</v>
      </c>
      <c r="E175" s="212" t="s">
        <v>244</v>
      </c>
      <c r="F175" s="213" t="s">
        <v>245</v>
      </c>
      <c r="G175" s="214" t="s">
        <v>192</v>
      </c>
      <c r="H175" s="215">
        <v>927.25699999999995</v>
      </c>
      <c r="I175" s="216"/>
      <c r="J175" s="217">
        <f>ROUND(I175*H175,2)</f>
        <v>0</v>
      </c>
      <c r="K175" s="218"/>
      <c r="L175" s="40"/>
      <c r="M175" s="219" t="s">
        <v>1</v>
      </c>
      <c r="N175" s="220" t="s">
        <v>41</v>
      </c>
      <c r="O175" s="87"/>
      <c r="P175" s="221">
        <f>O175*H175</f>
        <v>0</v>
      </c>
      <c r="Q175" s="221">
        <v>0</v>
      </c>
      <c r="R175" s="221">
        <f>Q175*H175</f>
        <v>0</v>
      </c>
      <c r="S175" s="221">
        <v>0</v>
      </c>
      <c r="T175" s="22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23" t="s">
        <v>246</v>
      </c>
      <c r="AT175" s="223" t="s">
        <v>128</v>
      </c>
      <c r="AU175" s="223" t="s">
        <v>76</v>
      </c>
      <c r="AY175" s="13" t="s">
        <v>133</v>
      </c>
      <c r="BE175" s="224">
        <f>IF(N175="základní",J175,0)</f>
        <v>0</v>
      </c>
      <c r="BF175" s="224">
        <f>IF(N175="snížená",J175,0)</f>
        <v>0</v>
      </c>
      <c r="BG175" s="224">
        <f>IF(N175="zákl. přenesená",J175,0)</f>
        <v>0</v>
      </c>
      <c r="BH175" s="224">
        <f>IF(N175="sníž. přenesená",J175,0)</f>
        <v>0</v>
      </c>
      <c r="BI175" s="224">
        <f>IF(N175="nulová",J175,0)</f>
        <v>0</v>
      </c>
      <c r="BJ175" s="13" t="s">
        <v>83</v>
      </c>
      <c r="BK175" s="224">
        <f>ROUND(I175*H175,2)</f>
        <v>0</v>
      </c>
      <c r="BL175" s="13" t="s">
        <v>246</v>
      </c>
      <c r="BM175" s="223" t="s">
        <v>247</v>
      </c>
    </row>
    <row r="176" s="2" customFormat="1">
      <c r="A176" s="34"/>
      <c r="B176" s="35"/>
      <c r="C176" s="36"/>
      <c r="D176" s="225" t="s">
        <v>135</v>
      </c>
      <c r="E176" s="36"/>
      <c r="F176" s="226" t="s">
        <v>248</v>
      </c>
      <c r="G176" s="36"/>
      <c r="H176" s="36"/>
      <c r="I176" s="150"/>
      <c r="J176" s="36"/>
      <c r="K176" s="36"/>
      <c r="L176" s="40"/>
      <c r="M176" s="227"/>
      <c r="N176" s="228"/>
      <c r="O176" s="87"/>
      <c r="P176" s="87"/>
      <c r="Q176" s="87"/>
      <c r="R176" s="87"/>
      <c r="S176" s="87"/>
      <c r="T176" s="88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T176" s="13" t="s">
        <v>135</v>
      </c>
      <c r="AU176" s="13" t="s">
        <v>76</v>
      </c>
    </row>
    <row r="177" s="10" customFormat="1">
      <c r="A177" s="10"/>
      <c r="B177" s="229"/>
      <c r="C177" s="230"/>
      <c r="D177" s="225" t="s">
        <v>137</v>
      </c>
      <c r="E177" s="231" t="s">
        <v>1</v>
      </c>
      <c r="F177" s="232" t="s">
        <v>249</v>
      </c>
      <c r="G177" s="230"/>
      <c r="H177" s="233">
        <v>927.25699999999995</v>
      </c>
      <c r="I177" s="234"/>
      <c r="J177" s="230"/>
      <c r="K177" s="230"/>
      <c r="L177" s="235"/>
      <c r="M177" s="262"/>
      <c r="N177" s="263"/>
      <c r="O177" s="263"/>
      <c r="P177" s="263"/>
      <c r="Q177" s="263"/>
      <c r="R177" s="263"/>
      <c r="S177" s="263"/>
      <c r="T177" s="264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T177" s="239" t="s">
        <v>137</v>
      </c>
      <c r="AU177" s="239" t="s">
        <v>76</v>
      </c>
      <c r="AV177" s="10" t="s">
        <v>85</v>
      </c>
      <c r="AW177" s="10" t="s">
        <v>32</v>
      </c>
      <c r="AX177" s="10" t="s">
        <v>83</v>
      </c>
      <c r="AY177" s="239" t="s">
        <v>133</v>
      </c>
    </row>
    <row r="178" s="2" customFormat="1" ht="6.96" customHeight="1">
      <c r="A178" s="34"/>
      <c r="B178" s="62"/>
      <c r="C178" s="63"/>
      <c r="D178" s="63"/>
      <c r="E178" s="63"/>
      <c r="F178" s="63"/>
      <c r="G178" s="63"/>
      <c r="H178" s="63"/>
      <c r="I178" s="188"/>
      <c r="J178" s="63"/>
      <c r="K178" s="63"/>
      <c r="L178" s="40"/>
      <c r="M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</row>
  </sheetData>
  <sheetProtection sheet="1" autoFilter="0" formatColumns="0" formatRows="0" objects="1" scenarios="1" spinCount="100000" saltValue="usEQR2vdmy8/EGakoI1pP/6hk8B8Mm5Jn7N9nyWf1p9Vp5dOBbxyUSxX0mOhNvC8d/BaG6pzw90MFm5Tu4anmg==" hashValue="sjLVFKms7OTcN5NXkw2INNehzgYxg+gc09CtIJJtnDbsk9rzvG9kuNSL9SSa5eO9ryyaHPjl8w4eIKnoECi7UA==" algorithmName="SHA-512" password="CC35"/>
  <autoFilter ref="C119:K17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8:H108"/>
    <mergeCell ref="E110:H110"/>
    <mergeCell ref="E112:H11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100.83" style="1" customWidth="1"/>
    <col min="7" max="7" width="7" style="1" customWidth="1"/>
    <col min="8" max="8" width="11.5" style="1" customWidth="1"/>
    <col min="9" max="9" width="20.17" style="14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4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96</v>
      </c>
    </row>
    <row r="3" hidden="1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16"/>
      <c r="AT3" s="13" t="s">
        <v>85</v>
      </c>
    </row>
    <row r="4" hidden="1" s="1" customFormat="1" ht="24.96" customHeight="1">
      <c r="B4" s="16"/>
      <c r="D4" s="146" t="s">
        <v>105</v>
      </c>
      <c r="I4" s="142"/>
      <c r="L4" s="16"/>
      <c r="M4" s="147" t="s">
        <v>10</v>
      </c>
      <c r="AT4" s="13" t="s">
        <v>4</v>
      </c>
    </row>
    <row r="5" hidden="1" s="1" customFormat="1" ht="6.96" customHeight="1">
      <c r="B5" s="16"/>
      <c r="I5" s="142"/>
      <c r="L5" s="16"/>
    </row>
    <row r="6" hidden="1" s="1" customFormat="1" ht="12" customHeight="1">
      <c r="B6" s="16"/>
      <c r="D6" s="148" t="s">
        <v>16</v>
      </c>
      <c r="I6" s="142"/>
      <c r="L6" s="16"/>
    </row>
    <row r="7" hidden="1" s="1" customFormat="1" ht="16.5" customHeight="1">
      <c r="B7" s="16"/>
      <c r="E7" s="149" t="str">
        <f>'Rekapitulace stavby'!K6</f>
        <v>Oprava traťového úseku Stod - Holýšov</v>
      </c>
      <c r="F7" s="148"/>
      <c r="G7" s="148"/>
      <c r="H7" s="148"/>
      <c r="I7" s="142"/>
      <c r="L7" s="16"/>
    </row>
    <row r="8" hidden="1" s="1" customFormat="1" ht="12" customHeight="1">
      <c r="B8" s="16"/>
      <c r="D8" s="148" t="s">
        <v>106</v>
      </c>
      <c r="I8" s="142"/>
      <c r="L8" s="16"/>
    </row>
    <row r="9" hidden="1" s="2" customFormat="1" ht="16.5" customHeight="1">
      <c r="A9" s="34"/>
      <c r="B9" s="40"/>
      <c r="C9" s="34"/>
      <c r="D9" s="34"/>
      <c r="E9" s="149" t="s">
        <v>250</v>
      </c>
      <c r="F9" s="34"/>
      <c r="G9" s="34"/>
      <c r="H9" s="34"/>
      <c r="I9" s="15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 ht="12" customHeight="1">
      <c r="A10" s="34"/>
      <c r="B10" s="40"/>
      <c r="C10" s="34"/>
      <c r="D10" s="148" t="s">
        <v>108</v>
      </c>
      <c r="E10" s="34"/>
      <c r="F10" s="34"/>
      <c r="G10" s="34"/>
      <c r="H10" s="34"/>
      <c r="I10" s="15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6.5" customHeight="1">
      <c r="A11" s="34"/>
      <c r="B11" s="40"/>
      <c r="C11" s="34"/>
      <c r="D11" s="34"/>
      <c r="E11" s="151" t="s">
        <v>251</v>
      </c>
      <c r="F11" s="34"/>
      <c r="G11" s="34"/>
      <c r="H11" s="34"/>
      <c r="I11" s="150"/>
      <c r="J11" s="34"/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>
      <c r="A12" s="34"/>
      <c r="B12" s="40"/>
      <c r="C12" s="34"/>
      <c r="D12" s="34"/>
      <c r="E12" s="34"/>
      <c r="F12" s="34"/>
      <c r="G12" s="34"/>
      <c r="H12" s="34"/>
      <c r="I12" s="150"/>
      <c r="J12" s="34"/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2" customHeight="1">
      <c r="A13" s="34"/>
      <c r="B13" s="40"/>
      <c r="C13" s="34"/>
      <c r="D13" s="148" t="s">
        <v>18</v>
      </c>
      <c r="E13" s="34"/>
      <c r="F13" s="137" t="s">
        <v>1</v>
      </c>
      <c r="G13" s="34"/>
      <c r="H13" s="34"/>
      <c r="I13" s="152" t="s">
        <v>19</v>
      </c>
      <c r="J13" s="137" t="s">
        <v>1</v>
      </c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48" t="s">
        <v>20</v>
      </c>
      <c r="E14" s="34"/>
      <c r="F14" s="137" t="s">
        <v>21</v>
      </c>
      <c r="G14" s="34"/>
      <c r="H14" s="34"/>
      <c r="I14" s="152" t="s">
        <v>22</v>
      </c>
      <c r="J14" s="153" t="str">
        <f>'Rekapitulace stavby'!AN8</f>
        <v>21. 1. 2019</v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0.8" customHeight="1">
      <c r="A15" s="34"/>
      <c r="B15" s="40"/>
      <c r="C15" s="34"/>
      <c r="D15" s="34"/>
      <c r="E15" s="34"/>
      <c r="F15" s="34"/>
      <c r="G15" s="34"/>
      <c r="H15" s="34"/>
      <c r="I15" s="150"/>
      <c r="J15" s="34"/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12" customHeight="1">
      <c r="A16" s="34"/>
      <c r="B16" s="40"/>
      <c r="C16" s="34"/>
      <c r="D16" s="148" t="s">
        <v>24</v>
      </c>
      <c r="E16" s="34"/>
      <c r="F16" s="34"/>
      <c r="G16" s="34"/>
      <c r="H16" s="34"/>
      <c r="I16" s="152" t="s">
        <v>25</v>
      </c>
      <c r="J16" s="137" t="s">
        <v>1</v>
      </c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8" customHeight="1">
      <c r="A17" s="34"/>
      <c r="B17" s="40"/>
      <c r="C17" s="34"/>
      <c r="D17" s="34"/>
      <c r="E17" s="137" t="s">
        <v>26</v>
      </c>
      <c r="F17" s="34"/>
      <c r="G17" s="34"/>
      <c r="H17" s="34"/>
      <c r="I17" s="152" t="s">
        <v>27</v>
      </c>
      <c r="J17" s="137" t="s">
        <v>1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6.96" customHeight="1">
      <c r="A18" s="34"/>
      <c r="B18" s="40"/>
      <c r="C18" s="34"/>
      <c r="D18" s="34"/>
      <c r="E18" s="34"/>
      <c r="F18" s="34"/>
      <c r="G18" s="34"/>
      <c r="H18" s="34"/>
      <c r="I18" s="150"/>
      <c r="J18" s="34"/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12" customHeight="1">
      <c r="A19" s="34"/>
      <c r="B19" s="40"/>
      <c r="C19" s="34"/>
      <c r="D19" s="148" t="s">
        <v>28</v>
      </c>
      <c r="E19" s="34"/>
      <c r="F19" s="34"/>
      <c r="G19" s="34"/>
      <c r="H19" s="34"/>
      <c r="I19" s="152" t="s">
        <v>25</v>
      </c>
      <c r="J19" s="29" t="str">
        <f>'Rekapitulace stavby'!AN13</f>
        <v>Vyplň údaj</v>
      </c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8" customHeight="1">
      <c r="A20" s="34"/>
      <c r="B20" s="40"/>
      <c r="C20" s="34"/>
      <c r="D20" s="34"/>
      <c r="E20" s="29" t="str">
        <f>'Rekapitulace stavby'!E14</f>
        <v>Vyplň údaj</v>
      </c>
      <c r="F20" s="137"/>
      <c r="G20" s="137"/>
      <c r="H20" s="137"/>
      <c r="I20" s="152" t="s">
        <v>27</v>
      </c>
      <c r="J20" s="29" t="str">
        <f>'Rekapitulace stavby'!AN14</f>
        <v>Vyplň údaj</v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6.96" customHeight="1">
      <c r="A21" s="34"/>
      <c r="B21" s="40"/>
      <c r="C21" s="34"/>
      <c r="D21" s="34"/>
      <c r="E21" s="34"/>
      <c r="F21" s="34"/>
      <c r="G21" s="34"/>
      <c r="H21" s="34"/>
      <c r="I21" s="150"/>
      <c r="J21" s="34"/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12" customHeight="1">
      <c r="A22" s="34"/>
      <c r="B22" s="40"/>
      <c r="C22" s="34"/>
      <c r="D22" s="148" t="s">
        <v>30</v>
      </c>
      <c r="E22" s="34"/>
      <c r="F22" s="34"/>
      <c r="G22" s="34"/>
      <c r="H22" s="34"/>
      <c r="I22" s="152" t="s">
        <v>25</v>
      </c>
      <c r="J22" s="137" t="str">
        <f>IF('Rekapitulace stavby'!AN16="","",'Rekapitulace stavby'!AN16)</f>
        <v/>
      </c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8" customHeight="1">
      <c r="A23" s="34"/>
      <c r="B23" s="40"/>
      <c r="C23" s="34"/>
      <c r="D23" s="34"/>
      <c r="E23" s="137" t="str">
        <f>IF('Rekapitulace stavby'!E17="","",'Rekapitulace stavby'!E17)</f>
        <v xml:space="preserve"> </v>
      </c>
      <c r="F23" s="34"/>
      <c r="G23" s="34"/>
      <c r="H23" s="34"/>
      <c r="I23" s="152" t="s">
        <v>27</v>
      </c>
      <c r="J23" s="137" t="str">
        <f>IF('Rekapitulace stavby'!AN17="","",'Rekapitulace stavby'!AN17)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6.96" customHeight="1">
      <c r="A24" s="34"/>
      <c r="B24" s="40"/>
      <c r="C24" s="34"/>
      <c r="D24" s="34"/>
      <c r="E24" s="34"/>
      <c r="F24" s="34"/>
      <c r="G24" s="34"/>
      <c r="H24" s="34"/>
      <c r="I24" s="150"/>
      <c r="J24" s="34"/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12" customHeight="1">
      <c r="A25" s="34"/>
      <c r="B25" s="40"/>
      <c r="C25" s="34"/>
      <c r="D25" s="148" t="s">
        <v>33</v>
      </c>
      <c r="E25" s="34"/>
      <c r="F25" s="34"/>
      <c r="G25" s="34"/>
      <c r="H25" s="34"/>
      <c r="I25" s="152" t="s">
        <v>25</v>
      </c>
      <c r="J25" s="137" t="s">
        <v>1</v>
      </c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8" customHeight="1">
      <c r="A26" s="34"/>
      <c r="B26" s="40"/>
      <c r="C26" s="34"/>
      <c r="D26" s="34"/>
      <c r="E26" s="137" t="s">
        <v>34</v>
      </c>
      <c r="F26" s="34"/>
      <c r="G26" s="34"/>
      <c r="H26" s="34"/>
      <c r="I26" s="152" t="s">
        <v>27</v>
      </c>
      <c r="J26" s="137" t="s">
        <v>1</v>
      </c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2" customFormat="1" ht="6.96" customHeight="1">
      <c r="A27" s="34"/>
      <c r="B27" s="40"/>
      <c r="C27" s="34"/>
      <c r="D27" s="34"/>
      <c r="E27" s="34"/>
      <c r="F27" s="34"/>
      <c r="G27" s="34"/>
      <c r="H27" s="34"/>
      <c r="I27" s="150"/>
      <c r="J27" s="34"/>
      <c r="K27" s="34"/>
      <c r="L27" s="59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hidden="1" s="2" customFormat="1" ht="12" customHeight="1">
      <c r="A28" s="34"/>
      <c r="B28" s="40"/>
      <c r="C28" s="34"/>
      <c r="D28" s="148" t="s">
        <v>35</v>
      </c>
      <c r="E28" s="34"/>
      <c r="F28" s="34"/>
      <c r="G28" s="34"/>
      <c r="H28" s="34"/>
      <c r="I28" s="15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7"/>
      <c r="J29" s="154"/>
      <c r="K29" s="154"/>
      <c r="L29" s="158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hidden="1" s="2" customFormat="1" ht="6.96" customHeight="1">
      <c r="A30" s="34"/>
      <c r="B30" s="40"/>
      <c r="C30" s="34"/>
      <c r="D30" s="34"/>
      <c r="E30" s="34"/>
      <c r="F30" s="34"/>
      <c r="G30" s="34"/>
      <c r="H30" s="34"/>
      <c r="I30" s="150"/>
      <c r="J30" s="34"/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59"/>
      <c r="E31" s="159"/>
      <c r="F31" s="159"/>
      <c r="G31" s="159"/>
      <c r="H31" s="159"/>
      <c r="I31" s="160"/>
      <c r="J31" s="159"/>
      <c r="K31" s="159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25.44" customHeight="1">
      <c r="A32" s="34"/>
      <c r="B32" s="40"/>
      <c r="C32" s="34"/>
      <c r="D32" s="161" t="s">
        <v>36</v>
      </c>
      <c r="E32" s="34"/>
      <c r="F32" s="34"/>
      <c r="G32" s="34"/>
      <c r="H32" s="34"/>
      <c r="I32" s="150"/>
      <c r="J32" s="162">
        <f>ROUND(J120, 2)</f>
        <v>0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6.96" customHeight="1">
      <c r="A33" s="34"/>
      <c r="B33" s="40"/>
      <c r="C33" s="34"/>
      <c r="D33" s="159"/>
      <c r="E33" s="159"/>
      <c r="F33" s="159"/>
      <c r="G33" s="159"/>
      <c r="H33" s="159"/>
      <c r="I33" s="160"/>
      <c r="J33" s="159"/>
      <c r="K33" s="159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34"/>
      <c r="F34" s="163" t="s">
        <v>38</v>
      </c>
      <c r="G34" s="34"/>
      <c r="H34" s="34"/>
      <c r="I34" s="164" t="s">
        <v>37</v>
      </c>
      <c r="J34" s="163" t="s">
        <v>39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165" t="s">
        <v>40</v>
      </c>
      <c r="E35" s="148" t="s">
        <v>41</v>
      </c>
      <c r="F35" s="166">
        <f>ROUND((SUM(BE120:BE193)),  2)</f>
        <v>0</v>
      </c>
      <c r="G35" s="34"/>
      <c r="H35" s="34"/>
      <c r="I35" s="167">
        <v>0.20999999999999999</v>
      </c>
      <c r="J35" s="166">
        <f>ROUND(((SUM(BE120:BE193))*I35),  2)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48" t="s">
        <v>42</v>
      </c>
      <c r="F36" s="166">
        <f>ROUND((SUM(BF120:BF193)),  2)</f>
        <v>0</v>
      </c>
      <c r="G36" s="34"/>
      <c r="H36" s="34"/>
      <c r="I36" s="167">
        <v>0.14999999999999999</v>
      </c>
      <c r="J36" s="166">
        <f>ROUND(((SUM(BF120:BF193))*I36),  2)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48" t="s">
        <v>43</v>
      </c>
      <c r="F37" s="166">
        <f>ROUND((SUM(BG120:BG193)),  2)</f>
        <v>0</v>
      </c>
      <c r="G37" s="34"/>
      <c r="H37" s="34"/>
      <c r="I37" s="167">
        <v>0.20999999999999999</v>
      </c>
      <c r="J37" s="166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40"/>
      <c r="C38" s="34"/>
      <c r="D38" s="34"/>
      <c r="E38" s="148" t="s">
        <v>44</v>
      </c>
      <c r="F38" s="166">
        <f>ROUND((SUM(BH120:BH193)),  2)</f>
        <v>0</v>
      </c>
      <c r="G38" s="34"/>
      <c r="H38" s="34"/>
      <c r="I38" s="167">
        <v>0.14999999999999999</v>
      </c>
      <c r="J38" s="166">
        <f>0</f>
        <v>0</v>
      </c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40"/>
      <c r="C39" s="34"/>
      <c r="D39" s="34"/>
      <c r="E39" s="148" t="s">
        <v>45</v>
      </c>
      <c r="F39" s="166">
        <f>ROUND((SUM(BI120:BI193)),  2)</f>
        <v>0</v>
      </c>
      <c r="G39" s="34"/>
      <c r="H39" s="34"/>
      <c r="I39" s="167">
        <v>0</v>
      </c>
      <c r="J39" s="166">
        <f>0</f>
        <v>0</v>
      </c>
      <c r="K39" s="34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6.96" customHeight="1">
      <c r="A40" s="34"/>
      <c r="B40" s="40"/>
      <c r="C40" s="34"/>
      <c r="D40" s="34"/>
      <c r="E40" s="34"/>
      <c r="F40" s="34"/>
      <c r="G40" s="34"/>
      <c r="H40" s="34"/>
      <c r="I40" s="15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25.44" customHeight="1">
      <c r="A41" s="34"/>
      <c r="B41" s="40"/>
      <c r="C41" s="168"/>
      <c r="D41" s="169" t="s">
        <v>46</v>
      </c>
      <c r="E41" s="170"/>
      <c r="F41" s="170"/>
      <c r="G41" s="171" t="s">
        <v>47</v>
      </c>
      <c r="H41" s="172" t="s">
        <v>48</v>
      </c>
      <c r="I41" s="173"/>
      <c r="J41" s="174">
        <f>SUM(J32:J39)</f>
        <v>0</v>
      </c>
      <c r="K41" s="175"/>
      <c r="L41" s="59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40"/>
      <c r="C42" s="34"/>
      <c r="D42" s="34"/>
      <c r="E42" s="34"/>
      <c r="F42" s="34"/>
      <c r="G42" s="34"/>
      <c r="H42" s="34"/>
      <c r="I42" s="150"/>
      <c r="J42" s="34"/>
      <c r="K42" s="34"/>
      <c r="L42" s="59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1" customFormat="1" ht="14.4" customHeight="1">
      <c r="B43" s="16"/>
      <c r="I43" s="142"/>
      <c r="L43" s="16"/>
    </row>
    <row r="44" hidden="1" s="1" customFormat="1" ht="14.4" customHeight="1">
      <c r="B44" s="16"/>
      <c r="I44" s="142"/>
      <c r="L44" s="16"/>
    </row>
    <row r="45" hidden="1" s="1" customFormat="1" ht="14.4" customHeight="1">
      <c r="B45" s="16"/>
      <c r="I45" s="142"/>
      <c r="L45" s="16"/>
    </row>
    <row r="46" hidden="1" s="1" customFormat="1" ht="14.4" customHeight="1">
      <c r="B46" s="16"/>
      <c r="I46" s="142"/>
      <c r="L46" s="16"/>
    </row>
    <row r="47" hidden="1" s="1" customFormat="1" ht="14.4" customHeight="1">
      <c r="B47" s="16"/>
      <c r="I47" s="142"/>
      <c r="L47" s="16"/>
    </row>
    <row r="48" hidden="1" s="1" customFormat="1" ht="14.4" customHeight="1">
      <c r="B48" s="16"/>
      <c r="I48" s="142"/>
      <c r="L48" s="16"/>
    </row>
    <row r="49" hidden="1" s="1" customFormat="1" ht="14.4" customHeight="1">
      <c r="B49" s="16"/>
      <c r="I49" s="142"/>
      <c r="L49" s="16"/>
    </row>
    <row r="50" hidden="1" s="2" customFormat="1" ht="14.4" customHeight="1">
      <c r="B50" s="59"/>
      <c r="D50" s="176" t="s">
        <v>49</v>
      </c>
      <c r="E50" s="177"/>
      <c r="F50" s="177"/>
      <c r="G50" s="176" t="s">
        <v>50</v>
      </c>
      <c r="H50" s="177"/>
      <c r="I50" s="178"/>
      <c r="J50" s="177"/>
      <c r="K50" s="177"/>
      <c r="L50" s="59"/>
    </row>
    <row r="51" hidden="1">
      <c r="B51" s="16"/>
      <c r="L51" s="16"/>
    </row>
    <row r="52" hidden="1">
      <c r="B52" s="16"/>
      <c r="L52" s="16"/>
    </row>
    <row r="53" hidden="1">
      <c r="B53" s="16"/>
      <c r="L53" s="16"/>
    </row>
    <row r="54" hidden="1">
      <c r="B54" s="16"/>
      <c r="L54" s="16"/>
    </row>
    <row r="55" hidden="1">
      <c r="B55" s="16"/>
      <c r="L55" s="16"/>
    </row>
    <row r="56" hidden="1">
      <c r="B56" s="16"/>
      <c r="L56" s="16"/>
    </row>
    <row r="57" hidden="1">
      <c r="B57" s="16"/>
      <c r="L57" s="16"/>
    </row>
    <row r="58" hidden="1">
      <c r="B58" s="16"/>
      <c r="L58" s="16"/>
    </row>
    <row r="59" hidden="1">
      <c r="B59" s="16"/>
      <c r="L59" s="16"/>
    </row>
    <row r="60" hidden="1">
      <c r="B60" s="16"/>
      <c r="L60" s="16"/>
    </row>
    <row r="61" hidden="1" s="2" customFormat="1">
      <c r="A61" s="34"/>
      <c r="B61" s="40"/>
      <c r="C61" s="34"/>
      <c r="D61" s="179" t="s">
        <v>51</v>
      </c>
      <c r="E61" s="180"/>
      <c r="F61" s="181" t="s">
        <v>52</v>
      </c>
      <c r="G61" s="179" t="s">
        <v>51</v>
      </c>
      <c r="H61" s="180"/>
      <c r="I61" s="182"/>
      <c r="J61" s="183" t="s">
        <v>52</v>
      </c>
      <c r="K61" s="180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hidden="1">
      <c r="B62" s="16"/>
      <c r="L62" s="16"/>
    </row>
    <row r="63" hidden="1">
      <c r="B63" s="16"/>
      <c r="L63" s="16"/>
    </row>
    <row r="64" hidden="1">
      <c r="B64" s="16"/>
      <c r="L64" s="16"/>
    </row>
    <row r="65" hidden="1" s="2" customFormat="1">
      <c r="A65" s="34"/>
      <c r="B65" s="40"/>
      <c r="C65" s="34"/>
      <c r="D65" s="176" t="s">
        <v>53</v>
      </c>
      <c r="E65" s="184"/>
      <c r="F65" s="184"/>
      <c r="G65" s="176" t="s">
        <v>54</v>
      </c>
      <c r="H65" s="184"/>
      <c r="I65" s="185"/>
      <c r="J65" s="184"/>
      <c r="K65" s="184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hidden="1">
      <c r="B66" s="16"/>
      <c r="L66" s="16"/>
    </row>
    <row r="67" hidden="1">
      <c r="B67" s="16"/>
      <c r="L67" s="16"/>
    </row>
    <row r="68" hidden="1">
      <c r="B68" s="16"/>
      <c r="L68" s="16"/>
    </row>
    <row r="69" hidden="1">
      <c r="B69" s="16"/>
      <c r="L69" s="16"/>
    </row>
    <row r="70" hidden="1">
      <c r="B70" s="16"/>
      <c r="L70" s="16"/>
    </row>
    <row r="71" hidden="1">
      <c r="B71" s="16"/>
      <c r="L71" s="16"/>
    </row>
    <row r="72" hidden="1">
      <c r="B72" s="16"/>
      <c r="L72" s="16"/>
    </row>
    <row r="73" hidden="1">
      <c r="B73" s="16"/>
      <c r="L73" s="16"/>
    </row>
    <row r="74" hidden="1">
      <c r="B74" s="16"/>
      <c r="L74" s="16"/>
    </row>
    <row r="75" hidden="1">
      <c r="B75" s="16"/>
      <c r="L75" s="16"/>
    </row>
    <row r="76" hidden="1" s="2" customFormat="1">
      <c r="A76" s="34"/>
      <c r="B76" s="40"/>
      <c r="C76" s="34"/>
      <c r="D76" s="179" t="s">
        <v>51</v>
      </c>
      <c r="E76" s="180"/>
      <c r="F76" s="181" t="s">
        <v>52</v>
      </c>
      <c r="G76" s="179" t="s">
        <v>51</v>
      </c>
      <c r="H76" s="180"/>
      <c r="I76" s="182"/>
      <c r="J76" s="183" t="s">
        <v>52</v>
      </c>
      <c r="K76" s="180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hidden="1" s="2" customFormat="1" ht="14.4" customHeight="1">
      <c r="A77" s="34"/>
      <c r="B77" s="186"/>
      <c r="C77" s="187"/>
      <c r="D77" s="187"/>
      <c r="E77" s="187"/>
      <c r="F77" s="187"/>
      <c r="G77" s="187"/>
      <c r="H77" s="187"/>
      <c r="I77" s="188"/>
      <c r="J77" s="187"/>
      <c r="K77" s="187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hidden="1"/>
    <row r="79" hidden="1"/>
    <row r="80" hidden="1"/>
    <row r="81" hidden="1" s="2" customFormat="1" ht="6.96" customHeight="1">
      <c r="A81" s="34"/>
      <c r="B81" s="189"/>
      <c r="C81" s="190"/>
      <c r="D81" s="190"/>
      <c r="E81" s="190"/>
      <c r="F81" s="190"/>
      <c r="G81" s="190"/>
      <c r="H81" s="190"/>
      <c r="I81" s="191"/>
      <c r="J81" s="190"/>
      <c r="K81" s="190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110</v>
      </c>
      <c r="D82" s="36"/>
      <c r="E82" s="36"/>
      <c r="F82" s="36"/>
      <c r="G82" s="36"/>
      <c r="H82" s="36"/>
      <c r="I82" s="15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5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5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16.5" customHeight="1">
      <c r="A85" s="34"/>
      <c r="B85" s="35"/>
      <c r="C85" s="36"/>
      <c r="D85" s="36"/>
      <c r="E85" s="192" t="str">
        <f>E7</f>
        <v>Oprava traťového úseku Stod - Holýšov</v>
      </c>
      <c r="F85" s="28"/>
      <c r="G85" s="28"/>
      <c r="H85" s="28"/>
      <c r="I85" s="15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1" customFormat="1" ht="12" customHeight="1">
      <c r="B86" s="17"/>
      <c r="C86" s="28" t="s">
        <v>106</v>
      </c>
      <c r="D86" s="18"/>
      <c r="E86" s="18"/>
      <c r="F86" s="18"/>
      <c r="G86" s="18"/>
      <c r="H86" s="18"/>
      <c r="I86" s="142"/>
      <c r="J86" s="18"/>
      <c r="K86" s="18"/>
      <c r="L86" s="16"/>
    </row>
    <row r="87" hidden="1" s="2" customFormat="1" ht="16.5" customHeight="1">
      <c r="A87" s="34"/>
      <c r="B87" s="35"/>
      <c r="C87" s="36"/>
      <c r="D87" s="36"/>
      <c r="E87" s="192" t="s">
        <v>250</v>
      </c>
      <c r="F87" s="36"/>
      <c r="G87" s="36"/>
      <c r="H87" s="36"/>
      <c r="I87" s="15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12" customHeight="1">
      <c r="A88" s="34"/>
      <c r="B88" s="35"/>
      <c r="C88" s="28" t="s">
        <v>108</v>
      </c>
      <c r="D88" s="36"/>
      <c r="E88" s="36"/>
      <c r="F88" s="36"/>
      <c r="G88" s="36"/>
      <c r="H88" s="36"/>
      <c r="I88" s="15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6.5" customHeight="1">
      <c r="A89" s="34"/>
      <c r="B89" s="35"/>
      <c r="C89" s="36"/>
      <c r="D89" s="36"/>
      <c r="E89" s="72" t="str">
        <f>E11</f>
        <v>SO 2.1 - Výměna pražců</v>
      </c>
      <c r="F89" s="36"/>
      <c r="G89" s="36"/>
      <c r="H89" s="36"/>
      <c r="I89" s="150"/>
      <c r="J89" s="36"/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5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2" customHeight="1">
      <c r="A91" s="34"/>
      <c r="B91" s="35"/>
      <c r="C91" s="28" t="s">
        <v>20</v>
      </c>
      <c r="D91" s="36"/>
      <c r="E91" s="36"/>
      <c r="F91" s="23" t="str">
        <f>F14</f>
        <v>TO Stod</v>
      </c>
      <c r="G91" s="36"/>
      <c r="H91" s="36"/>
      <c r="I91" s="152" t="s">
        <v>22</v>
      </c>
      <c r="J91" s="75" t="str">
        <f>IF(J14="","",J14)</f>
        <v>21. 1. 2019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6.96" customHeight="1">
      <c r="A92" s="34"/>
      <c r="B92" s="35"/>
      <c r="C92" s="36"/>
      <c r="D92" s="36"/>
      <c r="E92" s="36"/>
      <c r="F92" s="36"/>
      <c r="G92" s="36"/>
      <c r="H92" s="36"/>
      <c r="I92" s="150"/>
      <c r="J92" s="36"/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5.15" customHeight="1">
      <c r="A93" s="34"/>
      <c r="B93" s="35"/>
      <c r="C93" s="28" t="s">
        <v>24</v>
      </c>
      <c r="D93" s="36"/>
      <c r="E93" s="36"/>
      <c r="F93" s="23" t="str">
        <f>E17</f>
        <v>SŽDC s.o. - OŘ Plzeň</v>
      </c>
      <c r="G93" s="36"/>
      <c r="H93" s="36"/>
      <c r="I93" s="152" t="s">
        <v>30</v>
      </c>
      <c r="J93" s="32" t="str">
        <f>E23</f>
        <v xml:space="preserve"> </v>
      </c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15.15" customHeight="1">
      <c r="A94" s="34"/>
      <c r="B94" s="35"/>
      <c r="C94" s="28" t="s">
        <v>28</v>
      </c>
      <c r="D94" s="36"/>
      <c r="E94" s="36"/>
      <c r="F94" s="23" t="str">
        <f>IF(E20="","",E20)</f>
        <v>Vyplň údaj</v>
      </c>
      <c r="G94" s="36"/>
      <c r="H94" s="36"/>
      <c r="I94" s="152" t="s">
        <v>33</v>
      </c>
      <c r="J94" s="32" t="str">
        <f>E26</f>
        <v>Jung</v>
      </c>
      <c r="K94" s="36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5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9.28" customHeight="1">
      <c r="A96" s="34"/>
      <c r="B96" s="35"/>
      <c r="C96" s="193" t="s">
        <v>111</v>
      </c>
      <c r="D96" s="194"/>
      <c r="E96" s="194"/>
      <c r="F96" s="194"/>
      <c r="G96" s="194"/>
      <c r="H96" s="194"/>
      <c r="I96" s="195"/>
      <c r="J96" s="196" t="s">
        <v>112</v>
      </c>
      <c r="K96" s="194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hidden="1" s="2" customFormat="1" ht="10.32" customHeight="1">
      <c r="A97" s="34"/>
      <c r="B97" s="35"/>
      <c r="C97" s="36"/>
      <c r="D97" s="36"/>
      <c r="E97" s="36"/>
      <c r="F97" s="36"/>
      <c r="G97" s="36"/>
      <c r="H97" s="36"/>
      <c r="I97" s="15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hidden="1" s="2" customFormat="1" ht="22.8" customHeight="1">
      <c r="A98" s="34"/>
      <c r="B98" s="35"/>
      <c r="C98" s="197" t="s">
        <v>113</v>
      </c>
      <c r="D98" s="36"/>
      <c r="E98" s="36"/>
      <c r="F98" s="36"/>
      <c r="G98" s="36"/>
      <c r="H98" s="36"/>
      <c r="I98" s="150"/>
      <c r="J98" s="106">
        <f>J120</f>
        <v>0</v>
      </c>
      <c r="K98" s="36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3" t="s">
        <v>114</v>
      </c>
    </row>
    <row r="99" hidden="1" s="2" customFormat="1" ht="21.84" customHeight="1">
      <c r="A99" s="34"/>
      <c r="B99" s="35"/>
      <c r="C99" s="36"/>
      <c r="D99" s="36"/>
      <c r="E99" s="36"/>
      <c r="F99" s="36"/>
      <c r="G99" s="36"/>
      <c r="H99" s="36"/>
      <c r="I99" s="150"/>
      <c r="J99" s="36"/>
      <c r="K99" s="36"/>
      <c r="L99" s="59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hidden="1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188"/>
      <c r="J100" s="63"/>
      <c r="K100" s="63"/>
      <c r="L100" s="59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hidden="1"/>
    <row r="102" hidden="1"/>
    <row r="103" hidden="1"/>
    <row r="104" s="2" customFormat="1" ht="6.96" customHeight="1">
      <c r="A104" s="34"/>
      <c r="B104" s="64"/>
      <c r="C104" s="65"/>
      <c r="D104" s="65"/>
      <c r="E104" s="65"/>
      <c r="F104" s="65"/>
      <c r="G104" s="65"/>
      <c r="H104" s="65"/>
      <c r="I104" s="191"/>
      <c r="J104" s="65"/>
      <c r="K104" s="65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4.96" customHeight="1">
      <c r="A105" s="34"/>
      <c r="B105" s="35"/>
      <c r="C105" s="19" t="s">
        <v>115</v>
      </c>
      <c r="D105" s="36"/>
      <c r="E105" s="36"/>
      <c r="F105" s="36"/>
      <c r="G105" s="36"/>
      <c r="H105" s="36"/>
      <c r="I105" s="15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6"/>
      <c r="D106" s="36"/>
      <c r="E106" s="36"/>
      <c r="F106" s="36"/>
      <c r="G106" s="36"/>
      <c r="H106" s="36"/>
      <c r="I106" s="15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16</v>
      </c>
      <c r="D107" s="36"/>
      <c r="E107" s="36"/>
      <c r="F107" s="36"/>
      <c r="G107" s="36"/>
      <c r="H107" s="36"/>
      <c r="I107" s="15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192" t="str">
        <f>E7</f>
        <v>Oprava traťového úseku Stod - Holýšov</v>
      </c>
      <c r="F108" s="28"/>
      <c r="G108" s="28"/>
      <c r="H108" s="28"/>
      <c r="I108" s="15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1" customFormat="1" ht="12" customHeight="1">
      <c r="B109" s="17"/>
      <c r="C109" s="28" t="s">
        <v>106</v>
      </c>
      <c r="D109" s="18"/>
      <c r="E109" s="18"/>
      <c r="F109" s="18"/>
      <c r="G109" s="18"/>
      <c r="H109" s="18"/>
      <c r="I109" s="142"/>
      <c r="J109" s="18"/>
      <c r="K109" s="18"/>
      <c r="L109" s="16"/>
    </row>
    <row r="110" s="2" customFormat="1" ht="16.5" customHeight="1">
      <c r="A110" s="34"/>
      <c r="B110" s="35"/>
      <c r="C110" s="36"/>
      <c r="D110" s="36"/>
      <c r="E110" s="192" t="s">
        <v>250</v>
      </c>
      <c r="F110" s="36"/>
      <c r="G110" s="36"/>
      <c r="H110" s="36"/>
      <c r="I110" s="150"/>
      <c r="J110" s="36"/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108</v>
      </c>
      <c r="D111" s="36"/>
      <c r="E111" s="36"/>
      <c r="F111" s="36"/>
      <c r="G111" s="36"/>
      <c r="H111" s="36"/>
      <c r="I111" s="15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6"/>
      <c r="D112" s="36"/>
      <c r="E112" s="72" t="str">
        <f>E11</f>
        <v>SO 2.1 - Výměna pražců</v>
      </c>
      <c r="F112" s="36"/>
      <c r="G112" s="36"/>
      <c r="H112" s="36"/>
      <c r="I112" s="150"/>
      <c r="J112" s="36"/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150"/>
      <c r="J113" s="36"/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6"/>
      <c r="E114" s="36"/>
      <c r="F114" s="23" t="str">
        <f>F14</f>
        <v>TO Stod</v>
      </c>
      <c r="G114" s="36"/>
      <c r="H114" s="36"/>
      <c r="I114" s="152" t="s">
        <v>22</v>
      </c>
      <c r="J114" s="75" t="str">
        <f>IF(J14="","",J14)</f>
        <v>21. 1. 2019</v>
      </c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6"/>
      <c r="D115" s="36"/>
      <c r="E115" s="36"/>
      <c r="F115" s="36"/>
      <c r="G115" s="36"/>
      <c r="H115" s="36"/>
      <c r="I115" s="150"/>
      <c r="J115" s="36"/>
      <c r="K115" s="36"/>
      <c r="L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6"/>
      <c r="E116" s="36"/>
      <c r="F116" s="23" t="str">
        <f>E17</f>
        <v>SŽDC s.o. - OŘ Plzeň</v>
      </c>
      <c r="G116" s="36"/>
      <c r="H116" s="36"/>
      <c r="I116" s="152" t="s">
        <v>30</v>
      </c>
      <c r="J116" s="32" t="str">
        <f>E23</f>
        <v xml:space="preserve"> </v>
      </c>
      <c r="K116" s="36"/>
      <c r="L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6"/>
      <c r="E117" s="36"/>
      <c r="F117" s="23" t="str">
        <f>IF(E20="","",E20)</f>
        <v>Vyplň údaj</v>
      </c>
      <c r="G117" s="36"/>
      <c r="H117" s="36"/>
      <c r="I117" s="152" t="s">
        <v>33</v>
      </c>
      <c r="J117" s="32" t="str">
        <f>E26</f>
        <v>Jung</v>
      </c>
      <c r="K117" s="36"/>
      <c r="L117" s="59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6"/>
      <c r="D118" s="36"/>
      <c r="E118" s="36"/>
      <c r="F118" s="36"/>
      <c r="G118" s="36"/>
      <c r="H118" s="36"/>
      <c r="I118" s="150"/>
      <c r="J118" s="36"/>
      <c r="K118" s="36"/>
      <c r="L118" s="59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9" customFormat="1" ht="29.28" customHeight="1">
      <c r="A119" s="198"/>
      <c r="B119" s="199"/>
      <c r="C119" s="200" t="s">
        <v>116</v>
      </c>
      <c r="D119" s="201" t="s">
        <v>61</v>
      </c>
      <c r="E119" s="201" t="s">
        <v>57</v>
      </c>
      <c r="F119" s="201" t="s">
        <v>58</v>
      </c>
      <c r="G119" s="201" t="s">
        <v>117</v>
      </c>
      <c r="H119" s="201" t="s">
        <v>118</v>
      </c>
      <c r="I119" s="202" t="s">
        <v>119</v>
      </c>
      <c r="J119" s="203" t="s">
        <v>112</v>
      </c>
      <c r="K119" s="204" t="s">
        <v>120</v>
      </c>
      <c r="L119" s="205"/>
      <c r="M119" s="96" t="s">
        <v>1</v>
      </c>
      <c r="N119" s="97" t="s">
        <v>40</v>
      </c>
      <c r="O119" s="97" t="s">
        <v>121</v>
      </c>
      <c r="P119" s="97" t="s">
        <v>122</v>
      </c>
      <c r="Q119" s="97" t="s">
        <v>123</v>
      </c>
      <c r="R119" s="97" t="s">
        <v>124</v>
      </c>
      <c r="S119" s="97" t="s">
        <v>125</v>
      </c>
      <c r="T119" s="98" t="s">
        <v>126</v>
      </c>
      <c r="U119" s="198"/>
      <c r="V119" s="198"/>
      <c r="W119" s="198"/>
      <c r="X119" s="198"/>
      <c r="Y119" s="198"/>
      <c r="Z119" s="198"/>
      <c r="AA119" s="198"/>
      <c r="AB119" s="198"/>
      <c r="AC119" s="198"/>
      <c r="AD119" s="198"/>
      <c r="AE119" s="198"/>
    </row>
    <row r="120" s="2" customFormat="1" ht="22.8" customHeight="1">
      <c r="A120" s="34"/>
      <c r="B120" s="35"/>
      <c r="C120" s="103" t="s">
        <v>127</v>
      </c>
      <c r="D120" s="36"/>
      <c r="E120" s="36"/>
      <c r="F120" s="36"/>
      <c r="G120" s="36"/>
      <c r="H120" s="36"/>
      <c r="I120" s="150"/>
      <c r="J120" s="206">
        <f>BK120</f>
        <v>0</v>
      </c>
      <c r="K120" s="36"/>
      <c r="L120" s="40"/>
      <c r="M120" s="99"/>
      <c r="N120" s="207"/>
      <c r="O120" s="100"/>
      <c r="P120" s="208">
        <f>SUM(P121:P193)</f>
        <v>0</v>
      </c>
      <c r="Q120" s="100"/>
      <c r="R120" s="208">
        <f>SUM(R121:R193)</f>
        <v>800.29079999999999</v>
      </c>
      <c r="S120" s="100"/>
      <c r="T120" s="209">
        <f>SUM(T121:T193)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75</v>
      </c>
      <c r="AU120" s="13" t="s">
        <v>114</v>
      </c>
      <c r="BK120" s="210">
        <f>SUM(BK121:BK193)</f>
        <v>0</v>
      </c>
    </row>
    <row r="121" s="2" customFormat="1" ht="16.5" customHeight="1">
      <c r="A121" s="34"/>
      <c r="B121" s="35"/>
      <c r="C121" s="211" t="s">
        <v>83</v>
      </c>
      <c r="D121" s="211" t="s">
        <v>128</v>
      </c>
      <c r="E121" s="212" t="s">
        <v>129</v>
      </c>
      <c r="F121" s="213" t="s">
        <v>130</v>
      </c>
      <c r="G121" s="214" t="s">
        <v>131</v>
      </c>
      <c r="H121" s="215">
        <v>400</v>
      </c>
      <c r="I121" s="216"/>
      <c r="J121" s="217">
        <f>ROUND(I121*H121,2)</f>
        <v>0</v>
      </c>
      <c r="K121" s="218"/>
      <c r="L121" s="40"/>
      <c r="M121" s="219" t="s">
        <v>1</v>
      </c>
      <c r="N121" s="220" t="s">
        <v>41</v>
      </c>
      <c r="O121" s="87"/>
      <c r="P121" s="221">
        <f>O121*H121</f>
        <v>0</v>
      </c>
      <c r="Q121" s="221">
        <v>0</v>
      </c>
      <c r="R121" s="221">
        <f>Q121*H121</f>
        <v>0</v>
      </c>
      <c r="S121" s="221">
        <v>0</v>
      </c>
      <c r="T121" s="222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23" t="s">
        <v>132</v>
      </c>
      <c r="AT121" s="223" t="s">
        <v>128</v>
      </c>
      <c r="AU121" s="223" t="s">
        <v>76</v>
      </c>
      <c r="AY121" s="13" t="s">
        <v>133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3" t="s">
        <v>83</v>
      </c>
      <c r="BK121" s="224">
        <f>ROUND(I121*H121,2)</f>
        <v>0</v>
      </c>
      <c r="BL121" s="13" t="s">
        <v>132</v>
      </c>
      <c r="BM121" s="223" t="s">
        <v>252</v>
      </c>
    </row>
    <row r="122" s="2" customFormat="1">
      <c r="A122" s="34"/>
      <c r="B122" s="35"/>
      <c r="C122" s="36"/>
      <c r="D122" s="225" t="s">
        <v>135</v>
      </c>
      <c r="E122" s="36"/>
      <c r="F122" s="226" t="s">
        <v>136</v>
      </c>
      <c r="G122" s="36"/>
      <c r="H122" s="36"/>
      <c r="I122" s="150"/>
      <c r="J122" s="36"/>
      <c r="K122" s="36"/>
      <c r="L122" s="40"/>
      <c r="M122" s="227"/>
      <c r="N122" s="228"/>
      <c r="O122" s="87"/>
      <c r="P122" s="87"/>
      <c r="Q122" s="87"/>
      <c r="R122" s="87"/>
      <c r="S122" s="87"/>
      <c r="T122" s="88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3" t="s">
        <v>135</v>
      </c>
      <c r="AU122" s="13" t="s">
        <v>76</v>
      </c>
    </row>
    <row r="123" s="10" customFormat="1">
      <c r="A123" s="10"/>
      <c r="B123" s="229"/>
      <c r="C123" s="230"/>
      <c r="D123" s="225" t="s">
        <v>137</v>
      </c>
      <c r="E123" s="231" t="s">
        <v>1</v>
      </c>
      <c r="F123" s="232" t="s">
        <v>253</v>
      </c>
      <c r="G123" s="230"/>
      <c r="H123" s="233">
        <v>400</v>
      </c>
      <c r="I123" s="234"/>
      <c r="J123" s="230"/>
      <c r="K123" s="230"/>
      <c r="L123" s="235"/>
      <c r="M123" s="236"/>
      <c r="N123" s="237"/>
      <c r="O123" s="237"/>
      <c r="P123" s="237"/>
      <c r="Q123" s="237"/>
      <c r="R123" s="237"/>
      <c r="S123" s="237"/>
      <c r="T123" s="238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T123" s="239" t="s">
        <v>137</v>
      </c>
      <c r="AU123" s="239" t="s">
        <v>76</v>
      </c>
      <c r="AV123" s="10" t="s">
        <v>85</v>
      </c>
      <c r="AW123" s="10" t="s">
        <v>32</v>
      </c>
      <c r="AX123" s="10" t="s">
        <v>76</v>
      </c>
      <c r="AY123" s="239" t="s">
        <v>133</v>
      </c>
    </row>
    <row r="124" s="11" customFormat="1">
      <c r="A124" s="11"/>
      <c r="B124" s="240"/>
      <c r="C124" s="241"/>
      <c r="D124" s="225" t="s">
        <v>137</v>
      </c>
      <c r="E124" s="242" t="s">
        <v>1</v>
      </c>
      <c r="F124" s="243" t="s">
        <v>140</v>
      </c>
      <c r="G124" s="241"/>
      <c r="H124" s="244">
        <v>400</v>
      </c>
      <c r="I124" s="245"/>
      <c r="J124" s="241"/>
      <c r="K124" s="241"/>
      <c r="L124" s="246"/>
      <c r="M124" s="247"/>
      <c r="N124" s="248"/>
      <c r="O124" s="248"/>
      <c r="P124" s="248"/>
      <c r="Q124" s="248"/>
      <c r="R124" s="248"/>
      <c r="S124" s="248"/>
      <c r="T124" s="249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T124" s="250" t="s">
        <v>137</v>
      </c>
      <c r="AU124" s="250" t="s">
        <v>76</v>
      </c>
      <c r="AV124" s="11" t="s">
        <v>132</v>
      </c>
      <c r="AW124" s="11" t="s">
        <v>32</v>
      </c>
      <c r="AX124" s="11" t="s">
        <v>83</v>
      </c>
      <c r="AY124" s="250" t="s">
        <v>133</v>
      </c>
    </row>
    <row r="125" s="2" customFormat="1" ht="16.5" customHeight="1">
      <c r="A125" s="34"/>
      <c r="B125" s="35"/>
      <c r="C125" s="211" t="s">
        <v>85</v>
      </c>
      <c r="D125" s="211" t="s">
        <v>128</v>
      </c>
      <c r="E125" s="212" t="s">
        <v>141</v>
      </c>
      <c r="F125" s="213" t="s">
        <v>142</v>
      </c>
      <c r="G125" s="214" t="s">
        <v>143</v>
      </c>
      <c r="H125" s="215">
        <v>3.5</v>
      </c>
      <c r="I125" s="216"/>
      <c r="J125" s="217">
        <f>ROUND(I125*H125,2)</f>
        <v>0</v>
      </c>
      <c r="K125" s="218"/>
      <c r="L125" s="40"/>
      <c r="M125" s="219" t="s">
        <v>1</v>
      </c>
      <c r="N125" s="220" t="s">
        <v>41</v>
      </c>
      <c r="O125" s="87"/>
      <c r="P125" s="221">
        <f>O125*H125</f>
        <v>0</v>
      </c>
      <c r="Q125" s="221">
        <v>0</v>
      </c>
      <c r="R125" s="221">
        <f>Q125*H125</f>
        <v>0</v>
      </c>
      <c r="S125" s="221">
        <v>0</v>
      </c>
      <c r="T125" s="222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23" t="s">
        <v>132</v>
      </c>
      <c r="AT125" s="223" t="s">
        <v>128</v>
      </c>
      <c r="AU125" s="223" t="s">
        <v>76</v>
      </c>
      <c r="AY125" s="13" t="s">
        <v>133</v>
      </c>
      <c r="BE125" s="224">
        <f>IF(N125="základní",J125,0)</f>
        <v>0</v>
      </c>
      <c r="BF125" s="224">
        <f>IF(N125="snížená",J125,0)</f>
        <v>0</v>
      </c>
      <c r="BG125" s="224">
        <f>IF(N125="zákl. přenesená",J125,0)</f>
        <v>0</v>
      </c>
      <c r="BH125" s="224">
        <f>IF(N125="sníž. přenesená",J125,0)</f>
        <v>0</v>
      </c>
      <c r="BI125" s="224">
        <f>IF(N125="nulová",J125,0)</f>
        <v>0</v>
      </c>
      <c r="BJ125" s="13" t="s">
        <v>83</v>
      </c>
      <c r="BK125" s="224">
        <f>ROUND(I125*H125,2)</f>
        <v>0</v>
      </c>
      <c r="BL125" s="13" t="s">
        <v>132</v>
      </c>
      <c r="BM125" s="223" t="s">
        <v>254</v>
      </c>
    </row>
    <row r="126" s="2" customFormat="1">
      <c r="A126" s="34"/>
      <c r="B126" s="35"/>
      <c r="C126" s="36"/>
      <c r="D126" s="225" t="s">
        <v>135</v>
      </c>
      <c r="E126" s="36"/>
      <c r="F126" s="226" t="s">
        <v>145</v>
      </c>
      <c r="G126" s="36"/>
      <c r="H126" s="36"/>
      <c r="I126" s="150"/>
      <c r="J126" s="36"/>
      <c r="K126" s="36"/>
      <c r="L126" s="40"/>
      <c r="M126" s="227"/>
      <c r="N126" s="228"/>
      <c r="O126" s="87"/>
      <c r="P126" s="87"/>
      <c r="Q126" s="87"/>
      <c r="R126" s="87"/>
      <c r="S126" s="87"/>
      <c r="T126" s="88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T126" s="13" t="s">
        <v>135</v>
      </c>
      <c r="AU126" s="13" t="s">
        <v>76</v>
      </c>
    </row>
    <row r="127" s="10" customFormat="1">
      <c r="A127" s="10"/>
      <c r="B127" s="229"/>
      <c r="C127" s="230"/>
      <c r="D127" s="225" t="s">
        <v>137</v>
      </c>
      <c r="E127" s="231" t="s">
        <v>1</v>
      </c>
      <c r="F127" s="232" t="s">
        <v>146</v>
      </c>
      <c r="G127" s="230"/>
      <c r="H127" s="233">
        <v>3.5</v>
      </c>
      <c r="I127" s="234"/>
      <c r="J127" s="230"/>
      <c r="K127" s="230"/>
      <c r="L127" s="235"/>
      <c r="M127" s="236"/>
      <c r="N127" s="237"/>
      <c r="O127" s="237"/>
      <c r="P127" s="237"/>
      <c r="Q127" s="237"/>
      <c r="R127" s="237"/>
      <c r="S127" s="237"/>
      <c r="T127" s="238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T127" s="239" t="s">
        <v>137</v>
      </c>
      <c r="AU127" s="239" t="s">
        <v>76</v>
      </c>
      <c r="AV127" s="10" t="s">
        <v>85</v>
      </c>
      <c r="AW127" s="10" t="s">
        <v>32</v>
      </c>
      <c r="AX127" s="10" t="s">
        <v>83</v>
      </c>
      <c r="AY127" s="239" t="s">
        <v>133</v>
      </c>
    </row>
    <row r="128" s="2" customFormat="1" ht="16.5" customHeight="1">
      <c r="A128" s="34"/>
      <c r="B128" s="35"/>
      <c r="C128" s="211" t="s">
        <v>147</v>
      </c>
      <c r="D128" s="211" t="s">
        <v>128</v>
      </c>
      <c r="E128" s="212" t="s">
        <v>255</v>
      </c>
      <c r="F128" s="213" t="s">
        <v>256</v>
      </c>
      <c r="G128" s="214" t="s">
        <v>150</v>
      </c>
      <c r="H128" s="215">
        <v>0.39000000000000001</v>
      </c>
      <c r="I128" s="216"/>
      <c r="J128" s="217">
        <f>ROUND(I128*H128,2)</f>
        <v>0</v>
      </c>
      <c r="K128" s="218"/>
      <c r="L128" s="40"/>
      <c r="M128" s="219" t="s">
        <v>1</v>
      </c>
      <c r="N128" s="220" t="s">
        <v>41</v>
      </c>
      <c r="O128" s="87"/>
      <c r="P128" s="221">
        <f>O128*H128</f>
        <v>0</v>
      </c>
      <c r="Q128" s="221">
        <v>0</v>
      </c>
      <c r="R128" s="221">
        <f>Q128*H128</f>
        <v>0</v>
      </c>
      <c r="S128" s="221">
        <v>0</v>
      </c>
      <c r="T128" s="222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23" t="s">
        <v>132</v>
      </c>
      <c r="AT128" s="223" t="s">
        <v>128</v>
      </c>
      <c r="AU128" s="223" t="s">
        <v>76</v>
      </c>
      <c r="AY128" s="13" t="s">
        <v>133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3" t="s">
        <v>83</v>
      </c>
      <c r="BK128" s="224">
        <f>ROUND(I128*H128,2)</f>
        <v>0</v>
      </c>
      <c r="BL128" s="13" t="s">
        <v>132</v>
      </c>
      <c r="BM128" s="223" t="s">
        <v>257</v>
      </c>
    </row>
    <row r="129" s="2" customFormat="1">
      <c r="A129" s="34"/>
      <c r="B129" s="35"/>
      <c r="C129" s="36"/>
      <c r="D129" s="225" t="s">
        <v>135</v>
      </c>
      <c r="E129" s="36"/>
      <c r="F129" s="226" t="s">
        <v>258</v>
      </c>
      <c r="G129" s="36"/>
      <c r="H129" s="36"/>
      <c r="I129" s="150"/>
      <c r="J129" s="36"/>
      <c r="K129" s="36"/>
      <c r="L129" s="40"/>
      <c r="M129" s="227"/>
      <c r="N129" s="228"/>
      <c r="O129" s="87"/>
      <c r="P129" s="87"/>
      <c r="Q129" s="87"/>
      <c r="R129" s="87"/>
      <c r="S129" s="87"/>
      <c r="T129" s="88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3" t="s">
        <v>135</v>
      </c>
      <c r="AU129" s="13" t="s">
        <v>76</v>
      </c>
    </row>
    <row r="130" s="2" customFormat="1" ht="16.5" customHeight="1">
      <c r="A130" s="34"/>
      <c r="B130" s="35"/>
      <c r="C130" s="211" t="s">
        <v>132</v>
      </c>
      <c r="D130" s="211" t="s">
        <v>128</v>
      </c>
      <c r="E130" s="212" t="s">
        <v>259</v>
      </c>
      <c r="F130" s="213" t="s">
        <v>260</v>
      </c>
      <c r="G130" s="214" t="s">
        <v>155</v>
      </c>
      <c r="H130" s="215">
        <v>980</v>
      </c>
      <c r="I130" s="216"/>
      <c r="J130" s="217">
        <f>ROUND(I130*H130,2)</f>
        <v>0</v>
      </c>
      <c r="K130" s="218"/>
      <c r="L130" s="40"/>
      <c r="M130" s="219" t="s">
        <v>1</v>
      </c>
      <c r="N130" s="220" t="s">
        <v>41</v>
      </c>
      <c r="O130" s="87"/>
      <c r="P130" s="221">
        <f>O130*H130</f>
        <v>0</v>
      </c>
      <c r="Q130" s="221">
        <v>0</v>
      </c>
      <c r="R130" s="221">
        <f>Q130*H130</f>
        <v>0</v>
      </c>
      <c r="S130" s="221">
        <v>0</v>
      </c>
      <c r="T130" s="222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23" t="s">
        <v>132</v>
      </c>
      <c r="AT130" s="223" t="s">
        <v>128</v>
      </c>
      <c r="AU130" s="223" t="s">
        <v>76</v>
      </c>
      <c r="AY130" s="13" t="s">
        <v>133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3" t="s">
        <v>83</v>
      </c>
      <c r="BK130" s="224">
        <f>ROUND(I130*H130,2)</f>
        <v>0</v>
      </c>
      <c r="BL130" s="13" t="s">
        <v>132</v>
      </c>
      <c r="BM130" s="223" t="s">
        <v>261</v>
      </c>
    </row>
    <row r="131" s="2" customFormat="1">
      <c r="A131" s="34"/>
      <c r="B131" s="35"/>
      <c r="C131" s="36"/>
      <c r="D131" s="225" t="s">
        <v>135</v>
      </c>
      <c r="E131" s="36"/>
      <c r="F131" s="226" t="s">
        <v>262</v>
      </c>
      <c r="G131" s="36"/>
      <c r="H131" s="36"/>
      <c r="I131" s="150"/>
      <c r="J131" s="36"/>
      <c r="K131" s="36"/>
      <c r="L131" s="40"/>
      <c r="M131" s="227"/>
      <c r="N131" s="228"/>
      <c r="O131" s="87"/>
      <c r="P131" s="87"/>
      <c r="Q131" s="87"/>
      <c r="R131" s="87"/>
      <c r="S131" s="87"/>
      <c r="T131" s="88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3" t="s">
        <v>135</v>
      </c>
      <c r="AU131" s="13" t="s">
        <v>76</v>
      </c>
    </row>
    <row r="132" s="2" customFormat="1" ht="16.5" customHeight="1">
      <c r="A132" s="34"/>
      <c r="B132" s="35"/>
      <c r="C132" s="211" t="s">
        <v>158</v>
      </c>
      <c r="D132" s="211" t="s">
        <v>128</v>
      </c>
      <c r="E132" s="212" t="s">
        <v>263</v>
      </c>
      <c r="F132" s="213" t="s">
        <v>264</v>
      </c>
      <c r="G132" s="214" t="s">
        <v>155</v>
      </c>
      <c r="H132" s="215">
        <v>980</v>
      </c>
      <c r="I132" s="216"/>
      <c r="J132" s="217">
        <f>ROUND(I132*H132,2)</f>
        <v>0</v>
      </c>
      <c r="K132" s="218"/>
      <c r="L132" s="40"/>
      <c r="M132" s="219" t="s">
        <v>1</v>
      </c>
      <c r="N132" s="220" t="s">
        <v>41</v>
      </c>
      <c r="O132" s="87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23" t="s">
        <v>132</v>
      </c>
      <c r="AT132" s="223" t="s">
        <v>128</v>
      </c>
      <c r="AU132" s="223" t="s">
        <v>76</v>
      </c>
      <c r="AY132" s="13" t="s">
        <v>133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3" t="s">
        <v>83</v>
      </c>
      <c r="BK132" s="224">
        <f>ROUND(I132*H132,2)</f>
        <v>0</v>
      </c>
      <c r="BL132" s="13" t="s">
        <v>132</v>
      </c>
      <c r="BM132" s="223" t="s">
        <v>265</v>
      </c>
    </row>
    <row r="133" s="2" customFormat="1">
      <c r="A133" s="34"/>
      <c r="B133" s="35"/>
      <c r="C133" s="36"/>
      <c r="D133" s="225" t="s">
        <v>135</v>
      </c>
      <c r="E133" s="36"/>
      <c r="F133" s="226" t="s">
        <v>266</v>
      </c>
      <c r="G133" s="36"/>
      <c r="H133" s="36"/>
      <c r="I133" s="150"/>
      <c r="J133" s="36"/>
      <c r="K133" s="36"/>
      <c r="L133" s="40"/>
      <c r="M133" s="227"/>
      <c r="N133" s="228"/>
      <c r="O133" s="87"/>
      <c r="P133" s="87"/>
      <c r="Q133" s="87"/>
      <c r="R133" s="87"/>
      <c r="S133" s="87"/>
      <c r="T133" s="88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3" t="s">
        <v>135</v>
      </c>
      <c r="AU133" s="13" t="s">
        <v>76</v>
      </c>
    </row>
    <row r="134" s="2" customFormat="1" ht="16.5" customHeight="1">
      <c r="A134" s="34"/>
      <c r="B134" s="35"/>
      <c r="C134" s="211" t="s">
        <v>163</v>
      </c>
      <c r="D134" s="211" t="s">
        <v>128</v>
      </c>
      <c r="E134" s="212" t="s">
        <v>164</v>
      </c>
      <c r="F134" s="213" t="s">
        <v>165</v>
      </c>
      <c r="G134" s="214" t="s">
        <v>166</v>
      </c>
      <c r="H134" s="215">
        <v>4</v>
      </c>
      <c r="I134" s="216"/>
      <c r="J134" s="217">
        <f>ROUND(I134*H134,2)</f>
        <v>0</v>
      </c>
      <c r="K134" s="218"/>
      <c r="L134" s="40"/>
      <c r="M134" s="219" t="s">
        <v>1</v>
      </c>
      <c r="N134" s="220" t="s">
        <v>41</v>
      </c>
      <c r="O134" s="87"/>
      <c r="P134" s="221">
        <f>O134*H134</f>
        <v>0</v>
      </c>
      <c r="Q134" s="221">
        <v>0</v>
      </c>
      <c r="R134" s="221">
        <f>Q134*H134</f>
        <v>0</v>
      </c>
      <c r="S134" s="221">
        <v>0</v>
      </c>
      <c r="T134" s="22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23" t="s">
        <v>132</v>
      </c>
      <c r="AT134" s="223" t="s">
        <v>128</v>
      </c>
      <c r="AU134" s="223" t="s">
        <v>76</v>
      </c>
      <c r="AY134" s="13" t="s">
        <v>133</v>
      </c>
      <c r="BE134" s="224">
        <f>IF(N134="základní",J134,0)</f>
        <v>0</v>
      </c>
      <c r="BF134" s="224">
        <f>IF(N134="snížená",J134,0)</f>
        <v>0</v>
      </c>
      <c r="BG134" s="224">
        <f>IF(N134="zákl. přenesená",J134,0)</f>
        <v>0</v>
      </c>
      <c r="BH134" s="224">
        <f>IF(N134="sníž. přenesená",J134,0)</f>
        <v>0</v>
      </c>
      <c r="BI134" s="224">
        <f>IF(N134="nulová",J134,0)</f>
        <v>0</v>
      </c>
      <c r="BJ134" s="13" t="s">
        <v>83</v>
      </c>
      <c r="BK134" s="224">
        <f>ROUND(I134*H134,2)</f>
        <v>0</v>
      </c>
      <c r="BL134" s="13" t="s">
        <v>132</v>
      </c>
      <c r="BM134" s="223" t="s">
        <v>267</v>
      </c>
    </row>
    <row r="135" s="2" customFormat="1">
      <c r="A135" s="34"/>
      <c r="B135" s="35"/>
      <c r="C135" s="36"/>
      <c r="D135" s="225" t="s">
        <v>135</v>
      </c>
      <c r="E135" s="36"/>
      <c r="F135" s="226" t="s">
        <v>168</v>
      </c>
      <c r="G135" s="36"/>
      <c r="H135" s="36"/>
      <c r="I135" s="150"/>
      <c r="J135" s="36"/>
      <c r="K135" s="36"/>
      <c r="L135" s="40"/>
      <c r="M135" s="227"/>
      <c r="N135" s="228"/>
      <c r="O135" s="87"/>
      <c r="P135" s="87"/>
      <c r="Q135" s="87"/>
      <c r="R135" s="87"/>
      <c r="S135" s="87"/>
      <c r="T135" s="88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3" t="s">
        <v>135</v>
      </c>
      <c r="AU135" s="13" t="s">
        <v>76</v>
      </c>
    </row>
    <row r="136" s="2" customFormat="1" ht="16.5" customHeight="1">
      <c r="A136" s="34"/>
      <c r="B136" s="35"/>
      <c r="C136" s="211" t="s">
        <v>169</v>
      </c>
      <c r="D136" s="211" t="s">
        <v>128</v>
      </c>
      <c r="E136" s="212" t="s">
        <v>170</v>
      </c>
      <c r="F136" s="213" t="s">
        <v>171</v>
      </c>
      <c r="G136" s="214" t="s">
        <v>166</v>
      </c>
      <c r="H136" s="215">
        <v>4</v>
      </c>
      <c r="I136" s="216"/>
      <c r="J136" s="217">
        <f>ROUND(I136*H136,2)</f>
        <v>0</v>
      </c>
      <c r="K136" s="218"/>
      <c r="L136" s="40"/>
      <c r="M136" s="219" t="s">
        <v>1</v>
      </c>
      <c r="N136" s="220" t="s">
        <v>41</v>
      </c>
      <c r="O136" s="87"/>
      <c r="P136" s="221">
        <f>O136*H136</f>
        <v>0</v>
      </c>
      <c r="Q136" s="221">
        <v>0</v>
      </c>
      <c r="R136" s="221">
        <f>Q136*H136</f>
        <v>0</v>
      </c>
      <c r="S136" s="221">
        <v>0</v>
      </c>
      <c r="T136" s="22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23" t="s">
        <v>132</v>
      </c>
      <c r="AT136" s="223" t="s">
        <v>128</v>
      </c>
      <c r="AU136" s="223" t="s">
        <v>76</v>
      </c>
      <c r="AY136" s="13" t="s">
        <v>133</v>
      </c>
      <c r="BE136" s="224">
        <f>IF(N136="základní",J136,0)</f>
        <v>0</v>
      </c>
      <c r="BF136" s="224">
        <f>IF(N136="snížená",J136,0)</f>
        <v>0</v>
      </c>
      <c r="BG136" s="224">
        <f>IF(N136="zákl. přenesená",J136,0)</f>
        <v>0</v>
      </c>
      <c r="BH136" s="224">
        <f>IF(N136="sníž. přenesená",J136,0)</f>
        <v>0</v>
      </c>
      <c r="BI136" s="224">
        <f>IF(N136="nulová",J136,0)</f>
        <v>0</v>
      </c>
      <c r="BJ136" s="13" t="s">
        <v>83</v>
      </c>
      <c r="BK136" s="224">
        <f>ROUND(I136*H136,2)</f>
        <v>0</v>
      </c>
      <c r="BL136" s="13" t="s">
        <v>132</v>
      </c>
      <c r="BM136" s="223" t="s">
        <v>268</v>
      </c>
    </row>
    <row r="137" s="2" customFormat="1">
      <c r="A137" s="34"/>
      <c r="B137" s="35"/>
      <c r="C137" s="36"/>
      <c r="D137" s="225" t="s">
        <v>135</v>
      </c>
      <c r="E137" s="36"/>
      <c r="F137" s="226" t="s">
        <v>173</v>
      </c>
      <c r="G137" s="36"/>
      <c r="H137" s="36"/>
      <c r="I137" s="150"/>
      <c r="J137" s="36"/>
      <c r="K137" s="36"/>
      <c r="L137" s="40"/>
      <c r="M137" s="227"/>
      <c r="N137" s="228"/>
      <c r="O137" s="87"/>
      <c r="P137" s="87"/>
      <c r="Q137" s="87"/>
      <c r="R137" s="87"/>
      <c r="S137" s="87"/>
      <c r="T137" s="88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3" t="s">
        <v>135</v>
      </c>
      <c r="AU137" s="13" t="s">
        <v>76</v>
      </c>
    </row>
    <row r="138" s="2" customFormat="1" ht="16.5" customHeight="1">
      <c r="A138" s="34"/>
      <c r="B138" s="35"/>
      <c r="C138" s="211" t="s">
        <v>174</v>
      </c>
      <c r="D138" s="211" t="s">
        <v>128</v>
      </c>
      <c r="E138" s="212" t="s">
        <v>269</v>
      </c>
      <c r="F138" s="213" t="s">
        <v>270</v>
      </c>
      <c r="G138" s="214" t="s">
        <v>221</v>
      </c>
      <c r="H138" s="215">
        <v>760</v>
      </c>
      <c r="I138" s="216"/>
      <c r="J138" s="217">
        <f>ROUND(I138*H138,2)</f>
        <v>0</v>
      </c>
      <c r="K138" s="218"/>
      <c r="L138" s="40"/>
      <c r="M138" s="219" t="s">
        <v>1</v>
      </c>
      <c r="N138" s="220" t="s">
        <v>41</v>
      </c>
      <c r="O138" s="87"/>
      <c r="P138" s="221">
        <f>O138*H138</f>
        <v>0</v>
      </c>
      <c r="Q138" s="221">
        <v>0</v>
      </c>
      <c r="R138" s="221">
        <f>Q138*H138</f>
        <v>0</v>
      </c>
      <c r="S138" s="221">
        <v>0</v>
      </c>
      <c r="T138" s="22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23" t="s">
        <v>132</v>
      </c>
      <c r="AT138" s="223" t="s">
        <v>128</v>
      </c>
      <c r="AU138" s="223" t="s">
        <v>76</v>
      </c>
      <c r="AY138" s="13" t="s">
        <v>133</v>
      </c>
      <c r="BE138" s="224">
        <f>IF(N138="základní",J138,0)</f>
        <v>0</v>
      </c>
      <c r="BF138" s="224">
        <f>IF(N138="snížená",J138,0)</f>
        <v>0</v>
      </c>
      <c r="BG138" s="224">
        <f>IF(N138="zákl. přenesená",J138,0)</f>
        <v>0</v>
      </c>
      <c r="BH138" s="224">
        <f>IF(N138="sníž. přenesená",J138,0)</f>
        <v>0</v>
      </c>
      <c r="BI138" s="224">
        <f>IF(N138="nulová",J138,0)</f>
        <v>0</v>
      </c>
      <c r="BJ138" s="13" t="s">
        <v>83</v>
      </c>
      <c r="BK138" s="224">
        <f>ROUND(I138*H138,2)</f>
        <v>0</v>
      </c>
      <c r="BL138" s="13" t="s">
        <v>132</v>
      </c>
      <c r="BM138" s="223" t="s">
        <v>271</v>
      </c>
    </row>
    <row r="139" s="2" customFormat="1">
      <c r="A139" s="34"/>
      <c r="B139" s="35"/>
      <c r="C139" s="36"/>
      <c r="D139" s="225" t="s">
        <v>135</v>
      </c>
      <c r="E139" s="36"/>
      <c r="F139" s="226" t="s">
        <v>272</v>
      </c>
      <c r="G139" s="36"/>
      <c r="H139" s="36"/>
      <c r="I139" s="150"/>
      <c r="J139" s="36"/>
      <c r="K139" s="36"/>
      <c r="L139" s="40"/>
      <c r="M139" s="227"/>
      <c r="N139" s="228"/>
      <c r="O139" s="87"/>
      <c r="P139" s="87"/>
      <c r="Q139" s="87"/>
      <c r="R139" s="87"/>
      <c r="S139" s="87"/>
      <c r="T139" s="88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3" t="s">
        <v>135</v>
      </c>
      <c r="AU139" s="13" t="s">
        <v>76</v>
      </c>
    </row>
    <row r="140" s="2" customFormat="1" ht="16.5" customHeight="1">
      <c r="A140" s="34"/>
      <c r="B140" s="35"/>
      <c r="C140" s="211" t="s">
        <v>182</v>
      </c>
      <c r="D140" s="211" t="s">
        <v>128</v>
      </c>
      <c r="E140" s="212" t="s">
        <v>273</v>
      </c>
      <c r="F140" s="213" t="s">
        <v>274</v>
      </c>
      <c r="G140" s="214" t="s">
        <v>155</v>
      </c>
      <c r="H140" s="215">
        <v>60</v>
      </c>
      <c r="I140" s="216"/>
      <c r="J140" s="217">
        <f>ROUND(I140*H140,2)</f>
        <v>0</v>
      </c>
      <c r="K140" s="218"/>
      <c r="L140" s="40"/>
      <c r="M140" s="219" t="s">
        <v>1</v>
      </c>
      <c r="N140" s="220" t="s">
        <v>41</v>
      </c>
      <c r="O140" s="87"/>
      <c r="P140" s="221">
        <f>O140*H140</f>
        <v>0</v>
      </c>
      <c r="Q140" s="221">
        <v>0</v>
      </c>
      <c r="R140" s="221">
        <f>Q140*H140</f>
        <v>0</v>
      </c>
      <c r="S140" s="221">
        <v>0</v>
      </c>
      <c r="T140" s="22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23" t="s">
        <v>132</v>
      </c>
      <c r="AT140" s="223" t="s">
        <v>128</v>
      </c>
      <c r="AU140" s="223" t="s">
        <v>76</v>
      </c>
      <c r="AY140" s="13" t="s">
        <v>133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3" t="s">
        <v>83</v>
      </c>
      <c r="BK140" s="224">
        <f>ROUND(I140*H140,2)</f>
        <v>0</v>
      </c>
      <c r="BL140" s="13" t="s">
        <v>132</v>
      </c>
      <c r="BM140" s="223" t="s">
        <v>275</v>
      </c>
    </row>
    <row r="141" s="2" customFormat="1">
      <c r="A141" s="34"/>
      <c r="B141" s="35"/>
      <c r="C141" s="36"/>
      <c r="D141" s="225" t="s">
        <v>135</v>
      </c>
      <c r="E141" s="36"/>
      <c r="F141" s="226" t="s">
        <v>276</v>
      </c>
      <c r="G141" s="36"/>
      <c r="H141" s="36"/>
      <c r="I141" s="150"/>
      <c r="J141" s="36"/>
      <c r="K141" s="36"/>
      <c r="L141" s="40"/>
      <c r="M141" s="227"/>
      <c r="N141" s="228"/>
      <c r="O141" s="87"/>
      <c r="P141" s="87"/>
      <c r="Q141" s="87"/>
      <c r="R141" s="87"/>
      <c r="S141" s="87"/>
      <c r="T141" s="88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3" t="s">
        <v>135</v>
      </c>
      <c r="AU141" s="13" t="s">
        <v>76</v>
      </c>
    </row>
    <row r="142" s="2" customFormat="1" ht="16.5" customHeight="1">
      <c r="A142" s="34"/>
      <c r="B142" s="35"/>
      <c r="C142" s="211" t="s">
        <v>188</v>
      </c>
      <c r="D142" s="211" t="s">
        <v>128</v>
      </c>
      <c r="E142" s="212" t="s">
        <v>277</v>
      </c>
      <c r="F142" s="213" t="s">
        <v>278</v>
      </c>
      <c r="G142" s="214" t="s">
        <v>155</v>
      </c>
      <c r="H142" s="215">
        <v>46</v>
      </c>
      <c r="I142" s="216"/>
      <c r="J142" s="217">
        <f>ROUND(I142*H142,2)</f>
        <v>0</v>
      </c>
      <c r="K142" s="218"/>
      <c r="L142" s="40"/>
      <c r="M142" s="219" t="s">
        <v>1</v>
      </c>
      <c r="N142" s="220" t="s">
        <v>41</v>
      </c>
      <c r="O142" s="87"/>
      <c r="P142" s="221">
        <f>O142*H142</f>
        <v>0</v>
      </c>
      <c r="Q142" s="221">
        <v>0</v>
      </c>
      <c r="R142" s="221">
        <f>Q142*H142</f>
        <v>0</v>
      </c>
      <c r="S142" s="221">
        <v>0</v>
      </c>
      <c r="T142" s="22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23" t="s">
        <v>132</v>
      </c>
      <c r="AT142" s="223" t="s">
        <v>128</v>
      </c>
      <c r="AU142" s="223" t="s">
        <v>76</v>
      </c>
      <c r="AY142" s="13" t="s">
        <v>133</v>
      </c>
      <c r="BE142" s="224">
        <f>IF(N142="základní",J142,0)</f>
        <v>0</v>
      </c>
      <c r="BF142" s="224">
        <f>IF(N142="snížená",J142,0)</f>
        <v>0</v>
      </c>
      <c r="BG142" s="224">
        <f>IF(N142="zákl. přenesená",J142,0)</f>
        <v>0</v>
      </c>
      <c r="BH142" s="224">
        <f>IF(N142="sníž. přenesená",J142,0)</f>
        <v>0</v>
      </c>
      <c r="BI142" s="224">
        <f>IF(N142="nulová",J142,0)</f>
        <v>0</v>
      </c>
      <c r="BJ142" s="13" t="s">
        <v>83</v>
      </c>
      <c r="BK142" s="224">
        <f>ROUND(I142*H142,2)</f>
        <v>0</v>
      </c>
      <c r="BL142" s="13" t="s">
        <v>132</v>
      </c>
      <c r="BM142" s="223" t="s">
        <v>279</v>
      </c>
    </row>
    <row r="143" s="2" customFormat="1">
      <c r="A143" s="34"/>
      <c r="B143" s="35"/>
      <c r="C143" s="36"/>
      <c r="D143" s="225" t="s">
        <v>135</v>
      </c>
      <c r="E143" s="36"/>
      <c r="F143" s="226" t="s">
        <v>280</v>
      </c>
      <c r="G143" s="36"/>
      <c r="H143" s="36"/>
      <c r="I143" s="150"/>
      <c r="J143" s="36"/>
      <c r="K143" s="36"/>
      <c r="L143" s="40"/>
      <c r="M143" s="227"/>
      <c r="N143" s="228"/>
      <c r="O143" s="87"/>
      <c r="P143" s="87"/>
      <c r="Q143" s="87"/>
      <c r="R143" s="87"/>
      <c r="S143" s="87"/>
      <c r="T143" s="88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3" t="s">
        <v>135</v>
      </c>
      <c r="AU143" s="13" t="s">
        <v>76</v>
      </c>
    </row>
    <row r="144" s="2" customFormat="1" ht="16.5" customHeight="1">
      <c r="A144" s="34"/>
      <c r="B144" s="35"/>
      <c r="C144" s="251" t="s">
        <v>196</v>
      </c>
      <c r="D144" s="251" t="s">
        <v>189</v>
      </c>
      <c r="E144" s="252" t="s">
        <v>281</v>
      </c>
      <c r="F144" s="253" t="s">
        <v>282</v>
      </c>
      <c r="G144" s="254" t="s">
        <v>221</v>
      </c>
      <c r="H144" s="255">
        <v>3040</v>
      </c>
      <c r="I144" s="256"/>
      <c r="J144" s="257">
        <f>ROUND(I144*H144,2)</f>
        <v>0</v>
      </c>
      <c r="K144" s="258"/>
      <c r="L144" s="259"/>
      <c r="M144" s="260" t="s">
        <v>1</v>
      </c>
      <c r="N144" s="261" t="s">
        <v>41</v>
      </c>
      <c r="O144" s="87"/>
      <c r="P144" s="221">
        <f>O144*H144</f>
        <v>0</v>
      </c>
      <c r="Q144" s="221">
        <v>0.00123</v>
      </c>
      <c r="R144" s="221">
        <f>Q144*H144</f>
        <v>3.7391999999999999</v>
      </c>
      <c r="S144" s="221">
        <v>0</v>
      </c>
      <c r="T144" s="22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23" t="s">
        <v>174</v>
      </c>
      <c r="AT144" s="223" t="s">
        <v>189</v>
      </c>
      <c r="AU144" s="223" t="s">
        <v>76</v>
      </c>
      <c r="AY144" s="13" t="s">
        <v>133</v>
      </c>
      <c r="BE144" s="224">
        <f>IF(N144="základní",J144,0)</f>
        <v>0</v>
      </c>
      <c r="BF144" s="224">
        <f>IF(N144="snížená",J144,0)</f>
        <v>0</v>
      </c>
      <c r="BG144" s="224">
        <f>IF(N144="zákl. přenesená",J144,0)</f>
        <v>0</v>
      </c>
      <c r="BH144" s="224">
        <f>IF(N144="sníž. přenesená",J144,0)</f>
        <v>0</v>
      </c>
      <c r="BI144" s="224">
        <f>IF(N144="nulová",J144,0)</f>
        <v>0</v>
      </c>
      <c r="BJ144" s="13" t="s">
        <v>83</v>
      </c>
      <c r="BK144" s="224">
        <f>ROUND(I144*H144,2)</f>
        <v>0</v>
      </c>
      <c r="BL144" s="13" t="s">
        <v>132</v>
      </c>
      <c r="BM144" s="223" t="s">
        <v>283</v>
      </c>
    </row>
    <row r="145" s="2" customFormat="1">
      <c r="A145" s="34"/>
      <c r="B145" s="35"/>
      <c r="C145" s="36"/>
      <c r="D145" s="225" t="s">
        <v>135</v>
      </c>
      <c r="E145" s="36"/>
      <c r="F145" s="226" t="s">
        <v>282</v>
      </c>
      <c r="G145" s="36"/>
      <c r="H145" s="36"/>
      <c r="I145" s="150"/>
      <c r="J145" s="36"/>
      <c r="K145" s="36"/>
      <c r="L145" s="40"/>
      <c r="M145" s="227"/>
      <c r="N145" s="228"/>
      <c r="O145" s="87"/>
      <c r="P145" s="87"/>
      <c r="Q145" s="87"/>
      <c r="R145" s="87"/>
      <c r="S145" s="87"/>
      <c r="T145" s="88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3" t="s">
        <v>135</v>
      </c>
      <c r="AU145" s="13" t="s">
        <v>76</v>
      </c>
    </row>
    <row r="146" s="10" customFormat="1">
      <c r="A146" s="10"/>
      <c r="B146" s="229"/>
      <c r="C146" s="230"/>
      <c r="D146" s="225" t="s">
        <v>137</v>
      </c>
      <c r="E146" s="231" t="s">
        <v>1</v>
      </c>
      <c r="F146" s="232" t="s">
        <v>284</v>
      </c>
      <c r="G146" s="230"/>
      <c r="H146" s="233">
        <v>3040</v>
      </c>
      <c r="I146" s="234"/>
      <c r="J146" s="230"/>
      <c r="K146" s="230"/>
      <c r="L146" s="235"/>
      <c r="M146" s="236"/>
      <c r="N146" s="237"/>
      <c r="O146" s="237"/>
      <c r="P146" s="237"/>
      <c r="Q146" s="237"/>
      <c r="R146" s="237"/>
      <c r="S146" s="237"/>
      <c r="T146" s="238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T146" s="239" t="s">
        <v>137</v>
      </c>
      <c r="AU146" s="239" t="s">
        <v>76</v>
      </c>
      <c r="AV146" s="10" t="s">
        <v>85</v>
      </c>
      <c r="AW146" s="10" t="s">
        <v>32</v>
      </c>
      <c r="AX146" s="10" t="s">
        <v>83</v>
      </c>
      <c r="AY146" s="239" t="s">
        <v>133</v>
      </c>
    </row>
    <row r="147" s="2" customFormat="1" ht="16.5" customHeight="1">
      <c r="A147" s="34"/>
      <c r="B147" s="35"/>
      <c r="C147" s="251" t="s">
        <v>202</v>
      </c>
      <c r="D147" s="251" t="s">
        <v>189</v>
      </c>
      <c r="E147" s="252" t="s">
        <v>285</v>
      </c>
      <c r="F147" s="253" t="s">
        <v>286</v>
      </c>
      <c r="G147" s="254" t="s">
        <v>221</v>
      </c>
      <c r="H147" s="255">
        <v>1520</v>
      </c>
      <c r="I147" s="256"/>
      <c r="J147" s="257">
        <f>ROUND(I147*H147,2)</f>
        <v>0</v>
      </c>
      <c r="K147" s="258"/>
      <c r="L147" s="259"/>
      <c r="M147" s="260" t="s">
        <v>1</v>
      </c>
      <c r="N147" s="261" t="s">
        <v>41</v>
      </c>
      <c r="O147" s="87"/>
      <c r="P147" s="221">
        <f>O147*H147</f>
        <v>0</v>
      </c>
      <c r="Q147" s="221">
        <v>0.00018000000000000001</v>
      </c>
      <c r="R147" s="221">
        <f>Q147*H147</f>
        <v>0.27360000000000001</v>
      </c>
      <c r="S147" s="221">
        <v>0</v>
      </c>
      <c r="T147" s="22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23" t="s">
        <v>174</v>
      </c>
      <c r="AT147" s="223" t="s">
        <v>189</v>
      </c>
      <c r="AU147" s="223" t="s">
        <v>76</v>
      </c>
      <c r="AY147" s="13" t="s">
        <v>133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3" t="s">
        <v>83</v>
      </c>
      <c r="BK147" s="224">
        <f>ROUND(I147*H147,2)</f>
        <v>0</v>
      </c>
      <c r="BL147" s="13" t="s">
        <v>132</v>
      </c>
      <c r="BM147" s="223" t="s">
        <v>287</v>
      </c>
    </row>
    <row r="148" s="2" customFormat="1">
      <c r="A148" s="34"/>
      <c r="B148" s="35"/>
      <c r="C148" s="36"/>
      <c r="D148" s="225" t="s">
        <v>135</v>
      </c>
      <c r="E148" s="36"/>
      <c r="F148" s="226" t="s">
        <v>286</v>
      </c>
      <c r="G148" s="36"/>
      <c r="H148" s="36"/>
      <c r="I148" s="150"/>
      <c r="J148" s="36"/>
      <c r="K148" s="36"/>
      <c r="L148" s="40"/>
      <c r="M148" s="227"/>
      <c r="N148" s="228"/>
      <c r="O148" s="87"/>
      <c r="P148" s="87"/>
      <c r="Q148" s="87"/>
      <c r="R148" s="87"/>
      <c r="S148" s="87"/>
      <c r="T148" s="88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T148" s="13" t="s">
        <v>135</v>
      </c>
      <c r="AU148" s="13" t="s">
        <v>76</v>
      </c>
    </row>
    <row r="149" s="10" customFormat="1">
      <c r="A149" s="10"/>
      <c r="B149" s="229"/>
      <c r="C149" s="230"/>
      <c r="D149" s="225" t="s">
        <v>137</v>
      </c>
      <c r="E149" s="231" t="s">
        <v>1</v>
      </c>
      <c r="F149" s="232" t="s">
        <v>288</v>
      </c>
      <c r="G149" s="230"/>
      <c r="H149" s="233">
        <v>1520</v>
      </c>
      <c r="I149" s="234"/>
      <c r="J149" s="230"/>
      <c r="K149" s="230"/>
      <c r="L149" s="235"/>
      <c r="M149" s="236"/>
      <c r="N149" s="237"/>
      <c r="O149" s="237"/>
      <c r="P149" s="237"/>
      <c r="Q149" s="237"/>
      <c r="R149" s="237"/>
      <c r="S149" s="237"/>
      <c r="T149" s="238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T149" s="239" t="s">
        <v>137</v>
      </c>
      <c r="AU149" s="239" t="s">
        <v>76</v>
      </c>
      <c r="AV149" s="10" t="s">
        <v>85</v>
      </c>
      <c r="AW149" s="10" t="s">
        <v>32</v>
      </c>
      <c r="AX149" s="10" t="s">
        <v>83</v>
      </c>
      <c r="AY149" s="239" t="s">
        <v>133</v>
      </c>
    </row>
    <row r="150" s="2" customFormat="1" ht="16.5" customHeight="1">
      <c r="A150" s="34"/>
      <c r="B150" s="35"/>
      <c r="C150" s="211" t="s">
        <v>209</v>
      </c>
      <c r="D150" s="211" t="s">
        <v>128</v>
      </c>
      <c r="E150" s="212" t="s">
        <v>183</v>
      </c>
      <c r="F150" s="213" t="s">
        <v>184</v>
      </c>
      <c r="G150" s="214" t="s">
        <v>143</v>
      </c>
      <c r="H150" s="215">
        <v>558.39999999999998</v>
      </c>
      <c r="I150" s="216"/>
      <c r="J150" s="217">
        <f>ROUND(I150*H150,2)</f>
        <v>0</v>
      </c>
      <c r="K150" s="218"/>
      <c r="L150" s="40"/>
      <c r="M150" s="219" t="s">
        <v>1</v>
      </c>
      <c r="N150" s="220" t="s">
        <v>41</v>
      </c>
      <c r="O150" s="87"/>
      <c r="P150" s="221">
        <f>O150*H150</f>
        <v>0</v>
      </c>
      <c r="Q150" s="221">
        <v>0</v>
      </c>
      <c r="R150" s="221">
        <f>Q150*H150</f>
        <v>0</v>
      </c>
      <c r="S150" s="221">
        <v>0</v>
      </c>
      <c r="T150" s="22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23" t="s">
        <v>132</v>
      </c>
      <c r="AT150" s="223" t="s">
        <v>128</v>
      </c>
      <c r="AU150" s="223" t="s">
        <v>76</v>
      </c>
      <c r="AY150" s="13" t="s">
        <v>133</v>
      </c>
      <c r="BE150" s="224">
        <f>IF(N150="základní",J150,0)</f>
        <v>0</v>
      </c>
      <c r="BF150" s="224">
        <f>IF(N150="snížená",J150,0)</f>
        <v>0</v>
      </c>
      <c r="BG150" s="224">
        <f>IF(N150="zákl. přenesená",J150,0)</f>
        <v>0</v>
      </c>
      <c r="BH150" s="224">
        <f>IF(N150="sníž. přenesená",J150,0)</f>
        <v>0</v>
      </c>
      <c r="BI150" s="224">
        <f>IF(N150="nulová",J150,0)</f>
        <v>0</v>
      </c>
      <c r="BJ150" s="13" t="s">
        <v>83</v>
      </c>
      <c r="BK150" s="224">
        <f>ROUND(I150*H150,2)</f>
        <v>0</v>
      </c>
      <c r="BL150" s="13" t="s">
        <v>132</v>
      </c>
      <c r="BM150" s="223" t="s">
        <v>289</v>
      </c>
    </row>
    <row r="151" s="2" customFormat="1">
      <c r="A151" s="34"/>
      <c r="B151" s="35"/>
      <c r="C151" s="36"/>
      <c r="D151" s="225" t="s">
        <v>135</v>
      </c>
      <c r="E151" s="36"/>
      <c r="F151" s="226" t="s">
        <v>186</v>
      </c>
      <c r="G151" s="36"/>
      <c r="H151" s="36"/>
      <c r="I151" s="150"/>
      <c r="J151" s="36"/>
      <c r="K151" s="36"/>
      <c r="L151" s="40"/>
      <c r="M151" s="227"/>
      <c r="N151" s="228"/>
      <c r="O151" s="87"/>
      <c r="P151" s="87"/>
      <c r="Q151" s="87"/>
      <c r="R151" s="87"/>
      <c r="S151" s="87"/>
      <c r="T151" s="88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T151" s="13" t="s">
        <v>135</v>
      </c>
      <c r="AU151" s="13" t="s">
        <v>76</v>
      </c>
    </row>
    <row r="152" s="10" customFormat="1">
      <c r="A152" s="10"/>
      <c r="B152" s="229"/>
      <c r="C152" s="230"/>
      <c r="D152" s="225" t="s">
        <v>137</v>
      </c>
      <c r="E152" s="231" t="s">
        <v>1</v>
      </c>
      <c r="F152" s="232" t="s">
        <v>290</v>
      </c>
      <c r="G152" s="230"/>
      <c r="H152" s="233">
        <v>558.39999999999998</v>
      </c>
      <c r="I152" s="234"/>
      <c r="J152" s="230"/>
      <c r="K152" s="230"/>
      <c r="L152" s="235"/>
      <c r="M152" s="236"/>
      <c r="N152" s="237"/>
      <c r="O152" s="237"/>
      <c r="P152" s="237"/>
      <c r="Q152" s="237"/>
      <c r="R152" s="237"/>
      <c r="S152" s="237"/>
      <c r="T152" s="238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T152" s="239" t="s">
        <v>137</v>
      </c>
      <c r="AU152" s="239" t="s">
        <v>76</v>
      </c>
      <c r="AV152" s="10" t="s">
        <v>85</v>
      </c>
      <c r="AW152" s="10" t="s">
        <v>32</v>
      </c>
      <c r="AX152" s="10" t="s">
        <v>83</v>
      </c>
      <c r="AY152" s="239" t="s">
        <v>133</v>
      </c>
    </row>
    <row r="153" s="2" customFormat="1" ht="16.5" customHeight="1">
      <c r="A153" s="34"/>
      <c r="B153" s="35"/>
      <c r="C153" s="251" t="s">
        <v>214</v>
      </c>
      <c r="D153" s="251" t="s">
        <v>189</v>
      </c>
      <c r="E153" s="252" t="s">
        <v>190</v>
      </c>
      <c r="F153" s="253" t="s">
        <v>191</v>
      </c>
      <c r="G153" s="254" t="s">
        <v>192</v>
      </c>
      <c r="H153" s="255">
        <v>796.27800000000002</v>
      </c>
      <c r="I153" s="256"/>
      <c r="J153" s="257">
        <f>ROUND(I153*H153,2)</f>
        <v>0</v>
      </c>
      <c r="K153" s="258"/>
      <c r="L153" s="259"/>
      <c r="M153" s="260" t="s">
        <v>1</v>
      </c>
      <c r="N153" s="261" t="s">
        <v>41</v>
      </c>
      <c r="O153" s="87"/>
      <c r="P153" s="221">
        <f>O153*H153</f>
        <v>0</v>
      </c>
      <c r="Q153" s="221">
        <v>1</v>
      </c>
      <c r="R153" s="221">
        <f>Q153*H153</f>
        <v>796.27800000000002</v>
      </c>
      <c r="S153" s="221">
        <v>0</v>
      </c>
      <c r="T153" s="22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23" t="s">
        <v>193</v>
      </c>
      <c r="AT153" s="223" t="s">
        <v>189</v>
      </c>
      <c r="AU153" s="223" t="s">
        <v>76</v>
      </c>
      <c r="AY153" s="13" t="s">
        <v>133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3" t="s">
        <v>83</v>
      </c>
      <c r="BK153" s="224">
        <f>ROUND(I153*H153,2)</f>
        <v>0</v>
      </c>
      <c r="BL153" s="13" t="s">
        <v>193</v>
      </c>
      <c r="BM153" s="223" t="s">
        <v>291</v>
      </c>
    </row>
    <row r="154" s="2" customFormat="1">
      <c r="A154" s="34"/>
      <c r="B154" s="35"/>
      <c r="C154" s="36"/>
      <c r="D154" s="225" t="s">
        <v>135</v>
      </c>
      <c r="E154" s="36"/>
      <c r="F154" s="226" t="s">
        <v>191</v>
      </c>
      <c r="G154" s="36"/>
      <c r="H154" s="36"/>
      <c r="I154" s="150"/>
      <c r="J154" s="36"/>
      <c r="K154" s="36"/>
      <c r="L154" s="40"/>
      <c r="M154" s="227"/>
      <c r="N154" s="228"/>
      <c r="O154" s="87"/>
      <c r="P154" s="87"/>
      <c r="Q154" s="87"/>
      <c r="R154" s="87"/>
      <c r="S154" s="87"/>
      <c r="T154" s="88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T154" s="13" t="s">
        <v>135</v>
      </c>
      <c r="AU154" s="13" t="s">
        <v>76</v>
      </c>
    </row>
    <row r="155" s="10" customFormat="1">
      <c r="A155" s="10"/>
      <c r="B155" s="229"/>
      <c r="C155" s="230"/>
      <c r="D155" s="225" t="s">
        <v>137</v>
      </c>
      <c r="E155" s="231" t="s">
        <v>1</v>
      </c>
      <c r="F155" s="232" t="s">
        <v>292</v>
      </c>
      <c r="G155" s="230"/>
      <c r="H155" s="233">
        <v>796.27800000000002</v>
      </c>
      <c r="I155" s="234"/>
      <c r="J155" s="230"/>
      <c r="K155" s="230"/>
      <c r="L155" s="235"/>
      <c r="M155" s="236"/>
      <c r="N155" s="237"/>
      <c r="O155" s="237"/>
      <c r="P155" s="237"/>
      <c r="Q155" s="237"/>
      <c r="R155" s="237"/>
      <c r="S155" s="237"/>
      <c r="T155" s="238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T155" s="239" t="s">
        <v>137</v>
      </c>
      <c r="AU155" s="239" t="s">
        <v>76</v>
      </c>
      <c r="AV155" s="10" t="s">
        <v>85</v>
      </c>
      <c r="AW155" s="10" t="s">
        <v>32</v>
      </c>
      <c r="AX155" s="10" t="s">
        <v>83</v>
      </c>
      <c r="AY155" s="239" t="s">
        <v>133</v>
      </c>
    </row>
    <row r="156" s="2" customFormat="1" ht="16.5" customHeight="1">
      <c r="A156" s="34"/>
      <c r="B156" s="35"/>
      <c r="C156" s="211" t="s">
        <v>8</v>
      </c>
      <c r="D156" s="211" t="s">
        <v>128</v>
      </c>
      <c r="E156" s="212" t="s">
        <v>293</v>
      </c>
      <c r="F156" s="213" t="s">
        <v>294</v>
      </c>
      <c r="G156" s="214" t="s">
        <v>221</v>
      </c>
      <c r="H156" s="215">
        <v>102</v>
      </c>
      <c r="I156" s="216"/>
      <c r="J156" s="217">
        <f>ROUND(I156*H156,2)</f>
        <v>0</v>
      </c>
      <c r="K156" s="218"/>
      <c r="L156" s="40"/>
      <c r="M156" s="219" t="s">
        <v>1</v>
      </c>
      <c r="N156" s="220" t="s">
        <v>41</v>
      </c>
      <c r="O156" s="87"/>
      <c r="P156" s="221">
        <f>O156*H156</f>
        <v>0</v>
      </c>
      <c r="Q156" s="221">
        <v>0</v>
      </c>
      <c r="R156" s="221">
        <f>Q156*H156</f>
        <v>0</v>
      </c>
      <c r="S156" s="221">
        <v>0</v>
      </c>
      <c r="T156" s="22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23" t="s">
        <v>132</v>
      </c>
      <c r="AT156" s="223" t="s">
        <v>128</v>
      </c>
      <c r="AU156" s="223" t="s">
        <v>76</v>
      </c>
      <c r="AY156" s="13" t="s">
        <v>133</v>
      </c>
      <c r="BE156" s="224">
        <f>IF(N156="základní",J156,0)</f>
        <v>0</v>
      </c>
      <c r="BF156" s="224">
        <f>IF(N156="snížená",J156,0)</f>
        <v>0</v>
      </c>
      <c r="BG156" s="224">
        <f>IF(N156="zákl. přenesená",J156,0)</f>
        <v>0</v>
      </c>
      <c r="BH156" s="224">
        <f>IF(N156="sníž. přenesená",J156,0)</f>
        <v>0</v>
      </c>
      <c r="BI156" s="224">
        <f>IF(N156="nulová",J156,0)</f>
        <v>0</v>
      </c>
      <c r="BJ156" s="13" t="s">
        <v>83</v>
      </c>
      <c r="BK156" s="224">
        <f>ROUND(I156*H156,2)</f>
        <v>0</v>
      </c>
      <c r="BL156" s="13" t="s">
        <v>132</v>
      </c>
      <c r="BM156" s="223" t="s">
        <v>295</v>
      </c>
    </row>
    <row r="157" s="2" customFormat="1">
      <c r="A157" s="34"/>
      <c r="B157" s="35"/>
      <c r="C157" s="36"/>
      <c r="D157" s="225" t="s">
        <v>135</v>
      </c>
      <c r="E157" s="36"/>
      <c r="F157" s="226" t="s">
        <v>296</v>
      </c>
      <c r="G157" s="36"/>
      <c r="H157" s="36"/>
      <c r="I157" s="150"/>
      <c r="J157" s="36"/>
      <c r="K157" s="36"/>
      <c r="L157" s="40"/>
      <c r="M157" s="227"/>
      <c r="N157" s="228"/>
      <c r="O157" s="87"/>
      <c r="P157" s="87"/>
      <c r="Q157" s="87"/>
      <c r="R157" s="87"/>
      <c r="S157" s="87"/>
      <c r="T157" s="88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T157" s="13" t="s">
        <v>135</v>
      </c>
      <c r="AU157" s="13" t="s">
        <v>76</v>
      </c>
    </row>
    <row r="158" s="10" customFormat="1">
      <c r="A158" s="10"/>
      <c r="B158" s="229"/>
      <c r="C158" s="230"/>
      <c r="D158" s="225" t="s">
        <v>137</v>
      </c>
      <c r="E158" s="231" t="s">
        <v>1</v>
      </c>
      <c r="F158" s="232" t="s">
        <v>297</v>
      </c>
      <c r="G158" s="230"/>
      <c r="H158" s="233">
        <v>102</v>
      </c>
      <c r="I158" s="234"/>
      <c r="J158" s="230"/>
      <c r="K158" s="230"/>
      <c r="L158" s="235"/>
      <c r="M158" s="236"/>
      <c r="N158" s="237"/>
      <c r="O158" s="237"/>
      <c r="P158" s="237"/>
      <c r="Q158" s="237"/>
      <c r="R158" s="237"/>
      <c r="S158" s="237"/>
      <c r="T158" s="238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T158" s="239" t="s">
        <v>137</v>
      </c>
      <c r="AU158" s="239" t="s">
        <v>76</v>
      </c>
      <c r="AV158" s="10" t="s">
        <v>85</v>
      </c>
      <c r="AW158" s="10" t="s">
        <v>32</v>
      </c>
      <c r="AX158" s="10" t="s">
        <v>83</v>
      </c>
      <c r="AY158" s="239" t="s">
        <v>133</v>
      </c>
    </row>
    <row r="159" s="2" customFormat="1" ht="16.5" customHeight="1">
      <c r="A159" s="34"/>
      <c r="B159" s="35"/>
      <c r="C159" s="211" t="s">
        <v>224</v>
      </c>
      <c r="D159" s="211" t="s">
        <v>128</v>
      </c>
      <c r="E159" s="212" t="s">
        <v>215</v>
      </c>
      <c r="F159" s="213" t="s">
        <v>216</v>
      </c>
      <c r="G159" s="214" t="s">
        <v>150</v>
      </c>
      <c r="H159" s="215">
        <v>1</v>
      </c>
      <c r="I159" s="216"/>
      <c r="J159" s="217">
        <f>ROUND(I159*H159,2)</f>
        <v>0</v>
      </c>
      <c r="K159" s="218"/>
      <c r="L159" s="40"/>
      <c r="M159" s="219" t="s">
        <v>1</v>
      </c>
      <c r="N159" s="220" t="s">
        <v>41</v>
      </c>
      <c r="O159" s="87"/>
      <c r="P159" s="221">
        <f>O159*H159</f>
        <v>0</v>
      </c>
      <c r="Q159" s="221">
        <v>0</v>
      </c>
      <c r="R159" s="221">
        <f>Q159*H159</f>
        <v>0</v>
      </c>
      <c r="S159" s="221">
        <v>0</v>
      </c>
      <c r="T159" s="22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23" t="s">
        <v>132</v>
      </c>
      <c r="AT159" s="223" t="s">
        <v>128</v>
      </c>
      <c r="AU159" s="223" t="s">
        <v>76</v>
      </c>
      <c r="AY159" s="13" t="s">
        <v>133</v>
      </c>
      <c r="BE159" s="224">
        <f>IF(N159="základní",J159,0)</f>
        <v>0</v>
      </c>
      <c r="BF159" s="224">
        <f>IF(N159="snížená",J159,0)</f>
        <v>0</v>
      </c>
      <c r="BG159" s="224">
        <f>IF(N159="zákl. přenesená",J159,0)</f>
        <v>0</v>
      </c>
      <c r="BH159" s="224">
        <f>IF(N159="sníž. přenesená",J159,0)</f>
        <v>0</v>
      </c>
      <c r="BI159" s="224">
        <f>IF(N159="nulová",J159,0)</f>
        <v>0</v>
      </c>
      <c r="BJ159" s="13" t="s">
        <v>83</v>
      </c>
      <c r="BK159" s="224">
        <f>ROUND(I159*H159,2)</f>
        <v>0</v>
      </c>
      <c r="BL159" s="13" t="s">
        <v>132</v>
      </c>
      <c r="BM159" s="223" t="s">
        <v>298</v>
      </c>
    </row>
    <row r="160" s="2" customFormat="1">
      <c r="A160" s="34"/>
      <c r="B160" s="35"/>
      <c r="C160" s="36"/>
      <c r="D160" s="225" t="s">
        <v>135</v>
      </c>
      <c r="E160" s="36"/>
      <c r="F160" s="226" t="s">
        <v>218</v>
      </c>
      <c r="G160" s="36"/>
      <c r="H160" s="36"/>
      <c r="I160" s="150"/>
      <c r="J160" s="36"/>
      <c r="K160" s="36"/>
      <c r="L160" s="40"/>
      <c r="M160" s="227"/>
      <c r="N160" s="228"/>
      <c r="O160" s="87"/>
      <c r="P160" s="87"/>
      <c r="Q160" s="87"/>
      <c r="R160" s="87"/>
      <c r="S160" s="87"/>
      <c r="T160" s="88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T160" s="13" t="s">
        <v>135</v>
      </c>
      <c r="AU160" s="13" t="s">
        <v>76</v>
      </c>
    </row>
    <row r="161" s="2" customFormat="1" ht="16.5" customHeight="1">
      <c r="A161" s="34"/>
      <c r="B161" s="35"/>
      <c r="C161" s="211" t="s">
        <v>230</v>
      </c>
      <c r="D161" s="211" t="s">
        <v>128</v>
      </c>
      <c r="E161" s="212" t="s">
        <v>197</v>
      </c>
      <c r="F161" s="213" t="s">
        <v>198</v>
      </c>
      <c r="G161" s="214" t="s">
        <v>143</v>
      </c>
      <c r="H161" s="215">
        <v>47</v>
      </c>
      <c r="I161" s="216"/>
      <c r="J161" s="217">
        <f>ROUND(I161*H161,2)</f>
        <v>0</v>
      </c>
      <c r="K161" s="218"/>
      <c r="L161" s="40"/>
      <c r="M161" s="219" t="s">
        <v>1</v>
      </c>
      <c r="N161" s="220" t="s">
        <v>41</v>
      </c>
      <c r="O161" s="87"/>
      <c r="P161" s="221">
        <f>O161*H161</f>
        <v>0</v>
      </c>
      <c r="Q161" s="221">
        <v>0</v>
      </c>
      <c r="R161" s="221">
        <f>Q161*H161</f>
        <v>0</v>
      </c>
      <c r="S161" s="221">
        <v>0</v>
      </c>
      <c r="T161" s="22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23" t="s">
        <v>132</v>
      </c>
      <c r="AT161" s="223" t="s">
        <v>128</v>
      </c>
      <c r="AU161" s="223" t="s">
        <v>76</v>
      </c>
      <c r="AY161" s="13" t="s">
        <v>133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3" t="s">
        <v>83</v>
      </c>
      <c r="BK161" s="224">
        <f>ROUND(I161*H161,2)</f>
        <v>0</v>
      </c>
      <c r="BL161" s="13" t="s">
        <v>132</v>
      </c>
      <c r="BM161" s="223" t="s">
        <v>299</v>
      </c>
    </row>
    <row r="162" s="2" customFormat="1">
      <c r="A162" s="34"/>
      <c r="B162" s="35"/>
      <c r="C162" s="36"/>
      <c r="D162" s="225" t="s">
        <v>135</v>
      </c>
      <c r="E162" s="36"/>
      <c r="F162" s="226" t="s">
        <v>200</v>
      </c>
      <c r="G162" s="36"/>
      <c r="H162" s="36"/>
      <c r="I162" s="150"/>
      <c r="J162" s="36"/>
      <c r="K162" s="36"/>
      <c r="L162" s="40"/>
      <c r="M162" s="227"/>
      <c r="N162" s="228"/>
      <c r="O162" s="87"/>
      <c r="P162" s="87"/>
      <c r="Q162" s="87"/>
      <c r="R162" s="87"/>
      <c r="S162" s="87"/>
      <c r="T162" s="88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T162" s="13" t="s">
        <v>135</v>
      </c>
      <c r="AU162" s="13" t="s">
        <v>76</v>
      </c>
    </row>
    <row r="163" s="10" customFormat="1">
      <c r="A163" s="10"/>
      <c r="B163" s="229"/>
      <c r="C163" s="230"/>
      <c r="D163" s="225" t="s">
        <v>137</v>
      </c>
      <c r="E163" s="231" t="s">
        <v>1</v>
      </c>
      <c r="F163" s="232" t="s">
        <v>300</v>
      </c>
      <c r="G163" s="230"/>
      <c r="H163" s="233">
        <v>13</v>
      </c>
      <c r="I163" s="234"/>
      <c r="J163" s="230"/>
      <c r="K163" s="230"/>
      <c r="L163" s="235"/>
      <c r="M163" s="236"/>
      <c r="N163" s="237"/>
      <c r="O163" s="237"/>
      <c r="P163" s="237"/>
      <c r="Q163" s="237"/>
      <c r="R163" s="237"/>
      <c r="S163" s="237"/>
      <c r="T163" s="238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T163" s="239" t="s">
        <v>137</v>
      </c>
      <c r="AU163" s="239" t="s">
        <v>76</v>
      </c>
      <c r="AV163" s="10" t="s">
        <v>85</v>
      </c>
      <c r="AW163" s="10" t="s">
        <v>32</v>
      </c>
      <c r="AX163" s="10" t="s">
        <v>76</v>
      </c>
      <c r="AY163" s="239" t="s">
        <v>133</v>
      </c>
    </row>
    <row r="164" s="10" customFormat="1">
      <c r="A164" s="10"/>
      <c r="B164" s="229"/>
      <c r="C164" s="230"/>
      <c r="D164" s="225" t="s">
        <v>137</v>
      </c>
      <c r="E164" s="231" t="s">
        <v>1</v>
      </c>
      <c r="F164" s="232" t="s">
        <v>301</v>
      </c>
      <c r="G164" s="230"/>
      <c r="H164" s="233">
        <v>34</v>
      </c>
      <c r="I164" s="234"/>
      <c r="J164" s="230"/>
      <c r="K164" s="230"/>
      <c r="L164" s="235"/>
      <c r="M164" s="236"/>
      <c r="N164" s="237"/>
      <c r="O164" s="237"/>
      <c r="P164" s="237"/>
      <c r="Q164" s="237"/>
      <c r="R164" s="237"/>
      <c r="S164" s="237"/>
      <c r="T164" s="238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T164" s="239" t="s">
        <v>137</v>
      </c>
      <c r="AU164" s="239" t="s">
        <v>76</v>
      </c>
      <c r="AV164" s="10" t="s">
        <v>85</v>
      </c>
      <c r="AW164" s="10" t="s">
        <v>32</v>
      </c>
      <c r="AX164" s="10" t="s">
        <v>76</v>
      </c>
      <c r="AY164" s="239" t="s">
        <v>133</v>
      </c>
    </row>
    <row r="165" s="11" customFormat="1">
      <c r="A165" s="11"/>
      <c r="B165" s="240"/>
      <c r="C165" s="241"/>
      <c r="D165" s="225" t="s">
        <v>137</v>
      </c>
      <c r="E165" s="242" t="s">
        <v>1</v>
      </c>
      <c r="F165" s="243" t="s">
        <v>140</v>
      </c>
      <c r="G165" s="241"/>
      <c r="H165" s="244">
        <v>47</v>
      </c>
      <c r="I165" s="245"/>
      <c r="J165" s="241"/>
      <c r="K165" s="241"/>
      <c r="L165" s="246"/>
      <c r="M165" s="247"/>
      <c r="N165" s="248"/>
      <c r="O165" s="248"/>
      <c r="P165" s="248"/>
      <c r="Q165" s="248"/>
      <c r="R165" s="248"/>
      <c r="S165" s="248"/>
      <c r="T165" s="249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T165" s="250" t="s">
        <v>137</v>
      </c>
      <c r="AU165" s="250" t="s">
        <v>76</v>
      </c>
      <c r="AV165" s="11" t="s">
        <v>132</v>
      </c>
      <c r="AW165" s="11" t="s">
        <v>32</v>
      </c>
      <c r="AX165" s="11" t="s">
        <v>83</v>
      </c>
      <c r="AY165" s="250" t="s">
        <v>133</v>
      </c>
    </row>
    <row r="166" s="2" customFormat="1" ht="16.5" customHeight="1">
      <c r="A166" s="34"/>
      <c r="B166" s="35"/>
      <c r="C166" s="211" t="s">
        <v>236</v>
      </c>
      <c r="D166" s="211" t="s">
        <v>128</v>
      </c>
      <c r="E166" s="212" t="s">
        <v>302</v>
      </c>
      <c r="F166" s="213" t="s">
        <v>303</v>
      </c>
      <c r="G166" s="214" t="s">
        <v>192</v>
      </c>
      <c r="H166" s="215">
        <v>309.70999999999998</v>
      </c>
      <c r="I166" s="216"/>
      <c r="J166" s="217">
        <f>ROUND(I166*H166,2)</f>
        <v>0</v>
      </c>
      <c r="K166" s="218"/>
      <c r="L166" s="40"/>
      <c r="M166" s="219" t="s">
        <v>1</v>
      </c>
      <c r="N166" s="220" t="s">
        <v>41</v>
      </c>
      <c r="O166" s="87"/>
      <c r="P166" s="221">
        <f>O166*H166</f>
        <v>0</v>
      </c>
      <c r="Q166" s="221">
        <v>0</v>
      </c>
      <c r="R166" s="221">
        <f>Q166*H166</f>
        <v>0</v>
      </c>
      <c r="S166" s="221">
        <v>0</v>
      </c>
      <c r="T166" s="22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23" t="s">
        <v>246</v>
      </c>
      <c r="AT166" s="223" t="s">
        <v>128</v>
      </c>
      <c r="AU166" s="223" t="s">
        <v>76</v>
      </c>
      <c r="AY166" s="13" t="s">
        <v>133</v>
      </c>
      <c r="BE166" s="224">
        <f>IF(N166="základní",J166,0)</f>
        <v>0</v>
      </c>
      <c r="BF166" s="224">
        <f>IF(N166="snížená",J166,0)</f>
        <v>0</v>
      </c>
      <c r="BG166" s="224">
        <f>IF(N166="zákl. přenesená",J166,0)</f>
        <v>0</v>
      </c>
      <c r="BH166" s="224">
        <f>IF(N166="sníž. přenesená",J166,0)</f>
        <v>0</v>
      </c>
      <c r="BI166" s="224">
        <f>IF(N166="nulová",J166,0)</f>
        <v>0</v>
      </c>
      <c r="BJ166" s="13" t="s">
        <v>83</v>
      </c>
      <c r="BK166" s="224">
        <f>ROUND(I166*H166,2)</f>
        <v>0</v>
      </c>
      <c r="BL166" s="13" t="s">
        <v>246</v>
      </c>
      <c r="BM166" s="223" t="s">
        <v>304</v>
      </c>
    </row>
    <row r="167" s="2" customFormat="1">
      <c r="A167" s="34"/>
      <c r="B167" s="35"/>
      <c r="C167" s="36"/>
      <c r="D167" s="225" t="s">
        <v>135</v>
      </c>
      <c r="E167" s="36"/>
      <c r="F167" s="226" t="s">
        <v>305</v>
      </c>
      <c r="G167" s="36"/>
      <c r="H167" s="36"/>
      <c r="I167" s="150"/>
      <c r="J167" s="36"/>
      <c r="K167" s="36"/>
      <c r="L167" s="40"/>
      <c r="M167" s="227"/>
      <c r="N167" s="228"/>
      <c r="O167" s="87"/>
      <c r="P167" s="87"/>
      <c r="Q167" s="87"/>
      <c r="R167" s="87"/>
      <c r="S167" s="87"/>
      <c r="T167" s="88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T167" s="13" t="s">
        <v>135</v>
      </c>
      <c r="AU167" s="13" t="s">
        <v>76</v>
      </c>
    </row>
    <row r="168" s="10" customFormat="1">
      <c r="A168" s="10"/>
      <c r="B168" s="229"/>
      <c r="C168" s="230"/>
      <c r="D168" s="225" t="s">
        <v>137</v>
      </c>
      <c r="E168" s="231" t="s">
        <v>1</v>
      </c>
      <c r="F168" s="232" t="s">
        <v>306</v>
      </c>
      <c r="G168" s="230"/>
      <c r="H168" s="233">
        <v>243.19999999999999</v>
      </c>
      <c r="I168" s="234"/>
      <c r="J168" s="230"/>
      <c r="K168" s="230"/>
      <c r="L168" s="235"/>
      <c r="M168" s="236"/>
      <c r="N168" s="237"/>
      <c r="O168" s="237"/>
      <c r="P168" s="237"/>
      <c r="Q168" s="237"/>
      <c r="R168" s="237"/>
      <c r="S168" s="237"/>
      <c r="T168" s="238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T168" s="239" t="s">
        <v>137</v>
      </c>
      <c r="AU168" s="239" t="s">
        <v>76</v>
      </c>
      <c r="AV168" s="10" t="s">
        <v>85</v>
      </c>
      <c r="AW168" s="10" t="s">
        <v>32</v>
      </c>
      <c r="AX168" s="10" t="s">
        <v>76</v>
      </c>
      <c r="AY168" s="239" t="s">
        <v>133</v>
      </c>
    </row>
    <row r="169" s="10" customFormat="1">
      <c r="A169" s="10"/>
      <c r="B169" s="229"/>
      <c r="C169" s="230"/>
      <c r="D169" s="225" t="s">
        <v>137</v>
      </c>
      <c r="E169" s="231" t="s">
        <v>1</v>
      </c>
      <c r="F169" s="232" t="s">
        <v>307</v>
      </c>
      <c r="G169" s="230"/>
      <c r="H169" s="233">
        <v>66.510000000000005</v>
      </c>
      <c r="I169" s="234"/>
      <c r="J169" s="230"/>
      <c r="K169" s="230"/>
      <c r="L169" s="235"/>
      <c r="M169" s="236"/>
      <c r="N169" s="237"/>
      <c r="O169" s="237"/>
      <c r="P169" s="237"/>
      <c r="Q169" s="237"/>
      <c r="R169" s="237"/>
      <c r="S169" s="237"/>
      <c r="T169" s="238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T169" s="239" t="s">
        <v>137</v>
      </c>
      <c r="AU169" s="239" t="s">
        <v>76</v>
      </c>
      <c r="AV169" s="10" t="s">
        <v>85</v>
      </c>
      <c r="AW169" s="10" t="s">
        <v>32</v>
      </c>
      <c r="AX169" s="10" t="s">
        <v>76</v>
      </c>
      <c r="AY169" s="239" t="s">
        <v>133</v>
      </c>
    </row>
    <row r="170" s="11" customFormat="1">
      <c r="A170" s="11"/>
      <c r="B170" s="240"/>
      <c r="C170" s="241"/>
      <c r="D170" s="225" t="s">
        <v>137</v>
      </c>
      <c r="E170" s="242" t="s">
        <v>1</v>
      </c>
      <c r="F170" s="243" t="s">
        <v>140</v>
      </c>
      <c r="G170" s="241"/>
      <c r="H170" s="244">
        <v>309.70999999999998</v>
      </c>
      <c r="I170" s="245"/>
      <c r="J170" s="241"/>
      <c r="K170" s="241"/>
      <c r="L170" s="246"/>
      <c r="M170" s="247"/>
      <c r="N170" s="248"/>
      <c r="O170" s="248"/>
      <c r="P170" s="248"/>
      <c r="Q170" s="248"/>
      <c r="R170" s="248"/>
      <c r="S170" s="248"/>
      <c r="T170" s="249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T170" s="250" t="s">
        <v>137</v>
      </c>
      <c r="AU170" s="250" t="s">
        <v>76</v>
      </c>
      <c r="AV170" s="11" t="s">
        <v>132</v>
      </c>
      <c r="AW170" s="11" t="s">
        <v>32</v>
      </c>
      <c r="AX170" s="11" t="s">
        <v>83</v>
      </c>
      <c r="AY170" s="250" t="s">
        <v>133</v>
      </c>
    </row>
    <row r="171" s="2" customFormat="1" ht="16.5" customHeight="1">
      <c r="A171" s="34"/>
      <c r="B171" s="35"/>
      <c r="C171" s="211" t="s">
        <v>243</v>
      </c>
      <c r="D171" s="211" t="s">
        <v>128</v>
      </c>
      <c r="E171" s="212" t="s">
        <v>231</v>
      </c>
      <c r="F171" s="213" t="s">
        <v>232</v>
      </c>
      <c r="G171" s="214" t="s">
        <v>192</v>
      </c>
      <c r="H171" s="215">
        <v>832.5</v>
      </c>
      <c r="I171" s="216"/>
      <c r="J171" s="217">
        <f>ROUND(I171*H171,2)</f>
        <v>0</v>
      </c>
      <c r="K171" s="218"/>
      <c r="L171" s="40"/>
      <c r="M171" s="219" t="s">
        <v>1</v>
      </c>
      <c r="N171" s="220" t="s">
        <v>41</v>
      </c>
      <c r="O171" s="87"/>
      <c r="P171" s="221">
        <f>O171*H171</f>
        <v>0</v>
      </c>
      <c r="Q171" s="221">
        <v>0</v>
      </c>
      <c r="R171" s="221">
        <f>Q171*H171</f>
        <v>0</v>
      </c>
      <c r="S171" s="221">
        <v>0</v>
      </c>
      <c r="T171" s="22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23" t="s">
        <v>246</v>
      </c>
      <c r="AT171" s="223" t="s">
        <v>128</v>
      </c>
      <c r="AU171" s="223" t="s">
        <v>76</v>
      </c>
      <c r="AY171" s="13" t="s">
        <v>133</v>
      </c>
      <c r="BE171" s="224">
        <f>IF(N171="základní",J171,0)</f>
        <v>0</v>
      </c>
      <c r="BF171" s="224">
        <f>IF(N171="snížená",J171,0)</f>
        <v>0</v>
      </c>
      <c r="BG171" s="224">
        <f>IF(N171="zákl. přenesená",J171,0)</f>
        <v>0</v>
      </c>
      <c r="BH171" s="224">
        <f>IF(N171="sníž. přenesená",J171,0)</f>
        <v>0</v>
      </c>
      <c r="BI171" s="224">
        <f>IF(N171="nulová",J171,0)</f>
        <v>0</v>
      </c>
      <c r="BJ171" s="13" t="s">
        <v>83</v>
      </c>
      <c r="BK171" s="224">
        <f>ROUND(I171*H171,2)</f>
        <v>0</v>
      </c>
      <c r="BL171" s="13" t="s">
        <v>246</v>
      </c>
      <c r="BM171" s="223" t="s">
        <v>308</v>
      </c>
    </row>
    <row r="172" s="2" customFormat="1">
      <c r="A172" s="34"/>
      <c r="B172" s="35"/>
      <c r="C172" s="36"/>
      <c r="D172" s="225" t="s">
        <v>135</v>
      </c>
      <c r="E172" s="36"/>
      <c r="F172" s="226" t="s">
        <v>234</v>
      </c>
      <c r="G172" s="36"/>
      <c r="H172" s="36"/>
      <c r="I172" s="150"/>
      <c r="J172" s="36"/>
      <c r="K172" s="36"/>
      <c r="L172" s="40"/>
      <c r="M172" s="227"/>
      <c r="N172" s="228"/>
      <c r="O172" s="87"/>
      <c r="P172" s="87"/>
      <c r="Q172" s="87"/>
      <c r="R172" s="87"/>
      <c r="S172" s="87"/>
      <c r="T172" s="88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T172" s="13" t="s">
        <v>135</v>
      </c>
      <c r="AU172" s="13" t="s">
        <v>76</v>
      </c>
    </row>
    <row r="173" s="10" customFormat="1">
      <c r="A173" s="10"/>
      <c r="B173" s="229"/>
      <c r="C173" s="230"/>
      <c r="D173" s="225" t="s">
        <v>137</v>
      </c>
      <c r="E173" s="231" t="s">
        <v>1</v>
      </c>
      <c r="F173" s="232" t="s">
        <v>309</v>
      </c>
      <c r="G173" s="230"/>
      <c r="H173" s="233">
        <v>832.5</v>
      </c>
      <c r="I173" s="234"/>
      <c r="J173" s="230"/>
      <c r="K173" s="230"/>
      <c r="L173" s="235"/>
      <c r="M173" s="236"/>
      <c r="N173" s="237"/>
      <c r="O173" s="237"/>
      <c r="P173" s="237"/>
      <c r="Q173" s="237"/>
      <c r="R173" s="237"/>
      <c r="S173" s="237"/>
      <c r="T173" s="238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T173" s="239" t="s">
        <v>137</v>
      </c>
      <c r="AU173" s="239" t="s">
        <v>76</v>
      </c>
      <c r="AV173" s="10" t="s">
        <v>85</v>
      </c>
      <c r="AW173" s="10" t="s">
        <v>32</v>
      </c>
      <c r="AX173" s="10" t="s">
        <v>83</v>
      </c>
      <c r="AY173" s="239" t="s">
        <v>133</v>
      </c>
    </row>
    <row r="174" s="2" customFormat="1" ht="16.5" customHeight="1">
      <c r="A174" s="34"/>
      <c r="B174" s="35"/>
      <c r="C174" s="211" t="s">
        <v>310</v>
      </c>
      <c r="D174" s="211" t="s">
        <v>128</v>
      </c>
      <c r="E174" s="212" t="s">
        <v>311</v>
      </c>
      <c r="F174" s="213" t="s">
        <v>312</v>
      </c>
      <c r="G174" s="214" t="s">
        <v>192</v>
      </c>
      <c r="H174" s="215">
        <v>66.510000000000005</v>
      </c>
      <c r="I174" s="216"/>
      <c r="J174" s="217">
        <f>ROUND(I174*H174,2)</f>
        <v>0</v>
      </c>
      <c r="K174" s="218"/>
      <c r="L174" s="40"/>
      <c r="M174" s="219" t="s">
        <v>1</v>
      </c>
      <c r="N174" s="220" t="s">
        <v>41</v>
      </c>
      <c r="O174" s="87"/>
      <c r="P174" s="221">
        <f>O174*H174</f>
        <v>0</v>
      </c>
      <c r="Q174" s="221">
        <v>0</v>
      </c>
      <c r="R174" s="221">
        <f>Q174*H174</f>
        <v>0</v>
      </c>
      <c r="S174" s="221">
        <v>0</v>
      </c>
      <c r="T174" s="22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23" t="s">
        <v>246</v>
      </c>
      <c r="AT174" s="223" t="s">
        <v>128</v>
      </c>
      <c r="AU174" s="223" t="s">
        <v>76</v>
      </c>
      <c r="AY174" s="13" t="s">
        <v>133</v>
      </c>
      <c r="BE174" s="224">
        <f>IF(N174="základní",J174,0)</f>
        <v>0</v>
      </c>
      <c r="BF174" s="224">
        <f>IF(N174="snížená",J174,0)</f>
        <v>0</v>
      </c>
      <c r="BG174" s="224">
        <f>IF(N174="zákl. přenesená",J174,0)</f>
        <v>0</v>
      </c>
      <c r="BH174" s="224">
        <f>IF(N174="sníž. přenesená",J174,0)</f>
        <v>0</v>
      </c>
      <c r="BI174" s="224">
        <f>IF(N174="nulová",J174,0)</f>
        <v>0</v>
      </c>
      <c r="BJ174" s="13" t="s">
        <v>83</v>
      </c>
      <c r="BK174" s="224">
        <f>ROUND(I174*H174,2)</f>
        <v>0</v>
      </c>
      <c r="BL174" s="13" t="s">
        <v>246</v>
      </c>
      <c r="BM174" s="223" t="s">
        <v>313</v>
      </c>
    </row>
    <row r="175" s="2" customFormat="1">
      <c r="A175" s="34"/>
      <c r="B175" s="35"/>
      <c r="C175" s="36"/>
      <c r="D175" s="225" t="s">
        <v>135</v>
      </c>
      <c r="E175" s="36"/>
      <c r="F175" s="226" t="s">
        <v>314</v>
      </c>
      <c r="G175" s="36"/>
      <c r="H175" s="36"/>
      <c r="I175" s="150"/>
      <c r="J175" s="36"/>
      <c r="K175" s="36"/>
      <c r="L175" s="40"/>
      <c r="M175" s="227"/>
      <c r="N175" s="228"/>
      <c r="O175" s="87"/>
      <c r="P175" s="87"/>
      <c r="Q175" s="87"/>
      <c r="R175" s="87"/>
      <c r="S175" s="87"/>
      <c r="T175" s="88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T175" s="13" t="s">
        <v>135</v>
      </c>
      <c r="AU175" s="13" t="s">
        <v>76</v>
      </c>
    </row>
    <row r="176" s="10" customFormat="1">
      <c r="A176" s="10"/>
      <c r="B176" s="229"/>
      <c r="C176" s="230"/>
      <c r="D176" s="225" t="s">
        <v>137</v>
      </c>
      <c r="E176" s="231" t="s">
        <v>1</v>
      </c>
      <c r="F176" s="232" t="s">
        <v>315</v>
      </c>
      <c r="G176" s="230"/>
      <c r="H176" s="233">
        <v>66.510000000000005</v>
      </c>
      <c r="I176" s="234"/>
      <c r="J176" s="230"/>
      <c r="K176" s="230"/>
      <c r="L176" s="235"/>
      <c r="M176" s="236"/>
      <c r="N176" s="237"/>
      <c r="O176" s="237"/>
      <c r="P176" s="237"/>
      <c r="Q176" s="237"/>
      <c r="R176" s="237"/>
      <c r="S176" s="237"/>
      <c r="T176" s="238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T176" s="239" t="s">
        <v>137</v>
      </c>
      <c r="AU176" s="239" t="s">
        <v>76</v>
      </c>
      <c r="AV176" s="10" t="s">
        <v>85</v>
      </c>
      <c r="AW176" s="10" t="s">
        <v>32</v>
      </c>
      <c r="AX176" s="10" t="s">
        <v>83</v>
      </c>
      <c r="AY176" s="239" t="s">
        <v>133</v>
      </c>
    </row>
    <row r="177" s="2" customFormat="1" ht="16.5" customHeight="1">
      <c r="A177" s="34"/>
      <c r="B177" s="35"/>
      <c r="C177" s="211" t="s">
        <v>7</v>
      </c>
      <c r="D177" s="211" t="s">
        <v>128</v>
      </c>
      <c r="E177" s="212" t="s">
        <v>316</v>
      </c>
      <c r="F177" s="213" t="s">
        <v>317</v>
      </c>
      <c r="G177" s="214" t="s">
        <v>192</v>
      </c>
      <c r="H177" s="215">
        <v>0.10000000000000001</v>
      </c>
      <c r="I177" s="216"/>
      <c r="J177" s="217">
        <f>ROUND(I177*H177,2)</f>
        <v>0</v>
      </c>
      <c r="K177" s="218"/>
      <c r="L177" s="40"/>
      <c r="M177" s="219" t="s">
        <v>1</v>
      </c>
      <c r="N177" s="220" t="s">
        <v>41</v>
      </c>
      <c r="O177" s="87"/>
      <c r="P177" s="221">
        <f>O177*H177</f>
        <v>0</v>
      </c>
      <c r="Q177" s="221">
        <v>0</v>
      </c>
      <c r="R177" s="221">
        <f>Q177*H177</f>
        <v>0</v>
      </c>
      <c r="S177" s="221">
        <v>0</v>
      </c>
      <c r="T177" s="22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23" t="s">
        <v>246</v>
      </c>
      <c r="AT177" s="223" t="s">
        <v>128</v>
      </c>
      <c r="AU177" s="223" t="s">
        <v>76</v>
      </c>
      <c r="AY177" s="13" t="s">
        <v>133</v>
      </c>
      <c r="BE177" s="224">
        <f>IF(N177="základní",J177,0)</f>
        <v>0</v>
      </c>
      <c r="BF177" s="224">
        <f>IF(N177="snížená",J177,0)</f>
        <v>0</v>
      </c>
      <c r="BG177" s="224">
        <f>IF(N177="zákl. přenesená",J177,0)</f>
        <v>0</v>
      </c>
      <c r="BH177" s="224">
        <f>IF(N177="sníž. přenesená",J177,0)</f>
        <v>0</v>
      </c>
      <c r="BI177" s="224">
        <f>IF(N177="nulová",J177,0)</f>
        <v>0</v>
      </c>
      <c r="BJ177" s="13" t="s">
        <v>83</v>
      </c>
      <c r="BK177" s="224">
        <f>ROUND(I177*H177,2)</f>
        <v>0</v>
      </c>
      <c r="BL177" s="13" t="s">
        <v>246</v>
      </c>
      <c r="BM177" s="223" t="s">
        <v>318</v>
      </c>
    </row>
    <row r="178" s="2" customFormat="1">
      <c r="A178" s="34"/>
      <c r="B178" s="35"/>
      <c r="C178" s="36"/>
      <c r="D178" s="225" t="s">
        <v>135</v>
      </c>
      <c r="E178" s="36"/>
      <c r="F178" s="226" t="s">
        <v>319</v>
      </c>
      <c r="G178" s="36"/>
      <c r="H178" s="36"/>
      <c r="I178" s="150"/>
      <c r="J178" s="36"/>
      <c r="K178" s="36"/>
      <c r="L178" s="40"/>
      <c r="M178" s="227"/>
      <c r="N178" s="228"/>
      <c r="O178" s="87"/>
      <c r="P178" s="87"/>
      <c r="Q178" s="87"/>
      <c r="R178" s="87"/>
      <c r="S178" s="87"/>
      <c r="T178" s="88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T178" s="13" t="s">
        <v>135</v>
      </c>
      <c r="AU178" s="13" t="s">
        <v>76</v>
      </c>
    </row>
    <row r="179" s="2" customFormat="1" ht="24" customHeight="1">
      <c r="A179" s="34"/>
      <c r="B179" s="35"/>
      <c r="C179" s="211" t="s">
        <v>320</v>
      </c>
      <c r="D179" s="211" t="s">
        <v>128</v>
      </c>
      <c r="E179" s="212" t="s">
        <v>321</v>
      </c>
      <c r="F179" s="213" t="s">
        <v>322</v>
      </c>
      <c r="G179" s="214" t="s">
        <v>192</v>
      </c>
      <c r="H179" s="215">
        <v>66.510000000000005</v>
      </c>
      <c r="I179" s="216"/>
      <c r="J179" s="217">
        <f>ROUND(I179*H179,2)</f>
        <v>0</v>
      </c>
      <c r="K179" s="218"/>
      <c r="L179" s="40"/>
      <c r="M179" s="219" t="s">
        <v>1</v>
      </c>
      <c r="N179" s="220" t="s">
        <v>41</v>
      </c>
      <c r="O179" s="87"/>
      <c r="P179" s="221">
        <f>O179*H179</f>
        <v>0</v>
      </c>
      <c r="Q179" s="221">
        <v>0</v>
      </c>
      <c r="R179" s="221">
        <f>Q179*H179</f>
        <v>0</v>
      </c>
      <c r="S179" s="221">
        <v>0</v>
      </c>
      <c r="T179" s="22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23" t="s">
        <v>246</v>
      </c>
      <c r="AT179" s="223" t="s">
        <v>128</v>
      </c>
      <c r="AU179" s="223" t="s">
        <v>76</v>
      </c>
      <c r="AY179" s="13" t="s">
        <v>133</v>
      </c>
      <c r="BE179" s="224">
        <f>IF(N179="základní",J179,0)</f>
        <v>0</v>
      </c>
      <c r="BF179" s="224">
        <f>IF(N179="snížená",J179,0)</f>
        <v>0</v>
      </c>
      <c r="BG179" s="224">
        <f>IF(N179="zákl. přenesená",J179,0)</f>
        <v>0</v>
      </c>
      <c r="BH179" s="224">
        <f>IF(N179="sníž. přenesená",J179,0)</f>
        <v>0</v>
      </c>
      <c r="BI179" s="224">
        <f>IF(N179="nulová",J179,0)</f>
        <v>0</v>
      </c>
      <c r="BJ179" s="13" t="s">
        <v>83</v>
      </c>
      <c r="BK179" s="224">
        <f>ROUND(I179*H179,2)</f>
        <v>0</v>
      </c>
      <c r="BL179" s="13" t="s">
        <v>246</v>
      </c>
      <c r="BM179" s="223" t="s">
        <v>323</v>
      </c>
    </row>
    <row r="180" s="2" customFormat="1">
      <c r="A180" s="34"/>
      <c r="B180" s="35"/>
      <c r="C180" s="36"/>
      <c r="D180" s="225" t="s">
        <v>135</v>
      </c>
      <c r="E180" s="36"/>
      <c r="F180" s="226" t="s">
        <v>324</v>
      </c>
      <c r="G180" s="36"/>
      <c r="H180" s="36"/>
      <c r="I180" s="150"/>
      <c r="J180" s="36"/>
      <c r="K180" s="36"/>
      <c r="L180" s="40"/>
      <c r="M180" s="227"/>
      <c r="N180" s="228"/>
      <c r="O180" s="87"/>
      <c r="P180" s="87"/>
      <c r="Q180" s="87"/>
      <c r="R180" s="87"/>
      <c r="S180" s="87"/>
      <c r="T180" s="88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T180" s="13" t="s">
        <v>135</v>
      </c>
      <c r="AU180" s="13" t="s">
        <v>76</v>
      </c>
    </row>
    <row r="181" s="10" customFormat="1">
      <c r="A181" s="10"/>
      <c r="B181" s="229"/>
      <c r="C181" s="230"/>
      <c r="D181" s="225" t="s">
        <v>137</v>
      </c>
      <c r="E181" s="231" t="s">
        <v>1</v>
      </c>
      <c r="F181" s="232" t="s">
        <v>325</v>
      </c>
      <c r="G181" s="230"/>
      <c r="H181" s="233">
        <v>66.510000000000005</v>
      </c>
      <c r="I181" s="234"/>
      <c r="J181" s="230"/>
      <c r="K181" s="230"/>
      <c r="L181" s="235"/>
      <c r="M181" s="236"/>
      <c r="N181" s="237"/>
      <c r="O181" s="237"/>
      <c r="P181" s="237"/>
      <c r="Q181" s="237"/>
      <c r="R181" s="237"/>
      <c r="S181" s="237"/>
      <c r="T181" s="238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T181" s="239" t="s">
        <v>137</v>
      </c>
      <c r="AU181" s="239" t="s">
        <v>76</v>
      </c>
      <c r="AV181" s="10" t="s">
        <v>85</v>
      </c>
      <c r="AW181" s="10" t="s">
        <v>32</v>
      </c>
      <c r="AX181" s="10" t="s">
        <v>83</v>
      </c>
      <c r="AY181" s="239" t="s">
        <v>133</v>
      </c>
    </row>
    <row r="182" s="2" customFormat="1" ht="16.5" customHeight="1">
      <c r="A182" s="34"/>
      <c r="B182" s="35"/>
      <c r="C182" s="211" t="s">
        <v>326</v>
      </c>
      <c r="D182" s="211" t="s">
        <v>128</v>
      </c>
      <c r="E182" s="212" t="s">
        <v>237</v>
      </c>
      <c r="F182" s="213" t="s">
        <v>238</v>
      </c>
      <c r="G182" s="214" t="s">
        <v>192</v>
      </c>
      <c r="H182" s="215">
        <v>832.5</v>
      </c>
      <c r="I182" s="216"/>
      <c r="J182" s="217">
        <f>ROUND(I182*H182,2)</f>
        <v>0</v>
      </c>
      <c r="K182" s="218"/>
      <c r="L182" s="40"/>
      <c r="M182" s="219" t="s">
        <v>1</v>
      </c>
      <c r="N182" s="220" t="s">
        <v>41</v>
      </c>
      <c r="O182" s="87"/>
      <c r="P182" s="221">
        <f>O182*H182</f>
        <v>0</v>
      </c>
      <c r="Q182" s="221">
        <v>0</v>
      </c>
      <c r="R182" s="221">
        <f>Q182*H182</f>
        <v>0</v>
      </c>
      <c r="S182" s="221">
        <v>0</v>
      </c>
      <c r="T182" s="22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23" t="s">
        <v>246</v>
      </c>
      <c r="AT182" s="223" t="s">
        <v>128</v>
      </c>
      <c r="AU182" s="223" t="s">
        <v>76</v>
      </c>
      <c r="AY182" s="13" t="s">
        <v>133</v>
      </c>
      <c r="BE182" s="224">
        <f>IF(N182="základní",J182,0)</f>
        <v>0</v>
      </c>
      <c r="BF182" s="224">
        <f>IF(N182="snížená",J182,0)</f>
        <v>0</v>
      </c>
      <c r="BG182" s="224">
        <f>IF(N182="zákl. přenesená",J182,0)</f>
        <v>0</v>
      </c>
      <c r="BH182" s="224">
        <f>IF(N182="sníž. přenesená",J182,0)</f>
        <v>0</v>
      </c>
      <c r="BI182" s="224">
        <f>IF(N182="nulová",J182,0)</f>
        <v>0</v>
      </c>
      <c r="BJ182" s="13" t="s">
        <v>83</v>
      </c>
      <c r="BK182" s="224">
        <f>ROUND(I182*H182,2)</f>
        <v>0</v>
      </c>
      <c r="BL182" s="13" t="s">
        <v>246</v>
      </c>
      <c r="BM182" s="223" t="s">
        <v>327</v>
      </c>
    </row>
    <row r="183" s="2" customFormat="1">
      <c r="A183" s="34"/>
      <c r="B183" s="35"/>
      <c r="C183" s="36"/>
      <c r="D183" s="225" t="s">
        <v>135</v>
      </c>
      <c r="E183" s="36"/>
      <c r="F183" s="226" t="s">
        <v>241</v>
      </c>
      <c r="G183" s="36"/>
      <c r="H183" s="36"/>
      <c r="I183" s="150"/>
      <c r="J183" s="36"/>
      <c r="K183" s="36"/>
      <c r="L183" s="40"/>
      <c r="M183" s="227"/>
      <c r="N183" s="228"/>
      <c r="O183" s="87"/>
      <c r="P183" s="87"/>
      <c r="Q183" s="87"/>
      <c r="R183" s="87"/>
      <c r="S183" s="87"/>
      <c r="T183" s="88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T183" s="13" t="s">
        <v>135</v>
      </c>
      <c r="AU183" s="13" t="s">
        <v>76</v>
      </c>
    </row>
    <row r="184" s="10" customFormat="1">
      <c r="A184" s="10"/>
      <c r="B184" s="229"/>
      <c r="C184" s="230"/>
      <c r="D184" s="225" t="s">
        <v>137</v>
      </c>
      <c r="E184" s="231" t="s">
        <v>1</v>
      </c>
      <c r="F184" s="232" t="s">
        <v>328</v>
      </c>
      <c r="G184" s="230"/>
      <c r="H184" s="233">
        <v>832.5</v>
      </c>
      <c r="I184" s="234"/>
      <c r="J184" s="230"/>
      <c r="K184" s="230"/>
      <c r="L184" s="235"/>
      <c r="M184" s="236"/>
      <c r="N184" s="237"/>
      <c r="O184" s="237"/>
      <c r="P184" s="237"/>
      <c r="Q184" s="237"/>
      <c r="R184" s="237"/>
      <c r="S184" s="237"/>
      <c r="T184" s="238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T184" s="239" t="s">
        <v>137</v>
      </c>
      <c r="AU184" s="239" t="s">
        <v>76</v>
      </c>
      <c r="AV184" s="10" t="s">
        <v>85</v>
      </c>
      <c r="AW184" s="10" t="s">
        <v>32</v>
      </c>
      <c r="AX184" s="10" t="s">
        <v>83</v>
      </c>
      <c r="AY184" s="239" t="s">
        <v>133</v>
      </c>
    </row>
    <row r="185" s="2" customFormat="1" ht="16.5" customHeight="1">
      <c r="A185" s="34"/>
      <c r="B185" s="35"/>
      <c r="C185" s="211" t="s">
        <v>329</v>
      </c>
      <c r="D185" s="211" t="s">
        <v>128</v>
      </c>
      <c r="E185" s="212" t="s">
        <v>244</v>
      </c>
      <c r="F185" s="213" t="s">
        <v>245</v>
      </c>
      <c r="G185" s="214" t="s">
        <v>192</v>
      </c>
      <c r="H185" s="215">
        <v>796.27800000000002</v>
      </c>
      <c r="I185" s="216"/>
      <c r="J185" s="217">
        <f>ROUND(I185*H185,2)</f>
        <v>0</v>
      </c>
      <c r="K185" s="218"/>
      <c r="L185" s="40"/>
      <c r="M185" s="219" t="s">
        <v>1</v>
      </c>
      <c r="N185" s="220" t="s">
        <v>41</v>
      </c>
      <c r="O185" s="87"/>
      <c r="P185" s="221">
        <f>O185*H185</f>
        <v>0</v>
      </c>
      <c r="Q185" s="221">
        <v>0</v>
      </c>
      <c r="R185" s="221">
        <f>Q185*H185</f>
        <v>0</v>
      </c>
      <c r="S185" s="221">
        <v>0</v>
      </c>
      <c r="T185" s="22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23" t="s">
        <v>246</v>
      </c>
      <c r="AT185" s="223" t="s">
        <v>128</v>
      </c>
      <c r="AU185" s="223" t="s">
        <v>76</v>
      </c>
      <c r="AY185" s="13" t="s">
        <v>133</v>
      </c>
      <c r="BE185" s="224">
        <f>IF(N185="základní",J185,0)</f>
        <v>0</v>
      </c>
      <c r="BF185" s="224">
        <f>IF(N185="snížená",J185,0)</f>
        <v>0</v>
      </c>
      <c r="BG185" s="224">
        <f>IF(N185="zákl. přenesená",J185,0)</f>
        <v>0</v>
      </c>
      <c r="BH185" s="224">
        <f>IF(N185="sníž. přenesená",J185,0)</f>
        <v>0</v>
      </c>
      <c r="BI185" s="224">
        <f>IF(N185="nulová",J185,0)</f>
        <v>0</v>
      </c>
      <c r="BJ185" s="13" t="s">
        <v>83</v>
      </c>
      <c r="BK185" s="224">
        <f>ROUND(I185*H185,2)</f>
        <v>0</v>
      </c>
      <c r="BL185" s="13" t="s">
        <v>246</v>
      </c>
      <c r="BM185" s="223" t="s">
        <v>330</v>
      </c>
    </row>
    <row r="186" s="2" customFormat="1">
      <c r="A186" s="34"/>
      <c r="B186" s="35"/>
      <c r="C186" s="36"/>
      <c r="D186" s="225" t="s">
        <v>135</v>
      </c>
      <c r="E186" s="36"/>
      <c r="F186" s="226" t="s">
        <v>248</v>
      </c>
      <c r="G186" s="36"/>
      <c r="H186" s="36"/>
      <c r="I186" s="150"/>
      <c r="J186" s="36"/>
      <c r="K186" s="36"/>
      <c r="L186" s="40"/>
      <c r="M186" s="227"/>
      <c r="N186" s="228"/>
      <c r="O186" s="87"/>
      <c r="P186" s="87"/>
      <c r="Q186" s="87"/>
      <c r="R186" s="87"/>
      <c r="S186" s="87"/>
      <c r="T186" s="88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T186" s="13" t="s">
        <v>135</v>
      </c>
      <c r="AU186" s="13" t="s">
        <v>76</v>
      </c>
    </row>
    <row r="187" s="10" customFormat="1">
      <c r="A187" s="10"/>
      <c r="B187" s="229"/>
      <c r="C187" s="230"/>
      <c r="D187" s="225" t="s">
        <v>137</v>
      </c>
      <c r="E187" s="231" t="s">
        <v>1</v>
      </c>
      <c r="F187" s="232" t="s">
        <v>331</v>
      </c>
      <c r="G187" s="230"/>
      <c r="H187" s="233">
        <v>796.27800000000002</v>
      </c>
      <c r="I187" s="234"/>
      <c r="J187" s="230"/>
      <c r="K187" s="230"/>
      <c r="L187" s="235"/>
      <c r="M187" s="236"/>
      <c r="N187" s="237"/>
      <c r="O187" s="237"/>
      <c r="P187" s="237"/>
      <c r="Q187" s="237"/>
      <c r="R187" s="237"/>
      <c r="S187" s="237"/>
      <c r="T187" s="238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T187" s="239" t="s">
        <v>137</v>
      </c>
      <c r="AU187" s="239" t="s">
        <v>76</v>
      </c>
      <c r="AV187" s="10" t="s">
        <v>85</v>
      </c>
      <c r="AW187" s="10" t="s">
        <v>32</v>
      </c>
      <c r="AX187" s="10" t="s">
        <v>83</v>
      </c>
      <c r="AY187" s="239" t="s">
        <v>133</v>
      </c>
    </row>
    <row r="188" s="2" customFormat="1" ht="24" customHeight="1">
      <c r="A188" s="34"/>
      <c r="B188" s="35"/>
      <c r="C188" s="211" t="s">
        <v>332</v>
      </c>
      <c r="D188" s="211" t="s">
        <v>128</v>
      </c>
      <c r="E188" s="212" t="s">
        <v>333</v>
      </c>
      <c r="F188" s="213" t="s">
        <v>334</v>
      </c>
      <c r="G188" s="214" t="s">
        <v>192</v>
      </c>
      <c r="H188" s="215">
        <v>243.19999999999999</v>
      </c>
      <c r="I188" s="216"/>
      <c r="J188" s="217">
        <f>ROUND(I188*H188,2)</f>
        <v>0</v>
      </c>
      <c r="K188" s="218"/>
      <c r="L188" s="40"/>
      <c r="M188" s="219" t="s">
        <v>1</v>
      </c>
      <c r="N188" s="220" t="s">
        <v>41</v>
      </c>
      <c r="O188" s="87"/>
      <c r="P188" s="221">
        <f>O188*H188</f>
        <v>0</v>
      </c>
      <c r="Q188" s="221">
        <v>0</v>
      </c>
      <c r="R188" s="221">
        <f>Q188*H188</f>
        <v>0</v>
      </c>
      <c r="S188" s="221">
        <v>0</v>
      </c>
      <c r="T188" s="22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23" t="s">
        <v>246</v>
      </c>
      <c r="AT188" s="223" t="s">
        <v>128</v>
      </c>
      <c r="AU188" s="223" t="s">
        <v>76</v>
      </c>
      <c r="AY188" s="13" t="s">
        <v>133</v>
      </c>
      <c r="BE188" s="224">
        <f>IF(N188="základní",J188,0)</f>
        <v>0</v>
      </c>
      <c r="BF188" s="224">
        <f>IF(N188="snížená",J188,0)</f>
        <v>0</v>
      </c>
      <c r="BG188" s="224">
        <f>IF(N188="zákl. přenesená",J188,0)</f>
        <v>0</v>
      </c>
      <c r="BH188" s="224">
        <f>IF(N188="sníž. přenesená",J188,0)</f>
        <v>0</v>
      </c>
      <c r="BI188" s="224">
        <f>IF(N188="nulová",J188,0)</f>
        <v>0</v>
      </c>
      <c r="BJ188" s="13" t="s">
        <v>83</v>
      </c>
      <c r="BK188" s="224">
        <f>ROUND(I188*H188,2)</f>
        <v>0</v>
      </c>
      <c r="BL188" s="13" t="s">
        <v>246</v>
      </c>
      <c r="BM188" s="223" t="s">
        <v>335</v>
      </c>
    </row>
    <row r="189" s="2" customFormat="1">
      <c r="A189" s="34"/>
      <c r="B189" s="35"/>
      <c r="C189" s="36"/>
      <c r="D189" s="225" t="s">
        <v>135</v>
      </c>
      <c r="E189" s="36"/>
      <c r="F189" s="226" t="s">
        <v>336</v>
      </c>
      <c r="G189" s="36"/>
      <c r="H189" s="36"/>
      <c r="I189" s="150"/>
      <c r="J189" s="36"/>
      <c r="K189" s="36"/>
      <c r="L189" s="40"/>
      <c r="M189" s="227"/>
      <c r="N189" s="228"/>
      <c r="O189" s="87"/>
      <c r="P189" s="87"/>
      <c r="Q189" s="87"/>
      <c r="R189" s="87"/>
      <c r="S189" s="87"/>
      <c r="T189" s="88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T189" s="13" t="s">
        <v>135</v>
      </c>
      <c r="AU189" s="13" t="s">
        <v>76</v>
      </c>
    </row>
    <row r="190" s="10" customFormat="1">
      <c r="A190" s="10"/>
      <c r="B190" s="229"/>
      <c r="C190" s="230"/>
      <c r="D190" s="225" t="s">
        <v>137</v>
      </c>
      <c r="E190" s="231" t="s">
        <v>1</v>
      </c>
      <c r="F190" s="232" t="s">
        <v>337</v>
      </c>
      <c r="G190" s="230"/>
      <c r="H190" s="233">
        <v>243.19999999999999</v>
      </c>
      <c r="I190" s="234"/>
      <c r="J190" s="230"/>
      <c r="K190" s="230"/>
      <c r="L190" s="235"/>
      <c r="M190" s="236"/>
      <c r="N190" s="237"/>
      <c r="O190" s="237"/>
      <c r="P190" s="237"/>
      <c r="Q190" s="237"/>
      <c r="R190" s="237"/>
      <c r="S190" s="237"/>
      <c r="T190" s="238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T190" s="239" t="s">
        <v>137</v>
      </c>
      <c r="AU190" s="239" t="s">
        <v>76</v>
      </c>
      <c r="AV190" s="10" t="s">
        <v>85</v>
      </c>
      <c r="AW190" s="10" t="s">
        <v>32</v>
      </c>
      <c r="AX190" s="10" t="s">
        <v>83</v>
      </c>
      <c r="AY190" s="239" t="s">
        <v>133</v>
      </c>
    </row>
    <row r="191" s="2" customFormat="1" ht="16.5" customHeight="1">
      <c r="A191" s="34"/>
      <c r="B191" s="35"/>
      <c r="C191" s="211" t="s">
        <v>338</v>
      </c>
      <c r="D191" s="211" t="s">
        <v>128</v>
      </c>
      <c r="E191" s="212" t="s">
        <v>339</v>
      </c>
      <c r="F191" s="213" t="s">
        <v>340</v>
      </c>
      <c r="G191" s="214" t="s">
        <v>192</v>
      </c>
      <c r="H191" s="215">
        <v>4.0129999999999999</v>
      </c>
      <c r="I191" s="216"/>
      <c r="J191" s="217">
        <f>ROUND(I191*H191,2)</f>
        <v>0</v>
      </c>
      <c r="K191" s="218"/>
      <c r="L191" s="40"/>
      <c r="M191" s="219" t="s">
        <v>1</v>
      </c>
      <c r="N191" s="220" t="s">
        <v>41</v>
      </c>
      <c r="O191" s="87"/>
      <c r="P191" s="221">
        <f>O191*H191</f>
        <v>0</v>
      </c>
      <c r="Q191" s="221">
        <v>0</v>
      </c>
      <c r="R191" s="221">
        <f>Q191*H191</f>
        <v>0</v>
      </c>
      <c r="S191" s="221">
        <v>0</v>
      </c>
      <c r="T191" s="22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23" t="s">
        <v>246</v>
      </c>
      <c r="AT191" s="223" t="s">
        <v>128</v>
      </c>
      <c r="AU191" s="223" t="s">
        <v>76</v>
      </c>
      <c r="AY191" s="13" t="s">
        <v>133</v>
      </c>
      <c r="BE191" s="224">
        <f>IF(N191="základní",J191,0)</f>
        <v>0</v>
      </c>
      <c r="BF191" s="224">
        <f>IF(N191="snížená",J191,0)</f>
        <v>0</v>
      </c>
      <c r="BG191" s="224">
        <f>IF(N191="zákl. přenesená",J191,0)</f>
        <v>0</v>
      </c>
      <c r="BH191" s="224">
        <f>IF(N191="sníž. přenesená",J191,0)</f>
        <v>0</v>
      </c>
      <c r="BI191" s="224">
        <f>IF(N191="nulová",J191,0)</f>
        <v>0</v>
      </c>
      <c r="BJ191" s="13" t="s">
        <v>83</v>
      </c>
      <c r="BK191" s="224">
        <f>ROUND(I191*H191,2)</f>
        <v>0</v>
      </c>
      <c r="BL191" s="13" t="s">
        <v>246</v>
      </c>
      <c r="BM191" s="223" t="s">
        <v>341</v>
      </c>
    </row>
    <row r="192" s="2" customFormat="1">
      <c r="A192" s="34"/>
      <c r="B192" s="35"/>
      <c r="C192" s="36"/>
      <c r="D192" s="225" t="s">
        <v>135</v>
      </c>
      <c r="E192" s="36"/>
      <c r="F192" s="226" t="s">
        <v>342</v>
      </c>
      <c r="G192" s="36"/>
      <c r="H192" s="36"/>
      <c r="I192" s="150"/>
      <c r="J192" s="36"/>
      <c r="K192" s="36"/>
      <c r="L192" s="40"/>
      <c r="M192" s="227"/>
      <c r="N192" s="228"/>
      <c r="O192" s="87"/>
      <c r="P192" s="87"/>
      <c r="Q192" s="87"/>
      <c r="R192" s="87"/>
      <c r="S192" s="87"/>
      <c r="T192" s="88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T192" s="13" t="s">
        <v>135</v>
      </c>
      <c r="AU192" s="13" t="s">
        <v>76</v>
      </c>
    </row>
    <row r="193" s="10" customFormat="1">
      <c r="A193" s="10"/>
      <c r="B193" s="229"/>
      <c r="C193" s="230"/>
      <c r="D193" s="225" t="s">
        <v>137</v>
      </c>
      <c r="E193" s="231" t="s">
        <v>1</v>
      </c>
      <c r="F193" s="232" t="s">
        <v>343</v>
      </c>
      <c r="G193" s="230"/>
      <c r="H193" s="233">
        <v>4.0129999999999999</v>
      </c>
      <c r="I193" s="234"/>
      <c r="J193" s="230"/>
      <c r="K193" s="230"/>
      <c r="L193" s="235"/>
      <c r="M193" s="262"/>
      <c r="N193" s="263"/>
      <c r="O193" s="263"/>
      <c r="P193" s="263"/>
      <c r="Q193" s="263"/>
      <c r="R193" s="263"/>
      <c r="S193" s="263"/>
      <c r="T193" s="264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T193" s="239" t="s">
        <v>137</v>
      </c>
      <c r="AU193" s="239" t="s">
        <v>76</v>
      </c>
      <c r="AV193" s="10" t="s">
        <v>85</v>
      </c>
      <c r="AW193" s="10" t="s">
        <v>32</v>
      </c>
      <c r="AX193" s="10" t="s">
        <v>83</v>
      </c>
      <c r="AY193" s="239" t="s">
        <v>133</v>
      </c>
    </row>
    <row r="194" s="2" customFormat="1" ht="6.96" customHeight="1">
      <c r="A194" s="34"/>
      <c r="B194" s="62"/>
      <c r="C194" s="63"/>
      <c r="D194" s="63"/>
      <c r="E194" s="63"/>
      <c r="F194" s="63"/>
      <c r="G194" s="63"/>
      <c r="H194" s="63"/>
      <c r="I194" s="188"/>
      <c r="J194" s="63"/>
      <c r="K194" s="63"/>
      <c r="L194" s="40"/>
      <c r="M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</row>
  </sheetData>
  <sheetProtection sheet="1" autoFilter="0" formatColumns="0" formatRows="0" objects="1" scenarios="1" spinCount="100000" saltValue="wZMFLOH1fXjOukugEfYr2y5QByPNfgcbDMnLILTuDYGJIm8pW5r407+KV83Yk0pMs+hLYzLu8cNsgwXCqmxWPw==" hashValue="/LUkHU86OIYffuSgRmmQhWfcdD+VuZP0VqzcDV+K1T8Ll9uMsDH7YccG8AAVV7L1Q2GIAwanSbr6qX9i6I8H7w==" algorithmName="SHA-512" password="CC35"/>
  <autoFilter ref="C119:K193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8:H108"/>
    <mergeCell ref="E110:H110"/>
    <mergeCell ref="E112:H11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100.83" style="1" customWidth="1"/>
    <col min="7" max="7" width="7" style="1" customWidth="1"/>
    <col min="8" max="8" width="11.5" style="1" customWidth="1"/>
    <col min="9" max="9" width="20.17" style="14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4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99</v>
      </c>
    </row>
    <row r="3" hidden="1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16"/>
      <c r="AT3" s="13" t="s">
        <v>85</v>
      </c>
    </row>
    <row r="4" hidden="1" s="1" customFormat="1" ht="24.96" customHeight="1">
      <c r="B4" s="16"/>
      <c r="D4" s="146" t="s">
        <v>105</v>
      </c>
      <c r="I4" s="142"/>
      <c r="L4" s="16"/>
      <c r="M4" s="147" t="s">
        <v>10</v>
      </c>
      <c r="AT4" s="13" t="s">
        <v>4</v>
      </c>
    </row>
    <row r="5" hidden="1" s="1" customFormat="1" ht="6.96" customHeight="1">
      <c r="B5" s="16"/>
      <c r="I5" s="142"/>
      <c r="L5" s="16"/>
    </row>
    <row r="6" hidden="1" s="1" customFormat="1" ht="12" customHeight="1">
      <c r="B6" s="16"/>
      <c r="D6" s="148" t="s">
        <v>16</v>
      </c>
      <c r="I6" s="142"/>
      <c r="L6" s="16"/>
    </row>
    <row r="7" hidden="1" s="1" customFormat="1" ht="16.5" customHeight="1">
      <c r="B7" s="16"/>
      <c r="E7" s="149" t="str">
        <f>'Rekapitulace stavby'!K6</f>
        <v>Oprava traťového úseku Stod - Holýšov</v>
      </c>
      <c r="F7" s="148"/>
      <c r="G7" s="148"/>
      <c r="H7" s="148"/>
      <c r="I7" s="142"/>
      <c r="L7" s="16"/>
    </row>
    <row r="8" hidden="1" s="1" customFormat="1" ht="12" customHeight="1">
      <c r="B8" s="16"/>
      <c r="D8" s="148" t="s">
        <v>106</v>
      </c>
      <c r="I8" s="142"/>
      <c r="L8" s="16"/>
    </row>
    <row r="9" hidden="1" s="2" customFormat="1" ht="16.5" customHeight="1">
      <c r="A9" s="34"/>
      <c r="B9" s="40"/>
      <c r="C9" s="34"/>
      <c r="D9" s="34"/>
      <c r="E9" s="149" t="s">
        <v>250</v>
      </c>
      <c r="F9" s="34"/>
      <c r="G9" s="34"/>
      <c r="H9" s="34"/>
      <c r="I9" s="15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 ht="12" customHeight="1">
      <c r="A10" s="34"/>
      <c r="B10" s="40"/>
      <c r="C10" s="34"/>
      <c r="D10" s="148" t="s">
        <v>108</v>
      </c>
      <c r="E10" s="34"/>
      <c r="F10" s="34"/>
      <c r="G10" s="34"/>
      <c r="H10" s="34"/>
      <c r="I10" s="15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6.5" customHeight="1">
      <c r="A11" s="34"/>
      <c r="B11" s="40"/>
      <c r="C11" s="34"/>
      <c r="D11" s="34"/>
      <c r="E11" s="151" t="s">
        <v>344</v>
      </c>
      <c r="F11" s="34"/>
      <c r="G11" s="34"/>
      <c r="H11" s="34"/>
      <c r="I11" s="150"/>
      <c r="J11" s="34"/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>
      <c r="A12" s="34"/>
      <c r="B12" s="40"/>
      <c r="C12" s="34"/>
      <c r="D12" s="34"/>
      <c r="E12" s="34"/>
      <c r="F12" s="34"/>
      <c r="G12" s="34"/>
      <c r="H12" s="34"/>
      <c r="I12" s="150"/>
      <c r="J12" s="34"/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2" customHeight="1">
      <c r="A13" s="34"/>
      <c r="B13" s="40"/>
      <c r="C13" s="34"/>
      <c r="D13" s="148" t="s">
        <v>18</v>
      </c>
      <c r="E13" s="34"/>
      <c r="F13" s="137" t="s">
        <v>1</v>
      </c>
      <c r="G13" s="34"/>
      <c r="H13" s="34"/>
      <c r="I13" s="152" t="s">
        <v>19</v>
      </c>
      <c r="J13" s="137" t="s">
        <v>1</v>
      </c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48" t="s">
        <v>20</v>
      </c>
      <c r="E14" s="34"/>
      <c r="F14" s="137" t="s">
        <v>21</v>
      </c>
      <c r="G14" s="34"/>
      <c r="H14" s="34"/>
      <c r="I14" s="152" t="s">
        <v>22</v>
      </c>
      <c r="J14" s="153" t="str">
        <f>'Rekapitulace stavby'!AN8</f>
        <v>21. 1. 2019</v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0.8" customHeight="1">
      <c r="A15" s="34"/>
      <c r="B15" s="40"/>
      <c r="C15" s="34"/>
      <c r="D15" s="34"/>
      <c r="E15" s="34"/>
      <c r="F15" s="34"/>
      <c r="G15" s="34"/>
      <c r="H15" s="34"/>
      <c r="I15" s="150"/>
      <c r="J15" s="34"/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12" customHeight="1">
      <c r="A16" s="34"/>
      <c r="B16" s="40"/>
      <c r="C16" s="34"/>
      <c r="D16" s="148" t="s">
        <v>24</v>
      </c>
      <c r="E16" s="34"/>
      <c r="F16" s="34"/>
      <c r="G16" s="34"/>
      <c r="H16" s="34"/>
      <c r="I16" s="152" t="s">
        <v>25</v>
      </c>
      <c r="J16" s="137" t="s">
        <v>1</v>
      </c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8" customHeight="1">
      <c r="A17" s="34"/>
      <c r="B17" s="40"/>
      <c r="C17" s="34"/>
      <c r="D17" s="34"/>
      <c r="E17" s="137" t="s">
        <v>26</v>
      </c>
      <c r="F17" s="34"/>
      <c r="G17" s="34"/>
      <c r="H17" s="34"/>
      <c r="I17" s="152" t="s">
        <v>27</v>
      </c>
      <c r="J17" s="137" t="s">
        <v>1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6.96" customHeight="1">
      <c r="A18" s="34"/>
      <c r="B18" s="40"/>
      <c r="C18" s="34"/>
      <c r="D18" s="34"/>
      <c r="E18" s="34"/>
      <c r="F18" s="34"/>
      <c r="G18" s="34"/>
      <c r="H18" s="34"/>
      <c r="I18" s="150"/>
      <c r="J18" s="34"/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12" customHeight="1">
      <c r="A19" s="34"/>
      <c r="B19" s="40"/>
      <c r="C19" s="34"/>
      <c r="D19" s="148" t="s">
        <v>28</v>
      </c>
      <c r="E19" s="34"/>
      <c r="F19" s="34"/>
      <c r="G19" s="34"/>
      <c r="H19" s="34"/>
      <c r="I19" s="152" t="s">
        <v>25</v>
      </c>
      <c r="J19" s="29" t="str">
        <f>'Rekapitulace stavby'!AN13</f>
        <v>Vyplň údaj</v>
      </c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8" customHeight="1">
      <c r="A20" s="34"/>
      <c r="B20" s="40"/>
      <c r="C20" s="34"/>
      <c r="D20" s="34"/>
      <c r="E20" s="29" t="str">
        <f>'Rekapitulace stavby'!E14</f>
        <v>Vyplň údaj</v>
      </c>
      <c r="F20" s="137"/>
      <c r="G20" s="137"/>
      <c r="H20" s="137"/>
      <c r="I20" s="152" t="s">
        <v>27</v>
      </c>
      <c r="J20" s="29" t="str">
        <f>'Rekapitulace stavby'!AN14</f>
        <v>Vyplň údaj</v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6.96" customHeight="1">
      <c r="A21" s="34"/>
      <c r="B21" s="40"/>
      <c r="C21" s="34"/>
      <c r="D21" s="34"/>
      <c r="E21" s="34"/>
      <c r="F21" s="34"/>
      <c r="G21" s="34"/>
      <c r="H21" s="34"/>
      <c r="I21" s="150"/>
      <c r="J21" s="34"/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12" customHeight="1">
      <c r="A22" s="34"/>
      <c r="B22" s="40"/>
      <c r="C22" s="34"/>
      <c r="D22" s="148" t="s">
        <v>30</v>
      </c>
      <c r="E22" s="34"/>
      <c r="F22" s="34"/>
      <c r="G22" s="34"/>
      <c r="H22" s="34"/>
      <c r="I22" s="152" t="s">
        <v>25</v>
      </c>
      <c r="J22" s="137" t="str">
        <f>IF('Rekapitulace stavby'!AN16="","",'Rekapitulace stavby'!AN16)</f>
        <v/>
      </c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8" customHeight="1">
      <c r="A23" s="34"/>
      <c r="B23" s="40"/>
      <c r="C23" s="34"/>
      <c r="D23" s="34"/>
      <c r="E23" s="137" t="str">
        <f>IF('Rekapitulace stavby'!E17="","",'Rekapitulace stavby'!E17)</f>
        <v xml:space="preserve"> </v>
      </c>
      <c r="F23" s="34"/>
      <c r="G23" s="34"/>
      <c r="H23" s="34"/>
      <c r="I23" s="152" t="s">
        <v>27</v>
      </c>
      <c r="J23" s="137" t="str">
        <f>IF('Rekapitulace stavby'!AN17="","",'Rekapitulace stavby'!AN17)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6.96" customHeight="1">
      <c r="A24" s="34"/>
      <c r="B24" s="40"/>
      <c r="C24" s="34"/>
      <c r="D24" s="34"/>
      <c r="E24" s="34"/>
      <c r="F24" s="34"/>
      <c r="G24" s="34"/>
      <c r="H24" s="34"/>
      <c r="I24" s="150"/>
      <c r="J24" s="34"/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12" customHeight="1">
      <c r="A25" s="34"/>
      <c r="B25" s="40"/>
      <c r="C25" s="34"/>
      <c r="D25" s="148" t="s">
        <v>33</v>
      </c>
      <c r="E25" s="34"/>
      <c r="F25" s="34"/>
      <c r="G25" s="34"/>
      <c r="H25" s="34"/>
      <c r="I25" s="152" t="s">
        <v>25</v>
      </c>
      <c r="J25" s="137" t="s">
        <v>1</v>
      </c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8" customHeight="1">
      <c r="A26" s="34"/>
      <c r="B26" s="40"/>
      <c r="C26" s="34"/>
      <c r="D26" s="34"/>
      <c r="E26" s="137" t="s">
        <v>34</v>
      </c>
      <c r="F26" s="34"/>
      <c r="G26" s="34"/>
      <c r="H26" s="34"/>
      <c r="I26" s="152" t="s">
        <v>27</v>
      </c>
      <c r="J26" s="137" t="s">
        <v>1</v>
      </c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2" customFormat="1" ht="6.96" customHeight="1">
      <c r="A27" s="34"/>
      <c r="B27" s="40"/>
      <c r="C27" s="34"/>
      <c r="D27" s="34"/>
      <c r="E27" s="34"/>
      <c r="F27" s="34"/>
      <c r="G27" s="34"/>
      <c r="H27" s="34"/>
      <c r="I27" s="150"/>
      <c r="J27" s="34"/>
      <c r="K27" s="34"/>
      <c r="L27" s="59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hidden="1" s="2" customFormat="1" ht="12" customHeight="1">
      <c r="A28" s="34"/>
      <c r="B28" s="40"/>
      <c r="C28" s="34"/>
      <c r="D28" s="148" t="s">
        <v>35</v>
      </c>
      <c r="E28" s="34"/>
      <c r="F28" s="34"/>
      <c r="G28" s="34"/>
      <c r="H28" s="34"/>
      <c r="I28" s="15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7"/>
      <c r="J29" s="154"/>
      <c r="K29" s="154"/>
      <c r="L29" s="158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hidden="1" s="2" customFormat="1" ht="6.96" customHeight="1">
      <c r="A30" s="34"/>
      <c r="B30" s="40"/>
      <c r="C30" s="34"/>
      <c r="D30" s="34"/>
      <c r="E30" s="34"/>
      <c r="F30" s="34"/>
      <c r="G30" s="34"/>
      <c r="H30" s="34"/>
      <c r="I30" s="150"/>
      <c r="J30" s="34"/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59"/>
      <c r="E31" s="159"/>
      <c r="F31" s="159"/>
      <c r="G31" s="159"/>
      <c r="H31" s="159"/>
      <c r="I31" s="160"/>
      <c r="J31" s="159"/>
      <c r="K31" s="159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25.44" customHeight="1">
      <c r="A32" s="34"/>
      <c r="B32" s="40"/>
      <c r="C32" s="34"/>
      <c r="D32" s="161" t="s">
        <v>36</v>
      </c>
      <c r="E32" s="34"/>
      <c r="F32" s="34"/>
      <c r="G32" s="34"/>
      <c r="H32" s="34"/>
      <c r="I32" s="150"/>
      <c r="J32" s="162">
        <f>ROUND(J120, 2)</f>
        <v>0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6.96" customHeight="1">
      <c r="A33" s="34"/>
      <c r="B33" s="40"/>
      <c r="C33" s="34"/>
      <c r="D33" s="159"/>
      <c r="E33" s="159"/>
      <c r="F33" s="159"/>
      <c r="G33" s="159"/>
      <c r="H33" s="159"/>
      <c r="I33" s="160"/>
      <c r="J33" s="159"/>
      <c r="K33" s="159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34"/>
      <c r="F34" s="163" t="s">
        <v>38</v>
      </c>
      <c r="G34" s="34"/>
      <c r="H34" s="34"/>
      <c r="I34" s="164" t="s">
        <v>37</v>
      </c>
      <c r="J34" s="163" t="s">
        <v>39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165" t="s">
        <v>40</v>
      </c>
      <c r="E35" s="148" t="s">
        <v>41</v>
      </c>
      <c r="F35" s="166">
        <f>ROUND((SUM(BE120:BE122)),  2)</f>
        <v>0</v>
      </c>
      <c r="G35" s="34"/>
      <c r="H35" s="34"/>
      <c r="I35" s="167">
        <v>0.20999999999999999</v>
      </c>
      <c r="J35" s="166">
        <f>ROUND(((SUM(BE120:BE122))*I35),  2)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48" t="s">
        <v>42</v>
      </c>
      <c r="F36" s="166">
        <f>ROUND((SUM(BF120:BF122)),  2)</f>
        <v>0</v>
      </c>
      <c r="G36" s="34"/>
      <c r="H36" s="34"/>
      <c r="I36" s="167">
        <v>0.14999999999999999</v>
      </c>
      <c r="J36" s="166">
        <f>ROUND(((SUM(BF120:BF122))*I36),  2)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48" t="s">
        <v>43</v>
      </c>
      <c r="F37" s="166">
        <f>ROUND((SUM(BG120:BG122)),  2)</f>
        <v>0</v>
      </c>
      <c r="G37" s="34"/>
      <c r="H37" s="34"/>
      <c r="I37" s="167">
        <v>0.20999999999999999</v>
      </c>
      <c r="J37" s="166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40"/>
      <c r="C38" s="34"/>
      <c r="D38" s="34"/>
      <c r="E38" s="148" t="s">
        <v>44</v>
      </c>
      <c r="F38" s="166">
        <f>ROUND((SUM(BH120:BH122)),  2)</f>
        <v>0</v>
      </c>
      <c r="G38" s="34"/>
      <c r="H38" s="34"/>
      <c r="I38" s="167">
        <v>0.14999999999999999</v>
      </c>
      <c r="J38" s="166">
        <f>0</f>
        <v>0</v>
      </c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40"/>
      <c r="C39" s="34"/>
      <c r="D39" s="34"/>
      <c r="E39" s="148" t="s">
        <v>45</v>
      </c>
      <c r="F39" s="166">
        <f>ROUND((SUM(BI120:BI122)),  2)</f>
        <v>0</v>
      </c>
      <c r="G39" s="34"/>
      <c r="H39" s="34"/>
      <c r="I39" s="167">
        <v>0</v>
      </c>
      <c r="J39" s="166">
        <f>0</f>
        <v>0</v>
      </c>
      <c r="K39" s="34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6.96" customHeight="1">
      <c r="A40" s="34"/>
      <c r="B40" s="40"/>
      <c r="C40" s="34"/>
      <c r="D40" s="34"/>
      <c r="E40" s="34"/>
      <c r="F40" s="34"/>
      <c r="G40" s="34"/>
      <c r="H40" s="34"/>
      <c r="I40" s="15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25.44" customHeight="1">
      <c r="A41" s="34"/>
      <c r="B41" s="40"/>
      <c r="C41" s="168"/>
      <c r="D41" s="169" t="s">
        <v>46</v>
      </c>
      <c r="E41" s="170"/>
      <c r="F41" s="170"/>
      <c r="G41" s="171" t="s">
        <v>47</v>
      </c>
      <c r="H41" s="172" t="s">
        <v>48</v>
      </c>
      <c r="I41" s="173"/>
      <c r="J41" s="174">
        <f>SUM(J32:J39)</f>
        <v>0</v>
      </c>
      <c r="K41" s="175"/>
      <c r="L41" s="59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40"/>
      <c r="C42" s="34"/>
      <c r="D42" s="34"/>
      <c r="E42" s="34"/>
      <c r="F42" s="34"/>
      <c r="G42" s="34"/>
      <c r="H42" s="34"/>
      <c r="I42" s="150"/>
      <c r="J42" s="34"/>
      <c r="K42" s="34"/>
      <c r="L42" s="59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1" customFormat="1" ht="14.4" customHeight="1">
      <c r="B43" s="16"/>
      <c r="I43" s="142"/>
      <c r="L43" s="16"/>
    </row>
    <row r="44" hidden="1" s="1" customFormat="1" ht="14.4" customHeight="1">
      <c r="B44" s="16"/>
      <c r="I44" s="142"/>
      <c r="L44" s="16"/>
    </row>
    <row r="45" hidden="1" s="1" customFormat="1" ht="14.4" customHeight="1">
      <c r="B45" s="16"/>
      <c r="I45" s="142"/>
      <c r="L45" s="16"/>
    </row>
    <row r="46" hidden="1" s="1" customFormat="1" ht="14.4" customHeight="1">
      <c r="B46" s="16"/>
      <c r="I46" s="142"/>
      <c r="L46" s="16"/>
    </row>
    <row r="47" hidden="1" s="1" customFormat="1" ht="14.4" customHeight="1">
      <c r="B47" s="16"/>
      <c r="I47" s="142"/>
      <c r="L47" s="16"/>
    </row>
    <row r="48" hidden="1" s="1" customFormat="1" ht="14.4" customHeight="1">
      <c r="B48" s="16"/>
      <c r="I48" s="142"/>
      <c r="L48" s="16"/>
    </row>
    <row r="49" hidden="1" s="1" customFormat="1" ht="14.4" customHeight="1">
      <c r="B49" s="16"/>
      <c r="I49" s="142"/>
      <c r="L49" s="16"/>
    </row>
    <row r="50" hidden="1" s="2" customFormat="1" ht="14.4" customHeight="1">
      <c r="B50" s="59"/>
      <c r="D50" s="176" t="s">
        <v>49</v>
      </c>
      <c r="E50" s="177"/>
      <c r="F50" s="177"/>
      <c r="G50" s="176" t="s">
        <v>50</v>
      </c>
      <c r="H50" s="177"/>
      <c r="I50" s="178"/>
      <c r="J50" s="177"/>
      <c r="K50" s="177"/>
      <c r="L50" s="59"/>
    </row>
    <row r="51" hidden="1">
      <c r="B51" s="16"/>
      <c r="L51" s="16"/>
    </row>
    <row r="52" hidden="1">
      <c r="B52" s="16"/>
      <c r="L52" s="16"/>
    </row>
    <row r="53" hidden="1">
      <c r="B53" s="16"/>
      <c r="L53" s="16"/>
    </row>
    <row r="54" hidden="1">
      <c r="B54" s="16"/>
      <c r="L54" s="16"/>
    </row>
    <row r="55" hidden="1">
      <c r="B55" s="16"/>
      <c r="L55" s="16"/>
    </row>
    <row r="56" hidden="1">
      <c r="B56" s="16"/>
      <c r="L56" s="16"/>
    </row>
    <row r="57" hidden="1">
      <c r="B57" s="16"/>
      <c r="L57" s="16"/>
    </row>
    <row r="58" hidden="1">
      <c r="B58" s="16"/>
      <c r="L58" s="16"/>
    </row>
    <row r="59" hidden="1">
      <c r="B59" s="16"/>
      <c r="L59" s="16"/>
    </row>
    <row r="60" hidden="1">
      <c r="B60" s="16"/>
      <c r="L60" s="16"/>
    </row>
    <row r="61" hidden="1" s="2" customFormat="1">
      <c r="A61" s="34"/>
      <c r="B61" s="40"/>
      <c r="C61" s="34"/>
      <c r="D61" s="179" t="s">
        <v>51</v>
      </c>
      <c r="E61" s="180"/>
      <c r="F61" s="181" t="s">
        <v>52</v>
      </c>
      <c r="G61" s="179" t="s">
        <v>51</v>
      </c>
      <c r="H61" s="180"/>
      <c r="I61" s="182"/>
      <c r="J61" s="183" t="s">
        <v>52</v>
      </c>
      <c r="K61" s="180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hidden="1">
      <c r="B62" s="16"/>
      <c r="L62" s="16"/>
    </row>
    <row r="63" hidden="1">
      <c r="B63" s="16"/>
      <c r="L63" s="16"/>
    </row>
    <row r="64" hidden="1">
      <c r="B64" s="16"/>
      <c r="L64" s="16"/>
    </row>
    <row r="65" hidden="1" s="2" customFormat="1">
      <c r="A65" s="34"/>
      <c r="B65" s="40"/>
      <c r="C65" s="34"/>
      <c r="D65" s="176" t="s">
        <v>53</v>
      </c>
      <c r="E65" s="184"/>
      <c r="F65" s="184"/>
      <c r="G65" s="176" t="s">
        <v>54</v>
      </c>
      <c r="H65" s="184"/>
      <c r="I65" s="185"/>
      <c r="J65" s="184"/>
      <c r="K65" s="184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hidden="1">
      <c r="B66" s="16"/>
      <c r="L66" s="16"/>
    </row>
    <row r="67" hidden="1">
      <c r="B67" s="16"/>
      <c r="L67" s="16"/>
    </row>
    <row r="68" hidden="1">
      <c r="B68" s="16"/>
      <c r="L68" s="16"/>
    </row>
    <row r="69" hidden="1">
      <c r="B69" s="16"/>
      <c r="L69" s="16"/>
    </row>
    <row r="70" hidden="1">
      <c r="B70" s="16"/>
      <c r="L70" s="16"/>
    </row>
    <row r="71" hidden="1">
      <c r="B71" s="16"/>
      <c r="L71" s="16"/>
    </row>
    <row r="72" hidden="1">
      <c r="B72" s="16"/>
      <c r="L72" s="16"/>
    </row>
    <row r="73" hidden="1">
      <c r="B73" s="16"/>
      <c r="L73" s="16"/>
    </row>
    <row r="74" hidden="1">
      <c r="B74" s="16"/>
      <c r="L74" s="16"/>
    </row>
    <row r="75" hidden="1">
      <c r="B75" s="16"/>
      <c r="L75" s="16"/>
    </row>
    <row r="76" hidden="1" s="2" customFormat="1">
      <c r="A76" s="34"/>
      <c r="B76" s="40"/>
      <c r="C76" s="34"/>
      <c r="D76" s="179" t="s">
        <v>51</v>
      </c>
      <c r="E76" s="180"/>
      <c r="F76" s="181" t="s">
        <v>52</v>
      </c>
      <c r="G76" s="179" t="s">
        <v>51</v>
      </c>
      <c r="H76" s="180"/>
      <c r="I76" s="182"/>
      <c r="J76" s="183" t="s">
        <v>52</v>
      </c>
      <c r="K76" s="180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hidden="1" s="2" customFormat="1" ht="14.4" customHeight="1">
      <c r="A77" s="34"/>
      <c r="B77" s="186"/>
      <c r="C77" s="187"/>
      <c r="D77" s="187"/>
      <c r="E77" s="187"/>
      <c r="F77" s="187"/>
      <c r="G77" s="187"/>
      <c r="H77" s="187"/>
      <c r="I77" s="188"/>
      <c r="J77" s="187"/>
      <c r="K77" s="187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hidden="1"/>
    <row r="79" hidden="1"/>
    <row r="80" hidden="1"/>
    <row r="81" hidden="1" s="2" customFormat="1" ht="6.96" customHeight="1">
      <c r="A81" s="34"/>
      <c r="B81" s="189"/>
      <c r="C81" s="190"/>
      <c r="D81" s="190"/>
      <c r="E81" s="190"/>
      <c r="F81" s="190"/>
      <c r="G81" s="190"/>
      <c r="H81" s="190"/>
      <c r="I81" s="191"/>
      <c r="J81" s="190"/>
      <c r="K81" s="190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110</v>
      </c>
      <c r="D82" s="36"/>
      <c r="E82" s="36"/>
      <c r="F82" s="36"/>
      <c r="G82" s="36"/>
      <c r="H82" s="36"/>
      <c r="I82" s="15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5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5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16.5" customHeight="1">
      <c r="A85" s="34"/>
      <c r="B85" s="35"/>
      <c r="C85" s="36"/>
      <c r="D85" s="36"/>
      <c r="E85" s="192" t="str">
        <f>E7</f>
        <v>Oprava traťového úseku Stod - Holýšov</v>
      </c>
      <c r="F85" s="28"/>
      <c r="G85" s="28"/>
      <c r="H85" s="28"/>
      <c r="I85" s="15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1" customFormat="1" ht="12" customHeight="1">
      <c r="B86" s="17"/>
      <c r="C86" s="28" t="s">
        <v>106</v>
      </c>
      <c r="D86" s="18"/>
      <c r="E86" s="18"/>
      <c r="F86" s="18"/>
      <c r="G86" s="18"/>
      <c r="H86" s="18"/>
      <c r="I86" s="142"/>
      <c r="J86" s="18"/>
      <c r="K86" s="18"/>
      <c r="L86" s="16"/>
    </row>
    <row r="87" hidden="1" s="2" customFormat="1" ht="16.5" customHeight="1">
      <c r="A87" s="34"/>
      <c r="B87" s="35"/>
      <c r="C87" s="36"/>
      <c r="D87" s="36"/>
      <c r="E87" s="192" t="s">
        <v>250</v>
      </c>
      <c r="F87" s="36"/>
      <c r="G87" s="36"/>
      <c r="H87" s="36"/>
      <c r="I87" s="15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12" customHeight="1">
      <c r="A88" s="34"/>
      <c r="B88" s="35"/>
      <c r="C88" s="28" t="s">
        <v>108</v>
      </c>
      <c r="D88" s="36"/>
      <c r="E88" s="36"/>
      <c r="F88" s="36"/>
      <c r="G88" s="36"/>
      <c r="H88" s="36"/>
      <c r="I88" s="15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6.5" customHeight="1">
      <c r="A89" s="34"/>
      <c r="B89" s="35"/>
      <c r="C89" s="36"/>
      <c r="D89" s="36"/>
      <c r="E89" s="72" t="str">
        <f>E11</f>
        <v>SO 2.2 - Materiál objednatele</v>
      </c>
      <c r="F89" s="36"/>
      <c r="G89" s="36"/>
      <c r="H89" s="36"/>
      <c r="I89" s="150"/>
      <c r="J89" s="36"/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5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2" customHeight="1">
      <c r="A91" s="34"/>
      <c r="B91" s="35"/>
      <c r="C91" s="28" t="s">
        <v>20</v>
      </c>
      <c r="D91" s="36"/>
      <c r="E91" s="36"/>
      <c r="F91" s="23" t="str">
        <f>F14</f>
        <v>TO Stod</v>
      </c>
      <c r="G91" s="36"/>
      <c r="H91" s="36"/>
      <c r="I91" s="152" t="s">
        <v>22</v>
      </c>
      <c r="J91" s="75" t="str">
        <f>IF(J14="","",J14)</f>
        <v>21. 1. 2019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6.96" customHeight="1">
      <c r="A92" s="34"/>
      <c r="B92" s="35"/>
      <c r="C92" s="36"/>
      <c r="D92" s="36"/>
      <c r="E92" s="36"/>
      <c r="F92" s="36"/>
      <c r="G92" s="36"/>
      <c r="H92" s="36"/>
      <c r="I92" s="150"/>
      <c r="J92" s="36"/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5.15" customHeight="1">
      <c r="A93" s="34"/>
      <c r="B93" s="35"/>
      <c r="C93" s="28" t="s">
        <v>24</v>
      </c>
      <c r="D93" s="36"/>
      <c r="E93" s="36"/>
      <c r="F93" s="23" t="str">
        <f>E17</f>
        <v>SŽDC s.o. - OŘ Plzeň</v>
      </c>
      <c r="G93" s="36"/>
      <c r="H93" s="36"/>
      <c r="I93" s="152" t="s">
        <v>30</v>
      </c>
      <c r="J93" s="32" t="str">
        <f>E23</f>
        <v xml:space="preserve"> </v>
      </c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15.15" customHeight="1">
      <c r="A94" s="34"/>
      <c r="B94" s="35"/>
      <c r="C94" s="28" t="s">
        <v>28</v>
      </c>
      <c r="D94" s="36"/>
      <c r="E94" s="36"/>
      <c r="F94" s="23" t="str">
        <f>IF(E20="","",E20)</f>
        <v>Vyplň údaj</v>
      </c>
      <c r="G94" s="36"/>
      <c r="H94" s="36"/>
      <c r="I94" s="152" t="s">
        <v>33</v>
      </c>
      <c r="J94" s="32" t="str">
        <f>E26</f>
        <v>Jung</v>
      </c>
      <c r="K94" s="36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5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9.28" customHeight="1">
      <c r="A96" s="34"/>
      <c r="B96" s="35"/>
      <c r="C96" s="193" t="s">
        <v>111</v>
      </c>
      <c r="D96" s="194"/>
      <c r="E96" s="194"/>
      <c r="F96" s="194"/>
      <c r="G96" s="194"/>
      <c r="H96" s="194"/>
      <c r="I96" s="195"/>
      <c r="J96" s="196" t="s">
        <v>112</v>
      </c>
      <c r="K96" s="194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hidden="1" s="2" customFormat="1" ht="10.32" customHeight="1">
      <c r="A97" s="34"/>
      <c r="B97" s="35"/>
      <c r="C97" s="36"/>
      <c r="D97" s="36"/>
      <c r="E97" s="36"/>
      <c r="F97" s="36"/>
      <c r="G97" s="36"/>
      <c r="H97" s="36"/>
      <c r="I97" s="15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hidden="1" s="2" customFormat="1" ht="22.8" customHeight="1">
      <c r="A98" s="34"/>
      <c r="B98" s="35"/>
      <c r="C98" s="197" t="s">
        <v>113</v>
      </c>
      <c r="D98" s="36"/>
      <c r="E98" s="36"/>
      <c r="F98" s="36"/>
      <c r="G98" s="36"/>
      <c r="H98" s="36"/>
      <c r="I98" s="150"/>
      <c r="J98" s="106">
        <f>J120</f>
        <v>0</v>
      </c>
      <c r="K98" s="36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3" t="s">
        <v>114</v>
      </c>
    </row>
    <row r="99" hidden="1" s="2" customFormat="1" ht="21.84" customHeight="1">
      <c r="A99" s="34"/>
      <c r="B99" s="35"/>
      <c r="C99" s="36"/>
      <c r="D99" s="36"/>
      <c r="E99" s="36"/>
      <c r="F99" s="36"/>
      <c r="G99" s="36"/>
      <c r="H99" s="36"/>
      <c r="I99" s="150"/>
      <c r="J99" s="36"/>
      <c r="K99" s="36"/>
      <c r="L99" s="59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hidden="1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188"/>
      <c r="J100" s="63"/>
      <c r="K100" s="63"/>
      <c r="L100" s="59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hidden="1"/>
    <row r="102" hidden="1"/>
    <row r="103" hidden="1"/>
    <row r="104" s="2" customFormat="1" ht="6.96" customHeight="1">
      <c r="A104" s="34"/>
      <c r="B104" s="64"/>
      <c r="C104" s="65"/>
      <c r="D104" s="65"/>
      <c r="E104" s="65"/>
      <c r="F104" s="65"/>
      <c r="G104" s="65"/>
      <c r="H104" s="65"/>
      <c r="I104" s="191"/>
      <c r="J104" s="65"/>
      <c r="K104" s="65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4.96" customHeight="1">
      <c r="A105" s="34"/>
      <c r="B105" s="35"/>
      <c r="C105" s="19" t="s">
        <v>115</v>
      </c>
      <c r="D105" s="36"/>
      <c r="E105" s="36"/>
      <c r="F105" s="36"/>
      <c r="G105" s="36"/>
      <c r="H105" s="36"/>
      <c r="I105" s="15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6"/>
      <c r="D106" s="36"/>
      <c r="E106" s="36"/>
      <c r="F106" s="36"/>
      <c r="G106" s="36"/>
      <c r="H106" s="36"/>
      <c r="I106" s="15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16</v>
      </c>
      <c r="D107" s="36"/>
      <c r="E107" s="36"/>
      <c r="F107" s="36"/>
      <c r="G107" s="36"/>
      <c r="H107" s="36"/>
      <c r="I107" s="15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192" t="str">
        <f>E7</f>
        <v>Oprava traťového úseku Stod - Holýšov</v>
      </c>
      <c r="F108" s="28"/>
      <c r="G108" s="28"/>
      <c r="H108" s="28"/>
      <c r="I108" s="15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1" customFormat="1" ht="12" customHeight="1">
      <c r="B109" s="17"/>
      <c r="C109" s="28" t="s">
        <v>106</v>
      </c>
      <c r="D109" s="18"/>
      <c r="E109" s="18"/>
      <c r="F109" s="18"/>
      <c r="G109" s="18"/>
      <c r="H109" s="18"/>
      <c r="I109" s="142"/>
      <c r="J109" s="18"/>
      <c r="K109" s="18"/>
      <c r="L109" s="16"/>
    </row>
    <row r="110" s="2" customFormat="1" ht="16.5" customHeight="1">
      <c r="A110" s="34"/>
      <c r="B110" s="35"/>
      <c r="C110" s="36"/>
      <c r="D110" s="36"/>
      <c r="E110" s="192" t="s">
        <v>250</v>
      </c>
      <c r="F110" s="36"/>
      <c r="G110" s="36"/>
      <c r="H110" s="36"/>
      <c r="I110" s="150"/>
      <c r="J110" s="36"/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108</v>
      </c>
      <c r="D111" s="36"/>
      <c r="E111" s="36"/>
      <c r="F111" s="36"/>
      <c r="G111" s="36"/>
      <c r="H111" s="36"/>
      <c r="I111" s="15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6"/>
      <c r="D112" s="36"/>
      <c r="E112" s="72" t="str">
        <f>E11</f>
        <v>SO 2.2 - Materiál objednatele</v>
      </c>
      <c r="F112" s="36"/>
      <c r="G112" s="36"/>
      <c r="H112" s="36"/>
      <c r="I112" s="150"/>
      <c r="J112" s="36"/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150"/>
      <c r="J113" s="36"/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6"/>
      <c r="E114" s="36"/>
      <c r="F114" s="23" t="str">
        <f>F14</f>
        <v>TO Stod</v>
      </c>
      <c r="G114" s="36"/>
      <c r="H114" s="36"/>
      <c r="I114" s="152" t="s">
        <v>22</v>
      </c>
      <c r="J114" s="75" t="str">
        <f>IF(J14="","",J14)</f>
        <v>21. 1. 2019</v>
      </c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6"/>
      <c r="D115" s="36"/>
      <c r="E115" s="36"/>
      <c r="F115" s="36"/>
      <c r="G115" s="36"/>
      <c r="H115" s="36"/>
      <c r="I115" s="150"/>
      <c r="J115" s="36"/>
      <c r="K115" s="36"/>
      <c r="L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6"/>
      <c r="E116" s="36"/>
      <c r="F116" s="23" t="str">
        <f>E17</f>
        <v>SŽDC s.o. - OŘ Plzeň</v>
      </c>
      <c r="G116" s="36"/>
      <c r="H116" s="36"/>
      <c r="I116" s="152" t="s">
        <v>30</v>
      </c>
      <c r="J116" s="32" t="str">
        <f>E23</f>
        <v xml:space="preserve"> </v>
      </c>
      <c r="K116" s="36"/>
      <c r="L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6"/>
      <c r="E117" s="36"/>
      <c r="F117" s="23" t="str">
        <f>IF(E20="","",E20)</f>
        <v>Vyplň údaj</v>
      </c>
      <c r="G117" s="36"/>
      <c r="H117" s="36"/>
      <c r="I117" s="152" t="s">
        <v>33</v>
      </c>
      <c r="J117" s="32" t="str">
        <f>E26</f>
        <v>Jung</v>
      </c>
      <c r="K117" s="36"/>
      <c r="L117" s="59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6"/>
      <c r="D118" s="36"/>
      <c r="E118" s="36"/>
      <c r="F118" s="36"/>
      <c r="G118" s="36"/>
      <c r="H118" s="36"/>
      <c r="I118" s="150"/>
      <c r="J118" s="36"/>
      <c r="K118" s="36"/>
      <c r="L118" s="59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9" customFormat="1" ht="29.28" customHeight="1">
      <c r="A119" s="198"/>
      <c r="B119" s="199"/>
      <c r="C119" s="200" t="s">
        <v>116</v>
      </c>
      <c r="D119" s="201" t="s">
        <v>61</v>
      </c>
      <c r="E119" s="201" t="s">
        <v>57</v>
      </c>
      <c r="F119" s="201" t="s">
        <v>58</v>
      </c>
      <c r="G119" s="201" t="s">
        <v>117</v>
      </c>
      <c r="H119" s="201" t="s">
        <v>118</v>
      </c>
      <c r="I119" s="202" t="s">
        <v>119</v>
      </c>
      <c r="J119" s="203" t="s">
        <v>112</v>
      </c>
      <c r="K119" s="204" t="s">
        <v>120</v>
      </c>
      <c r="L119" s="205"/>
      <c r="M119" s="96" t="s">
        <v>1</v>
      </c>
      <c r="N119" s="97" t="s">
        <v>40</v>
      </c>
      <c r="O119" s="97" t="s">
        <v>121</v>
      </c>
      <c r="P119" s="97" t="s">
        <v>122</v>
      </c>
      <c r="Q119" s="97" t="s">
        <v>123</v>
      </c>
      <c r="R119" s="97" t="s">
        <v>124</v>
      </c>
      <c r="S119" s="97" t="s">
        <v>125</v>
      </c>
      <c r="T119" s="98" t="s">
        <v>126</v>
      </c>
      <c r="U119" s="198"/>
      <c r="V119" s="198"/>
      <c r="W119" s="198"/>
      <c r="X119" s="198"/>
      <c r="Y119" s="198"/>
      <c r="Z119" s="198"/>
      <c r="AA119" s="198"/>
      <c r="AB119" s="198"/>
      <c r="AC119" s="198"/>
      <c r="AD119" s="198"/>
      <c r="AE119" s="198"/>
    </row>
    <row r="120" s="2" customFormat="1" ht="22.8" customHeight="1">
      <c r="A120" s="34"/>
      <c r="B120" s="35"/>
      <c r="C120" s="103" t="s">
        <v>127</v>
      </c>
      <c r="D120" s="36"/>
      <c r="E120" s="36"/>
      <c r="F120" s="36"/>
      <c r="G120" s="36"/>
      <c r="H120" s="36"/>
      <c r="I120" s="150"/>
      <c r="J120" s="206">
        <f>BK120</f>
        <v>0</v>
      </c>
      <c r="K120" s="36"/>
      <c r="L120" s="40"/>
      <c r="M120" s="99"/>
      <c r="N120" s="207"/>
      <c r="O120" s="100"/>
      <c r="P120" s="208">
        <f>SUM(P121:P122)</f>
        <v>0</v>
      </c>
      <c r="Q120" s="100"/>
      <c r="R120" s="208">
        <f>SUM(R121:R122)</f>
        <v>0</v>
      </c>
      <c r="S120" s="100"/>
      <c r="T120" s="209">
        <f>SUM(T121:T122)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75</v>
      </c>
      <c r="AU120" s="13" t="s">
        <v>114</v>
      </c>
      <c r="BK120" s="210">
        <f>SUM(BK121:BK122)</f>
        <v>0</v>
      </c>
    </row>
    <row r="121" s="2" customFormat="1" ht="16.5" customHeight="1">
      <c r="A121" s="34"/>
      <c r="B121" s="35"/>
      <c r="C121" s="251" t="s">
        <v>83</v>
      </c>
      <c r="D121" s="251" t="s">
        <v>189</v>
      </c>
      <c r="E121" s="252" t="s">
        <v>345</v>
      </c>
      <c r="F121" s="253" t="s">
        <v>346</v>
      </c>
      <c r="G121" s="254" t="s">
        <v>221</v>
      </c>
      <c r="H121" s="255">
        <v>760</v>
      </c>
      <c r="I121" s="256"/>
      <c r="J121" s="257">
        <f>ROUND(I121*H121,2)</f>
        <v>0</v>
      </c>
      <c r="K121" s="258"/>
      <c r="L121" s="259"/>
      <c r="M121" s="260" t="s">
        <v>1</v>
      </c>
      <c r="N121" s="261" t="s">
        <v>41</v>
      </c>
      <c r="O121" s="87"/>
      <c r="P121" s="221">
        <f>O121*H121</f>
        <v>0</v>
      </c>
      <c r="Q121" s="221">
        <v>0</v>
      </c>
      <c r="R121" s="221">
        <f>Q121*H121</f>
        <v>0</v>
      </c>
      <c r="S121" s="221">
        <v>0</v>
      </c>
      <c r="T121" s="222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23" t="s">
        <v>174</v>
      </c>
      <c r="AT121" s="223" t="s">
        <v>189</v>
      </c>
      <c r="AU121" s="223" t="s">
        <v>76</v>
      </c>
      <c r="AY121" s="13" t="s">
        <v>133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3" t="s">
        <v>83</v>
      </c>
      <c r="BK121" s="224">
        <f>ROUND(I121*H121,2)</f>
        <v>0</v>
      </c>
      <c r="BL121" s="13" t="s">
        <v>132</v>
      </c>
      <c r="BM121" s="223" t="s">
        <v>347</v>
      </c>
    </row>
    <row r="122" s="2" customFormat="1">
      <c r="A122" s="34"/>
      <c r="B122" s="35"/>
      <c r="C122" s="36"/>
      <c r="D122" s="225" t="s">
        <v>135</v>
      </c>
      <c r="E122" s="36"/>
      <c r="F122" s="226" t="s">
        <v>346</v>
      </c>
      <c r="G122" s="36"/>
      <c r="H122" s="36"/>
      <c r="I122" s="150"/>
      <c r="J122" s="36"/>
      <c r="K122" s="36"/>
      <c r="L122" s="40"/>
      <c r="M122" s="265"/>
      <c r="N122" s="266"/>
      <c r="O122" s="267"/>
      <c r="P122" s="267"/>
      <c r="Q122" s="267"/>
      <c r="R122" s="267"/>
      <c r="S122" s="267"/>
      <c r="T122" s="268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3" t="s">
        <v>135</v>
      </c>
      <c r="AU122" s="13" t="s">
        <v>76</v>
      </c>
    </row>
    <row r="123" s="2" customFormat="1" ht="6.96" customHeight="1">
      <c r="A123" s="34"/>
      <c r="B123" s="62"/>
      <c r="C123" s="63"/>
      <c r="D123" s="63"/>
      <c r="E123" s="63"/>
      <c r="F123" s="63"/>
      <c r="G123" s="63"/>
      <c r="H123" s="63"/>
      <c r="I123" s="188"/>
      <c r="J123" s="63"/>
      <c r="K123" s="63"/>
      <c r="L123" s="40"/>
      <c r="M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</sheetData>
  <sheetProtection sheet="1" autoFilter="0" formatColumns="0" formatRows="0" objects="1" scenarios="1" spinCount="100000" saltValue="2svF8Ol4L/8a2v1EWAW8Iy/LMEkwaN050N4wZK0KFYVf3pg9tLC853bkvScsddHBpN9OYM+9csKesLQWmJXriw==" hashValue="V96dc0OdXU4gaNyBHJR27VCJ1RkuflJoGFC/PgvM4F917ob0CfToyvinHvm9J7pyO1Ejn669+RE2RUULwiDn8g==" algorithmName="SHA-512" password="CC35"/>
  <autoFilter ref="C119:K122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8:H108"/>
    <mergeCell ref="E110:H110"/>
    <mergeCell ref="E112:H11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100.83" style="1" customWidth="1"/>
    <col min="7" max="7" width="7" style="1" customWidth="1"/>
    <col min="8" max="8" width="11.5" style="1" customWidth="1"/>
    <col min="9" max="9" width="20.17" style="14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4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3" t="s">
        <v>104</v>
      </c>
    </row>
    <row r="3" hidden="1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16"/>
      <c r="AT3" s="13" t="s">
        <v>85</v>
      </c>
    </row>
    <row r="4" hidden="1" s="1" customFormat="1" ht="24.96" customHeight="1">
      <c r="B4" s="16"/>
      <c r="D4" s="146" t="s">
        <v>105</v>
      </c>
      <c r="I4" s="142"/>
      <c r="L4" s="16"/>
      <c r="M4" s="147" t="s">
        <v>10</v>
      </c>
      <c r="AT4" s="13" t="s">
        <v>4</v>
      </c>
    </row>
    <row r="5" hidden="1" s="1" customFormat="1" ht="6.96" customHeight="1">
      <c r="B5" s="16"/>
      <c r="I5" s="142"/>
      <c r="L5" s="16"/>
    </row>
    <row r="6" hidden="1" s="1" customFormat="1" ht="12" customHeight="1">
      <c r="B6" s="16"/>
      <c r="D6" s="148" t="s">
        <v>16</v>
      </c>
      <c r="I6" s="142"/>
      <c r="L6" s="16"/>
    </row>
    <row r="7" hidden="1" s="1" customFormat="1" ht="16.5" customHeight="1">
      <c r="B7" s="16"/>
      <c r="E7" s="149" t="str">
        <f>'Rekapitulace stavby'!K6</f>
        <v>Oprava traťového úseku Stod - Holýšov</v>
      </c>
      <c r="F7" s="148"/>
      <c r="G7" s="148"/>
      <c r="H7" s="148"/>
      <c r="I7" s="142"/>
      <c r="L7" s="16"/>
    </row>
    <row r="8" hidden="1" s="1" customFormat="1" ht="12" customHeight="1">
      <c r="B8" s="16"/>
      <c r="D8" s="148" t="s">
        <v>106</v>
      </c>
      <c r="I8" s="142"/>
      <c r="L8" s="16"/>
    </row>
    <row r="9" hidden="1" s="2" customFormat="1" ht="16.5" customHeight="1">
      <c r="A9" s="34"/>
      <c r="B9" s="40"/>
      <c r="C9" s="34"/>
      <c r="D9" s="34"/>
      <c r="E9" s="149" t="s">
        <v>348</v>
      </c>
      <c r="F9" s="34"/>
      <c r="G9" s="34"/>
      <c r="H9" s="34"/>
      <c r="I9" s="150"/>
      <c r="J9" s="34"/>
      <c r="K9" s="34"/>
      <c r="L9" s="59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hidden="1" s="2" customFormat="1" ht="12" customHeight="1">
      <c r="A10" s="34"/>
      <c r="B10" s="40"/>
      <c r="C10" s="34"/>
      <c r="D10" s="148" t="s">
        <v>108</v>
      </c>
      <c r="E10" s="34"/>
      <c r="F10" s="34"/>
      <c r="G10" s="34"/>
      <c r="H10" s="34"/>
      <c r="I10" s="150"/>
      <c r="J10" s="34"/>
      <c r="K10" s="34"/>
      <c r="L10" s="59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hidden="1" s="2" customFormat="1" ht="16.5" customHeight="1">
      <c r="A11" s="34"/>
      <c r="B11" s="40"/>
      <c r="C11" s="34"/>
      <c r="D11" s="34"/>
      <c r="E11" s="151" t="s">
        <v>349</v>
      </c>
      <c r="F11" s="34"/>
      <c r="G11" s="34"/>
      <c r="H11" s="34"/>
      <c r="I11" s="150"/>
      <c r="J11" s="34"/>
      <c r="K11" s="34"/>
      <c r="L11" s="59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hidden="1" s="2" customFormat="1">
      <c r="A12" s="34"/>
      <c r="B12" s="40"/>
      <c r="C12" s="34"/>
      <c r="D12" s="34"/>
      <c r="E12" s="34"/>
      <c r="F12" s="34"/>
      <c r="G12" s="34"/>
      <c r="H12" s="34"/>
      <c r="I12" s="150"/>
      <c r="J12" s="34"/>
      <c r="K12" s="34"/>
      <c r="L12" s="59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hidden="1" s="2" customFormat="1" ht="12" customHeight="1">
      <c r="A13" s="34"/>
      <c r="B13" s="40"/>
      <c r="C13" s="34"/>
      <c r="D13" s="148" t="s">
        <v>18</v>
      </c>
      <c r="E13" s="34"/>
      <c r="F13" s="137" t="s">
        <v>1</v>
      </c>
      <c r="G13" s="34"/>
      <c r="H13" s="34"/>
      <c r="I13" s="152" t="s">
        <v>19</v>
      </c>
      <c r="J13" s="137" t="s">
        <v>1</v>
      </c>
      <c r="K13" s="34"/>
      <c r="L13" s="59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hidden="1" s="2" customFormat="1" ht="12" customHeight="1">
      <c r="A14" s="34"/>
      <c r="B14" s="40"/>
      <c r="C14" s="34"/>
      <c r="D14" s="148" t="s">
        <v>20</v>
      </c>
      <c r="E14" s="34"/>
      <c r="F14" s="137" t="s">
        <v>21</v>
      </c>
      <c r="G14" s="34"/>
      <c r="H14" s="34"/>
      <c r="I14" s="152" t="s">
        <v>22</v>
      </c>
      <c r="J14" s="153" t="str">
        <f>'Rekapitulace stavby'!AN8</f>
        <v>21. 1. 2019</v>
      </c>
      <c r="K14" s="34"/>
      <c r="L14" s="59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hidden="1" s="2" customFormat="1" ht="10.8" customHeight="1">
      <c r="A15" s="34"/>
      <c r="B15" s="40"/>
      <c r="C15" s="34"/>
      <c r="D15" s="34"/>
      <c r="E15" s="34"/>
      <c r="F15" s="34"/>
      <c r="G15" s="34"/>
      <c r="H15" s="34"/>
      <c r="I15" s="150"/>
      <c r="J15" s="34"/>
      <c r="K15" s="34"/>
      <c r="L15" s="59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hidden="1" s="2" customFormat="1" ht="12" customHeight="1">
      <c r="A16" s="34"/>
      <c r="B16" s="40"/>
      <c r="C16" s="34"/>
      <c r="D16" s="148" t="s">
        <v>24</v>
      </c>
      <c r="E16" s="34"/>
      <c r="F16" s="34"/>
      <c r="G16" s="34"/>
      <c r="H16" s="34"/>
      <c r="I16" s="152" t="s">
        <v>25</v>
      </c>
      <c r="J16" s="137" t="s">
        <v>1</v>
      </c>
      <c r="K16" s="34"/>
      <c r="L16" s="59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hidden="1" s="2" customFormat="1" ht="18" customHeight="1">
      <c r="A17" s="34"/>
      <c r="B17" s="40"/>
      <c r="C17" s="34"/>
      <c r="D17" s="34"/>
      <c r="E17" s="137" t="s">
        <v>26</v>
      </c>
      <c r="F17" s="34"/>
      <c r="G17" s="34"/>
      <c r="H17" s="34"/>
      <c r="I17" s="152" t="s">
        <v>27</v>
      </c>
      <c r="J17" s="137" t="s">
        <v>1</v>
      </c>
      <c r="K17" s="34"/>
      <c r="L17" s="5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hidden="1" s="2" customFormat="1" ht="6.96" customHeight="1">
      <c r="A18" s="34"/>
      <c r="B18" s="40"/>
      <c r="C18" s="34"/>
      <c r="D18" s="34"/>
      <c r="E18" s="34"/>
      <c r="F18" s="34"/>
      <c r="G18" s="34"/>
      <c r="H18" s="34"/>
      <c r="I18" s="150"/>
      <c r="J18" s="34"/>
      <c r="K18" s="34"/>
      <c r="L18" s="5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hidden="1" s="2" customFormat="1" ht="12" customHeight="1">
      <c r="A19" s="34"/>
      <c r="B19" s="40"/>
      <c r="C19" s="34"/>
      <c r="D19" s="148" t="s">
        <v>28</v>
      </c>
      <c r="E19" s="34"/>
      <c r="F19" s="34"/>
      <c r="G19" s="34"/>
      <c r="H19" s="34"/>
      <c r="I19" s="152" t="s">
        <v>25</v>
      </c>
      <c r="J19" s="29" t="str">
        <f>'Rekapitulace stavby'!AN13</f>
        <v>Vyplň údaj</v>
      </c>
      <c r="K19" s="34"/>
      <c r="L19" s="5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hidden="1" s="2" customFormat="1" ht="18" customHeight="1">
      <c r="A20" s="34"/>
      <c r="B20" s="40"/>
      <c r="C20" s="34"/>
      <c r="D20" s="34"/>
      <c r="E20" s="29" t="str">
        <f>'Rekapitulace stavby'!E14</f>
        <v>Vyplň údaj</v>
      </c>
      <c r="F20" s="137"/>
      <c r="G20" s="137"/>
      <c r="H20" s="137"/>
      <c r="I20" s="152" t="s">
        <v>27</v>
      </c>
      <c r="J20" s="29" t="str">
        <f>'Rekapitulace stavby'!AN14</f>
        <v>Vyplň údaj</v>
      </c>
      <c r="K20" s="34"/>
      <c r="L20" s="5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hidden="1" s="2" customFormat="1" ht="6.96" customHeight="1">
      <c r="A21" s="34"/>
      <c r="B21" s="40"/>
      <c r="C21" s="34"/>
      <c r="D21" s="34"/>
      <c r="E21" s="34"/>
      <c r="F21" s="34"/>
      <c r="G21" s="34"/>
      <c r="H21" s="34"/>
      <c r="I21" s="150"/>
      <c r="J21" s="34"/>
      <c r="K21" s="34"/>
      <c r="L21" s="5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hidden="1" s="2" customFormat="1" ht="12" customHeight="1">
      <c r="A22" s="34"/>
      <c r="B22" s="40"/>
      <c r="C22" s="34"/>
      <c r="D22" s="148" t="s">
        <v>30</v>
      </c>
      <c r="E22" s="34"/>
      <c r="F22" s="34"/>
      <c r="G22" s="34"/>
      <c r="H22" s="34"/>
      <c r="I22" s="152" t="s">
        <v>25</v>
      </c>
      <c r="J22" s="137" t="str">
        <f>IF('Rekapitulace stavby'!AN16="","",'Rekapitulace stavby'!AN16)</f>
        <v/>
      </c>
      <c r="K22" s="34"/>
      <c r="L22" s="5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hidden="1" s="2" customFormat="1" ht="18" customHeight="1">
      <c r="A23" s="34"/>
      <c r="B23" s="40"/>
      <c r="C23" s="34"/>
      <c r="D23" s="34"/>
      <c r="E23" s="137" t="str">
        <f>IF('Rekapitulace stavby'!E17="","",'Rekapitulace stavby'!E17)</f>
        <v xml:space="preserve"> </v>
      </c>
      <c r="F23" s="34"/>
      <c r="G23" s="34"/>
      <c r="H23" s="34"/>
      <c r="I23" s="152" t="s">
        <v>27</v>
      </c>
      <c r="J23" s="137" t="str">
        <f>IF('Rekapitulace stavby'!AN17="","",'Rekapitulace stavby'!AN17)</f>
        <v/>
      </c>
      <c r="K23" s="34"/>
      <c r="L23" s="5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hidden="1" s="2" customFormat="1" ht="6.96" customHeight="1">
      <c r="A24" s="34"/>
      <c r="B24" s="40"/>
      <c r="C24" s="34"/>
      <c r="D24" s="34"/>
      <c r="E24" s="34"/>
      <c r="F24" s="34"/>
      <c r="G24" s="34"/>
      <c r="H24" s="34"/>
      <c r="I24" s="150"/>
      <c r="J24" s="34"/>
      <c r="K24" s="34"/>
      <c r="L24" s="5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hidden="1" s="2" customFormat="1" ht="12" customHeight="1">
      <c r="A25" s="34"/>
      <c r="B25" s="40"/>
      <c r="C25" s="34"/>
      <c r="D25" s="148" t="s">
        <v>33</v>
      </c>
      <c r="E25" s="34"/>
      <c r="F25" s="34"/>
      <c r="G25" s="34"/>
      <c r="H25" s="34"/>
      <c r="I25" s="152" t="s">
        <v>25</v>
      </c>
      <c r="J25" s="137" t="s">
        <v>1</v>
      </c>
      <c r="K25" s="34"/>
      <c r="L25" s="59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hidden="1" s="2" customFormat="1" ht="18" customHeight="1">
      <c r="A26" s="34"/>
      <c r="B26" s="40"/>
      <c r="C26" s="34"/>
      <c r="D26" s="34"/>
      <c r="E26" s="137" t="s">
        <v>34</v>
      </c>
      <c r="F26" s="34"/>
      <c r="G26" s="34"/>
      <c r="H26" s="34"/>
      <c r="I26" s="152" t="s">
        <v>27</v>
      </c>
      <c r="J26" s="137" t="s">
        <v>1</v>
      </c>
      <c r="K26" s="34"/>
      <c r="L26" s="59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hidden="1" s="2" customFormat="1" ht="6.96" customHeight="1">
      <c r="A27" s="34"/>
      <c r="B27" s="40"/>
      <c r="C27" s="34"/>
      <c r="D27" s="34"/>
      <c r="E27" s="34"/>
      <c r="F27" s="34"/>
      <c r="G27" s="34"/>
      <c r="H27" s="34"/>
      <c r="I27" s="150"/>
      <c r="J27" s="34"/>
      <c r="K27" s="34"/>
      <c r="L27" s="59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hidden="1" s="2" customFormat="1" ht="12" customHeight="1">
      <c r="A28" s="34"/>
      <c r="B28" s="40"/>
      <c r="C28" s="34"/>
      <c r="D28" s="148" t="s">
        <v>35</v>
      </c>
      <c r="E28" s="34"/>
      <c r="F28" s="34"/>
      <c r="G28" s="34"/>
      <c r="H28" s="34"/>
      <c r="I28" s="150"/>
      <c r="J28" s="34"/>
      <c r="K28" s="34"/>
      <c r="L28" s="59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hidden="1" s="8" customFormat="1" ht="16.5" customHeight="1">
      <c r="A29" s="154"/>
      <c r="B29" s="155"/>
      <c r="C29" s="154"/>
      <c r="D29" s="154"/>
      <c r="E29" s="156" t="s">
        <v>1</v>
      </c>
      <c r="F29" s="156"/>
      <c r="G29" s="156"/>
      <c r="H29" s="156"/>
      <c r="I29" s="157"/>
      <c r="J29" s="154"/>
      <c r="K29" s="154"/>
      <c r="L29" s="158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</row>
    <row r="30" hidden="1" s="2" customFormat="1" ht="6.96" customHeight="1">
      <c r="A30" s="34"/>
      <c r="B30" s="40"/>
      <c r="C30" s="34"/>
      <c r="D30" s="34"/>
      <c r="E30" s="34"/>
      <c r="F30" s="34"/>
      <c r="G30" s="34"/>
      <c r="H30" s="34"/>
      <c r="I30" s="150"/>
      <c r="J30" s="34"/>
      <c r="K30" s="34"/>
      <c r="L30" s="59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hidden="1" s="2" customFormat="1" ht="6.96" customHeight="1">
      <c r="A31" s="34"/>
      <c r="B31" s="40"/>
      <c r="C31" s="34"/>
      <c r="D31" s="159"/>
      <c r="E31" s="159"/>
      <c r="F31" s="159"/>
      <c r="G31" s="159"/>
      <c r="H31" s="159"/>
      <c r="I31" s="160"/>
      <c r="J31" s="159"/>
      <c r="K31" s="159"/>
      <c r="L31" s="59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hidden="1" s="2" customFormat="1" ht="25.44" customHeight="1">
      <c r="A32" s="34"/>
      <c r="B32" s="40"/>
      <c r="C32" s="34"/>
      <c r="D32" s="161" t="s">
        <v>36</v>
      </c>
      <c r="E32" s="34"/>
      <c r="F32" s="34"/>
      <c r="G32" s="34"/>
      <c r="H32" s="34"/>
      <c r="I32" s="150"/>
      <c r="J32" s="162">
        <f>ROUND(J120, 2)</f>
        <v>0</v>
      </c>
      <c r="K32" s="34"/>
      <c r="L32" s="59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6.96" customHeight="1">
      <c r="A33" s="34"/>
      <c r="B33" s="40"/>
      <c r="C33" s="34"/>
      <c r="D33" s="159"/>
      <c r="E33" s="159"/>
      <c r="F33" s="159"/>
      <c r="G33" s="159"/>
      <c r="H33" s="159"/>
      <c r="I33" s="160"/>
      <c r="J33" s="159"/>
      <c r="K33" s="159"/>
      <c r="L33" s="59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40"/>
      <c r="C34" s="34"/>
      <c r="D34" s="34"/>
      <c r="E34" s="34"/>
      <c r="F34" s="163" t="s">
        <v>38</v>
      </c>
      <c r="G34" s="34"/>
      <c r="H34" s="34"/>
      <c r="I34" s="164" t="s">
        <v>37</v>
      </c>
      <c r="J34" s="163" t="s">
        <v>39</v>
      </c>
      <c r="K34" s="34"/>
      <c r="L34" s="59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40"/>
      <c r="C35" s="34"/>
      <c r="D35" s="165" t="s">
        <v>40</v>
      </c>
      <c r="E35" s="148" t="s">
        <v>41</v>
      </c>
      <c r="F35" s="166">
        <f>ROUND((SUM(BE120:BE134)),  2)</f>
        <v>0</v>
      </c>
      <c r="G35" s="34"/>
      <c r="H35" s="34"/>
      <c r="I35" s="167">
        <v>0.20999999999999999</v>
      </c>
      <c r="J35" s="166">
        <f>ROUND(((SUM(BE120:BE134))*I35),  2)</f>
        <v>0</v>
      </c>
      <c r="K35" s="34"/>
      <c r="L35" s="59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40"/>
      <c r="C36" s="34"/>
      <c r="D36" s="34"/>
      <c r="E36" s="148" t="s">
        <v>42</v>
      </c>
      <c r="F36" s="166">
        <f>ROUND((SUM(BF120:BF134)),  2)</f>
        <v>0</v>
      </c>
      <c r="G36" s="34"/>
      <c r="H36" s="34"/>
      <c r="I36" s="167">
        <v>0.14999999999999999</v>
      </c>
      <c r="J36" s="166">
        <f>ROUND(((SUM(BF120:BF134))*I36),  2)</f>
        <v>0</v>
      </c>
      <c r="K36" s="34"/>
      <c r="L36" s="59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40"/>
      <c r="C37" s="34"/>
      <c r="D37" s="34"/>
      <c r="E37" s="148" t="s">
        <v>43</v>
      </c>
      <c r="F37" s="166">
        <f>ROUND((SUM(BG120:BG134)),  2)</f>
        <v>0</v>
      </c>
      <c r="G37" s="34"/>
      <c r="H37" s="34"/>
      <c r="I37" s="167">
        <v>0.20999999999999999</v>
      </c>
      <c r="J37" s="166">
        <f>0</f>
        <v>0</v>
      </c>
      <c r="K37" s="34"/>
      <c r="L37" s="59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40"/>
      <c r="C38" s="34"/>
      <c r="D38" s="34"/>
      <c r="E38" s="148" t="s">
        <v>44</v>
      </c>
      <c r="F38" s="166">
        <f>ROUND((SUM(BH120:BH134)),  2)</f>
        <v>0</v>
      </c>
      <c r="G38" s="34"/>
      <c r="H38" s="34"/>
      <c r="I38" s="167">
        <v>0.14999999999999999</v>
      </c>
      <c r="J38" s="166">
        <f>0</f>
        <v>0</v>
      </c>
      <c r="K38" s="34"/>
      <c r="L38" s="59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40"/>
      <c r="C39" s="34"/>
      <c r="D39" s="34"/>
      <c r="E39" s="148" t="s">
        <v>45</v>
      </c>
      <c r="F39" s="166">
        <f>ROUND((SUM(BI120:BI134)),  2)</f>
        <v>0</v>
      </c>
      <c r="G39" s="34"/>
      <c r="H39" s="34"/>
      <c r="I39" s="167">
        <v>0</v>
      </c>
      <c r="J39" s="166">
        <f>0</f>
        <v>0</v>
      </c>
      <c r="K39" s="34"/>
      <c r="L39" s="59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6.96" customHeight="1">
      <c r="A40" s="34"/>
      <c r="B40" s="40"/>
      <c r="C40" s="34"/>
      <c r="D40" s="34"/>
      <c r="E40" s="34"/>
      <c r="F40" s="34"/>
      <c r="G40" s="34"/>
      <c r="H40" s="34"/>
      <c r="I40" s="150"/>
      <c r="J40" s="34"/>
      <c r="K40" s="34"/>
      <c r="L40" s="59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25.44" customHeight="1">
      <c r="A41" s="34"/>
      <c r="B41" s="40"/>
      <c r="C41" s="168"/>
      <c r="D41" s="169" t="s">
        <v>46</v>
      </c>
      <c r="E41" s="170"/>
      <c r="F41" s="170"/>
      <c r="G41" s="171" t="s">
        <v>47</v>
      </c>
      <c r="H41" s="172" t="s">
        <v>48</v>
      </c>
      <c r="I41" s="173"/>
      <c r="J41" s="174">
        <f>SUM(J32:J39)</f>
        <v>0</v>
      </c>
      <c r="K41" s="175"/>
      <c r="L41" s="59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hidden="1" s="2" customFormat="1" ht="14.4" customHeight="1">
      <c r="A42" s="34"/>
      <c r="B42" s="40"/>
      <c r="C42" s="34"/>
      <c r="D42" s="34"/>
      <c r="E42" s="34"/>
      <c r="F42" s="34"/>
      <c r="G42" s="34"/>
      <c r="H42" s="34"/>
      <c r="I42" s="150"/>
      <c r="J42" s="34"/>
      <c r="K42" s="34"/>
      <c r="L42" s="59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hidden="1" s="1" customFormat="1" ht="14.4" customHeight="1">
      <c r="B43" s="16"/>
      <c r="I43" s="142"/>
      <c r="L43" s="16"/>
    </row>
    <row r="44" hidden="1" s="1" customFormat="1" ht="14.4" customHeight="1">
      <c r="B44" s="16"/>
      <c r="I44" s="142"/>
      <c r="L44" s="16"/>
    </row>
    <row r="45" hidden="1" s="1" customFormat="1" ht="14.4" customHeight="1">
      <c r="B45" s="16"/>
      <c r="I45" s="142"/>
      <c r="L45" s="16"/>
    </row>
    <row r="46" hidden="1" s="1" customFormat="1" ht="14.4" customHeight="1">
      <c r="B46" s="16"/>
      <c r="I46" s="142"/>
      <c r="L46" s="16"/>
    </row>
    <row r="47" hidden="1" s="1" customFormat="1" ht="14.4" customHeight="1">
      <c r="B47" s="16"/>
      <c r="I47" s="142"/>
      <c r="L47" s="16"/>
    </row>
    <row r="48" hidden="1" s="1" customFormat="1" ht="14.4" customHeight="1">
      <c r="B48" s="16"/>
      <c r="I48" s="142"/>
      <c r="L48" s="16"/>
    </row>
    <row r="49" hidden="1" s="1" customFormat="1" ht="14.4" customHeight="1">
      <c r="B49" s="16"/>
      <c r="I49" s="142"/>
      <c r="L49" s="16"/>
    </row>
    <row r="50" hidden="1" s="2" customFormat="1" ht="14.4" customHeight="1">
      <c r="B50" s="59"/>
      <c r="D50" s="176" t="s">
        <v>49</v>
      </c>
      <c r="E50" s="177"/>
      <c r="F50" s="177"/>
      <c r="G50" s="176" t="s">
        <v>50</v>
      </c>
      <c r="H50" s="177"/>
      <c r="I50" s="178"/>
      <c r="J50" s="177"/>
      <c r="K50" s="177"/>
      <c r="L50" s="59"/>
    </row>
    <row r="51" hidden="1">
      <c r="B51" s="16"/>
      <c r="L51" s="16"/>
    </row>
    <row r="52" hidden="1">
      <c r="B52" s="16"/>
      <c r="L52" s="16"/>
    </row>
    <row r="53" hidden="1">
      <c r="B53" s="16"/>
      <c r="L53" s="16"/>
    </row>
    <row r="54" hidden="1">
      <c r="B54" s="16"/>
      <c r="L54" s="16"/>
    </row>
    <row r="55" hidden="1">
      <c r="B55" s="16"/>
      <c r="L55" s="16"/>
    </row>
    <row r="56" hidden="1">
      <c r="B56" s="16"/>
      <c r="L56" s="16"/>
    </row>
    <row r="57" hidden="1">
      <c r="B57" s="16"/>
      <c r="L57" s="16"/>
    </row>
    <row r="58" hidden="1">
      <c r="B58" s="16"/>
      <c r="L58" s="16"/>
    </row>
    <row r="59" hidden="1">
      <c r="B59" s="16"/>
      <c r="L59" s="16"/>
    </row>
    <row r="60" hidden="1">
      <c r="B60" s="16"/>
      <c r="L60" s="16"/>
    </row>
    <row r="61" hidden="1" s="2" customFormat="1">
      <c r="A61" s="34"/>
      <c r="B61" s="40"/>
      <c r="C61" s="34"/>
      <c r="D61" s="179" t="s">
        <v>51</v>
      </c>
      <c r="E61" s="180"/>
      <c r="F61" s="181" t="s">
        <v>52</v>
      </c>
      <c r="G61" s="179" t="s">
        <v>51</v>
      </c>
      <c r="H61" s="180"/>
      <c r="I61" s="182"/>
      <c r="J61" s="183" t="s">
        <v>52</v>
      </c>
      <c r="K61" s="180"/>
      <c r="L61" s="59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hidden="1">
      <c r="B62" s="16"/>
      <c r="L62" s="16"/>
    </row>
    <row r="63" hidden="1">
      <c r="B63" s="16"/>
      <c r="L63" s="16"/>
    </row>
    <row r="64" hidden="1">
      <c r="B64" s="16"/>
      <c r="L64" s="16"/>
    </row>
    <row r="65" hidden="1" s="2" customFormat="1">
      <c r="A65" s="34"/>
      <c r="B65" s="40"/>
      <c r="C65" s="34"/>
      <c r="D65" s="176" t="s">
        <v>53</v>
      </c>
      <c r="E65" s="184"/>
      <c r="F65" s="184"/>
      <c r="G65" s="176" t="s">
        <v>54</v>
      </c>
      <c r="H65" s="184"/>
      <c r="I65" s="185"/>
      <c r="J65" s="184"/>
      <c r="K65" s="184"/>
      <c r="L65" s="59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hidden="1">
      <c r="B66" s="16"/>
      <c r="L66" s="16"/>
    </row>
    <row r="67" hidden="1">
      <c r="B67" s="16"/>
      <c r="L67" s="16"/>
    </row>
    <row r="68" hidden="1">
      <c r="B68" s="16"/>
      <c r="L68" s="16"/>
    </row>
    <row r="69" hidden="1">
      <c r="B69" s="16"/>
      <c r="L69" s="16"/>
    </row>
    <row r="70" hidden="1">
      <c r="B70" s="16"/>
      <c r="L70" s="16"/>
    </row>
    <row r="71" hidden="1">
      <c r="B71" s="16"/>
      <c r="L71" s="16"/>
    </row>
    <row r="72" hidden="1">
      <c r="B72" s="16"/>
      <c r="L72" s="16"/>
    </row>
    <row r="73" hidden="1">
      <c r="B73" s="16"/>
      <c r="L73" s="16"/>
    </row>
    <row r="74" hidden="1">
      <c r="B74" s="16"/>
      <c r="L74" s="16"/>
    </row>
    <row r="75" hidden="1">
      <c r="B75" s="16"/>
      <c r="L75" s="16"/>
    </row>
    <row r="76" hidden="1" s="2" customFormat="1">
      <c r="A76" s="34"/>
      <c r="B76" s="40"/>
      <c r="C76" s="34"/>
      <c r="D76" s="179" t="s">
        <v>51</v>
      </c>
      <c r="E76" s="180"/>
      <c r="F76" s="181" t="s">
        <v>52</v>
      </c>
      <c r="G76" s="179" t="s">
        <v>51</v>
      </c>
      <c r="H76" s="180"/>
      <c r="I76" s="182"/>
      <c r="J76" s="183" t="s">
        <v>52</v>
      </c>
      <c r="K76" s="180"/>
      <c r="L76" s="59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hidden="1" s="2" customFormat="1" ht="14.4" customHeight="1">
      <c r="A77" s="34"/>
      <c r="B77" s="186"/>
      <c r="C77" s="187"/>
      <c r="D77" s="187"/>
      <c r="E77" s="187"/>
      <c r="F77" s="187"/>
      <c r="G77" s="187"/>
      <c r="H77" s="187"/>
      <c r="I77" s="188"/>
      <c r="J77" s="187"/>
      <c r="K77" s="187"/>
      <c r="L77" s="59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hidden="1"/>
    <row r="79" hidden="1"/>
    <row r="80" hidden="1"/>
    <row r="81" hidden="1" s="2" customFormat="1" ht="6.96" customHeight="1">
      <c r="A81" s="34"/>
      <c r="B81" s="189"/>
      <c r="C81" s="190"/>
      <c r="D81" s="190"/>
      <c r="E81" s="190"/>
      <c r="F81" s="190"/>
      <c r="G81" s="190"/>
      <c r="H81" s="190"/>
      <c r="I81" s="191"/>
      <c r="J81" s="190"/>
      <c r="K81" s="190"/>
      <c r="L81" s="59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110</v>
      </c>
      <c r="D82" s="36"/>
      <c r="E82" s="36"/>
      <c r="F82" s="36"/>
      <c r="G82" s="36"/>
      <c r="H82" s="36"/>
      <c r="I82" s="150"/>
      <c r="J82" s="36"/>
      <c r="K82" s="36"/>
      <c r="L82" s="59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6"/>
      <c r="D83" s="36"/>
      <c r="E83" s="36"/>
      <c r="F83" s="36"/>
      <c r="G83" s="36"/>
      <c r="H83" s="36"/>
      <c r="I83" s="150"/>
      <c r="J83" s="36"/>
      <c r="K83" s="36"/>
      <c r="L83" s="59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16</v>
      </c>
      <c r="D84" s="36"/>
      <c r="E84" s="36"/>
      <c r="F84" s="36"/>
      <c r="G84" s="36"/>
      <c r="H84" s="36"/>
      <c r="I84" s="150"/>
      <c r="J84" s="36"/>
      <c r="K84" s="36"/>
      <c r="L84" s="59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16.5" customHeight="1">
      <c r="A85" s="34"/>
      <c r="B85" s="35"/>
      <c r="C85" s="36"/>
      <c r="D85" s="36"/>
      <c r="E85" s="192" t="str">
        <f>E7</f>
        <v>Oprava traťového úseku Stod - Holýšov</v>
      </c>
      <c r="F85" s="28"/>
      <c r="G85" s="28"/>
      <c r="H85" s="28"/>
      <c r="I85" s="150"/>
      <c r="J85" s="36"/>
      <c r="K85" s="36"/>
      <c r="L85" s="59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1" customFormat="1" ht="12" customHeight="1">
      <c r="B86" s="17"/>
      <c r="C86" s="28" t="s">
        <v>106</v>
      </c>
      <c r="D86" s="18"/>
      <c r="E86" s="18"/>
      <c r="F86" s="18"/>
      <c r="G86" s="18"/>
      <c r="H86" s="18"/>
      <c r="I86" s="142"/>
      <c r="J86" s="18"/>
      <c r="K86" s="18"/>
      <c r="L86" s="16"/>
    </row>
    <row r="87" hidden="1" s="2" customFormat="1" ht="16.5" customHeight="1">
      <c r="A87" s="34"/>
      <c r="B87" s="35"/>
      <c r="C87" s="36"/>
      <c r="D87" s="36"/>
      <c r="E87" s="192" t="s">
        <v>348</v>
      </c>
      <c r="F87" s="36"/>
      <c r="G87" s="36"/>
      <c r="H87" s="36"/>
      <c r="I87" s="150"/>
      <c r="J87" s="36"/>
      <c r="K87" s="36"/>
      <c r="L87" s="59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12" customHeight="1">
      <c r="A88" s="34"/>
      <c r="B88" s="35"/>
      <c r="C88" s="28" t="s">
        <v>108</v>
      </c>
      <c r="D88" s="36"/>
      <c r="E88" s="36"/>
      <c r="F88" s="36"/>
      <c r="G88" s="36"/>
      <c r="H88" s="36"/>
      <c r="I88" s="150"/>
      <c r="J88" s="36"/>
      <c r="K88" s="36"/>
      <c r="L88" s="59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6.5" customHeight="1">
      <c r="A89" s="34"/>
      <c r="B89" s="35"/>
      <c r="C89" s="36"/>
      <c r="D89" s="36"/>
      <c r="E89" s="72" t="str">
        <f>E11</f>
        <v>SO 3.1 - VRN</v>
      </c>
      <c r="F89" s="36"/>
      <c r="G89" s="36"/>
      <c r="H89" s="36"/>
      <c r="I89" s="150"/>
      <c r="J89" s="36"/>
      <c r="K89" s="36"/>
      <c r="L89" s="59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6"/>
      <c r="D90" s="36"/>
      <c r="E90" s="36"/>
      <c r="F90" s="36"/>
      <c r="G90" s="36"/>
      <c r="H90" s="36"/>
      <c r="I90" s="150"/>
      <c r="J90" s="36"/>
      <c r="K90" s="36"/>
      <c r="L90" s="59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2" customHeight="1">
      <c r="A91" s="34"/>
      <c r="B91" s="35"/>
      <c r="C91" s="28" t="s">
        <v>20</v>
      </c>
      <c r="D91" s="36"/>
      <c r="E91" s="36"/>
      <c r="F91" s="23" t="str">
        <f>F14</f>
        <v>TO Stod</v>
      </c>
      <c r="G91" s="36"/>
      <c r="H91" s="36"/>
      <c r="I91" s="152" t="s">
        <v>22</v>
      </c>
      <c r="J91" s="75" t="str">
        <f>IF(J14="","",J14)</f>
        <v>21. 1. 2019</v>
      </c>
      <c r="K91" s="36"/>
      <c r="L91" s="59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6.96" customHeight="1">
      <c r="A92" s="34"/>
      <c r="B92" s="35"/>
      <c r="C92" s="36"/>
      <c r="D92" s="36"/>
      <c r="E92" s="36"/>
      <c r="F92" s="36"/>
      <c r="G92" s="36"/>
      <c r="H92" s="36"/>
      <c r="I92" s="150"/>
      <c r="J92" s="36"/>
      <c r="K92" s="36"/>
      <c r="L92" s="59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5.15" customHeight="1">
      <c r="A93" s="34"/>
      <c r="B93" s="35"/>
      <c r="C93" s="28" t="s">
        <v>24</v>
      </c>
      <c r="D93" s="36"/>
      <c r="E93" s="36"/>
      <c r="F93" s="23" t="str">
        <f>E17</f>
        <v>SŽDC s.o. - OŘ Plzeň</v>
      </c>
      <c r="G93" s="36"/>
      <c r="H93" s="36"/>
      <c r="I93" s="152" t="s">
        <v>30</v>
      </c>
      <c r="J93" s="32" t="str">
        <f>E23</f>
        <v xml:space="preserve"> </v>
      </c>
      <c r="K93" s="36"/>
      <c r="L93" s="59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15.15" customHeight="1">
      <c r="A94" s="34"/>
      <c r="B94" s="35"/>
      <c r="C94" s="28" t="s">
        <v>28</v>
      </c>
      <c r="D94" s="36"/>
      <c r="E94" s="36"/>
      <c r="F94" s="23" t="str">
        <f>IF(E20="","",E20)</f>
        <v>Vyplň údaj</v>
      </c>
      <c r="G94" s="36"/>
      <c r="H94" s="36"/>
      <c r="I94" s="152" t="s">
        <v>33</v>
      </c>
      <c r="J94" s="32" t="str">
        <f>E26</f>
        <v>Jung</v>
      </c>
      <c r="K94" s="36"/>
      <c r="L94" s="59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6"/>
      <c r="D95" s="36"/>
      <c r="E95" s="36"/>
      <c r="F95" s="36"/>
      <c r="G95" s="36"/>
      <c r="H95" s="36"/>
      <c r="I95" s="150"/>
      <c r="J95" s="36"/>
      <c r="K95" s="36"/>
      <c r="L95" s="59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9.28" customHeight="1">
      <c r="A96" s="34"/>
      <c r="B96" s="35"/>
      <c r="C96" s="193" t="s">
        <v>111</v>
      </c>
      <c r="D96" s="194"/>
      <c r="E96" s="194"/>
      <c r="F96" s="194"/>
      <c r="G96" s="194"/>
      <c r="H96" s="194"/>
      <c r="I96" s="195"/>
      <c r="J96" s="196" t="s">
        <v>112</v>
      </c>
      <c r="K96" s="194"/>
      <c r="L96" s="59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hidden="1" s="2" customFormat="1" ht="10.32" customHeight="1">
      <c r="A97" s="34"/>
      <c r="B97" s="35"/>
      <c r="C97" s="36"/>
      <c r="D97" s="36"/>
      <c r="E97" s="36"/>
      <c r="F97" s="36"/>
      <c r="G97" s="36"/>
      <c r="H97" s="36"/>
      <c r="I97" s="150"/>
      <c r="J97" s="36"/>
      <c r="K97" s="36"/>
      <c r="L97" s="59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hidden="1" s="2" customFormat="1" ht="22.8" customHeight="1">
      <c r="A98" s="34"/>
      <c r="B98" s="35"/>
      <c r="C98" s="197" t="s">
        <v>113</v>
      </c>
      <c r="D98" s="36"/>
      <c r="E98" s="36"/>
      <c r="F98" s="36"/>
      <c r="G98" s="36"/>
      <c r="H98" s="36"/>
      <c r="I98" s="150"/>
      <c r="J98" s="106">
        <f>J120</f>
        <v>0</v>
      </c>
      <c r="K98" s="36"/>
      <c r="L98" s="59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3" t="s">
        <v>114</v>
      </c>
    </row>
    <row r="99" hidden="1" s="2" customFormat="1" ht="21.84" customHeight="1">
      <c r="A99" s="34"/>
      <c r="B99" s="35"/>
      <c r="C99" s="36"/>
      <c r="D99" s="36"/>
      <c r="E99" s="36"/>
      <c r="F99" s="36"/>
      <c r="G99" s="36"/>
      <c r="H99" s="36"/>
      <c r="I99" s="150"/>
      <c r="J99" s="36"/>
      <c r="K99" s="36"/>
      <c r="L99" s="59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hidden="1" s="2" customFormat="1" ht="6.96" customHeight="1">
      <c r="A100" s="34"/>
      <c r="B100" s="62"/>
      <c r="C100" s="63"/>
      <c r="D100" s="63"/>
      <c r="E100" s="63"/>
      <c r="F100" s="63"/>
      <c r="G100" s="63"/>
      <c r="H100" s="63"/>
      <c r="I100" s="188"/>
      <c r="J100" s="63"/>
      <c r="K100" s="63"/>
      <c r="L100" s="59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hidden="1"/>
    <row r="102" hidden="1"/>
    <row r="103" hidden="1"/>
    <row r="104" s="2" customFormat="1" ht="6.96" customHeight="1">
      <c r="A104" s="34"/>
      <c r="B104" s="64"/>
      <c r="C104" s="65"/>
      <c r="D104" s="65"/>
      <c r="E104" s="65"/>
      <c r="F104" s="65"/>
      <c r="G104" s="65"/>
      <c r="H104" s="65"/>
      <c r="I104" s="191"/>
      <c r="J104" s="65"/>
      <c r="K104" s="65"/>
      <c r="L104" s="59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4.96" customHeight="1">
      <c r="A105" s="34"/>
      <c r="B105" s="35"/>
      <c r="C105" s="19" t="s">
        <v>115</v>
      </c>
      <c r="D105" s="36"/>
      <c r="E105" s="36"/>
      <c r="F105" s="36"/>
      <c r="G105" s="36"/>
      <c r="H105" s="36"/>
      <c r="I105" s="150"/>
      <c r="J105" s="36"/>
      <c r="K105" s="36"/>
      <c r="L105" s="59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6.96" customHeight="1">
      <c r="A106" s="34"/>
      <c r="B106" s="35"/>
      <c r="C106" s="36"/>
      <c r="D106" s="36"/>
      <c r="E106" s="36"/>
      <c r="F106" s="36"/>
      <c r="G106" s="36"/>
      <c r="H106" s="36"/>
      <c r="I106" s="150"/>
      <c r="J106" s="36"/>
      <c r="K106" s="36"/>
      <c r="L106" s="59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2" customHeight="1">
      <c r="A107" s="34"/>
      <c r="B107" s="35"/>
      <c r="C107" s="28" t="s">
        <v>16</v>
      </c>
      <c r="D107" s="36"/>
      <c r="E107" s="36"/>
      <c r="F107" s="36"/>
      <c r="G107" s="36"/>
      <c r="H107" s="36"/>
      <c r="I107" s="150"/>
      <c r="J107" s="36"/>
      <c r="K107" s="36"/>
      <c r="L107" s="59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6.5" customHeight="1">
      <c r="A108" s="34"/>
      <c r="B108" s="35"/>
      <c r="C108" s="36"/>
      <c r="D108" s="36"/>
      <c r="E108" s="192" t="str">
        <f>E7</f>
        <v>Oprava traťového úseku Stod - Holýšov</v>
      </c>
      <c r="F108" s="28"/>
      <c r="G108" s="28"/>
      <c r="H108" s="28"/>
      <c r="I108" s="150"/>
      <c r="J108" s="36"/>
      <c r="K108" s="36"/>
      <c r="L108" s="59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1" customFormat="1" ht="12" customHeight="1">
      <c r="B109" s="17"/>
      <c r="C109" s="28" t="s">
        <v>106</v>
      </c>
      <c r="D109" s="18"/>
      <c r="E109" s="18"/>
      <c r="F109" s="18"/>
      <c r="G109" s="18"/>
      <c r="H109" s="18"/>
      <c r="I109" s="142"/>
      <c r="J109" s="18"/>
      <c r="K109" s="18"/>
      <c r="L109" s="16"/>
    </row>
    <row r="110" s="2" customFormat="1" ht="16.5" customHeight="1">
      <c r="A110" s="34"/>
      <c r="B110" s="35"/>
      <c r="C110" s="36"/>
      <c r="D110" s="36"/>
      <c r="E110" s="192" t="s">
        <v>348</v>
      </c>
      <c r="F110" s="36"/>
      <c r="G110" s="36"/>
      <c r="H110" s="36"/>
      <c r="I110" s="150"/>
      <c r="J110" s="36"/>
      <c r="K110" s="36"/>
      <c r="L110" s="59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108</v>
      </c>
      <c r="D111" s="36"/>
      <c r="E111" s="36"/>
      <c r="F111" s="36"/>
      <c r="G111" s="36"/>
      <c r="H111" s="36"/>
      <c r="I111" s="150"/>
      <c r="J111" s="36"/>
      <c r="K111" s="36"/>
      <c r="L111" s="59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6"/>
      <c r="D112" s="36"/>
      <c r="E112" s="72" t="str">
        <f>E11</f>
        <v>SO 3.1 - VRN</v>
      </c>
      <c r="F112" s="36"/>
      <c r="G112" s="36"/>
      <c r="H112" s="36"/>
      <c r="I112" s="150"/>
      <c r="J112" s="36"/>
      <c r="K112" s="36"/>
      <c r="L112" s="59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6"/>
      <c r="D113" s="36"/>
      <c r="E113" s="36"/>
      <c r="F113" s="36"/>
      <c r="G113" s="36"/>
      <c r="H113" s="36"/>
      <c r="I113" s="150"/>
      <c r="J113" s="36"/>
      <c r="K113" s="36"/>
      <c r="L113" s="59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20</v>
      </c>
      <c r="D114" s="36"/>
      <c r="E114" s="36"/>
      <c r="F114" s="23" t="str">
        <f>F14</f>
        <v>TO Stod</v>
      </c>
      <c r="G114" s="36"/>
      <c r="H114" s="36"/>
      <c r="I114" s="152" t="s">
        <v>22</v>
      </c>
      <c r="J114" s="75" t="str">
        <f>IF(J14="","",J14)</f>
        <v>21. 1. 2019</v>
      </c>
      <c r="K114" s="36"/>
      <c r="L114" s="59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6"/>
      <c r="D115" s="36"/>
      <c r="E115" s="36"/>
      <c r="F115" s="36"/>
      <c r="G115" s="36"/>
      <c r="H115" s="36"/>
      <c r="I115" s="150"/>
      <c r="J115" s="36"/>
      <c r="K115" s="36"/>
      <c r="L115" s="59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24</v>
      </c>
      <c r="D116" s="36"/>
      <c r="E116" s="36"/>
      <c r="F116" s="23" t="str">
        <f>E17</f>
        <v>SŽDC s.o. - OŘ Plzeň</v>
      </c>
      <c r="G116" s="36"/>
      <c r="H116" s="36"/>
      <c r="I116" s="152" t="s">
        <v>30</v>
      </c>
      <c r="J116" s="32" t="str">
        <f>E23</f>
        <v xml:space="preserve"> </v>
      </c>
      <c r="K116" s="36"/>
      <c r="L116" s="59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28</v>
      </c>
      <c r="D117" s="36"/>
      <c r="E117" s="36"/>
      <c r="F117" s="23" t="str">
        <f>IF(E20="","",E20)</f>
        <v>Vyplň údaj</v>
      </c>
      <c r="G117" s="36"/>
      <c r="H117" s="36"/>
      <c r="I117" s="152" t="s">
        <v>33</v>
      </c>
      <c r="J117" s="32" t="str">
        <f>E26</f>
        <v>Jung</v>
      </c>
      <c r="K117" s="36"/>
      <c r="L117" s="59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0.32" customHeight="1">
      <c r="A118" s="34"/>
      <c r="B118" s="35"/>
      <c r="C118" s="36"/>
      <c r="D118" s="36"/>
      <c r="E118" s="36"/>
      <c r="F118" s="36"/>
      <c r="G118" s="36"/>
      <c r="H118" s="36"/>
      <c r="I118" s="150"/>
      <c r="J118" s="36"/>
      <c r="K118" s="36"/>
      <c r="L118" s="59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9" customFormat="1" ht="29.28" customHeight="1">
      <c r="A119" s="198"/>
      <c r="B119" s="199"/>
      <c r="C119" s="200" t="s">
        <v>116</v>
      </c>
      <c r="D119" s="201" t="s">
        <v>61</v>
      </c>
      <c r="E119" s="201" t="s">
        <v>57</v>
      </c>
      <c r="F119" s="201" t="s">
        <v>58</v>
      </c>
      <c r="G119" s="201" t="s">
        <v>117</v>
      </c>
      <c r="H119" s="201" t="s">
        <v>118</v>
      </c>
      <c r="I119" s="202" t="s">
        <v>119</v>
      </c>
      <c r="J119" s="203" t="s">
        <v>112</v>
      </c>
      <c r="K119" s="204" t="s">
        <v>120</v>
      </c>
      <c r="L119" s="205"/>
      <c r="M119" s="96" t="s">
        <v>1</v>
      </c>
      <c r="N119" s="97" t="s">
        <v>40</v>
      </c>
      <c r="O119" s="97" t="s">
        <v>121</v>
      </c>
      <c r="P119" s="97" t="s">
        <v>122</v>
      </c>
      <c r="Q119" s="97" t="s">
        <v>123</v>
      </c>
      <c r="R119" s="97" t="s">
        <v>124</v>
      </c>
      <c r="S119" s="97" t="s">
        <v>125</v>
      </c>
      <c r="T119" s="98" t="s">
        <v>126</v>
      </c>
      <c r="U119" s="198"/>
      <c r="V119" s="198"/>
      <c r="W119" s="198"/>
      <c r="X119" s="198"/>
      <c r="Y119" s="198"/>
      <c r="Z119" s="198"/>
      <c r="AA119" s="198"/>
      <c r="AB119" s="198"/>
      <c r="AC119" s="198"/>
      <c r="AD119" s="198"/>
      <c r="AE119" s="198"/>
    </row>
    <row r="120" s="2" customFormat="1" ht="22.8" customHeight="1">
      <c r="A120" s="34"/>
      <c r="B120" s="35"/>
      <c r="C120" s="103" t="s">
        <v>127</v>
      </c>
      <c r="D120" s="36"/>
      <c r="E120" s="36"/>
      <c r="F120" s="36"/>
      <c r="G120" s="36"/>
      <c r="H120" s="36"/>
      <c r="I120" s="150"/>
      <c r="J120" s="206">
        <f>BK120</f>
        <v>0</v>
      </c>
      <c r="K120" s="36"/>
      <c r="L120" s="40"/>
      <c r="M120" s="99"/>
      <c r="N120" s="207"/>
      <c r="O120" s="100"/>
      <c r="P120" s="208">
        <f>SUM(P121:P134)</f>
        <v>0</v>
      </c>
      <c r="Q120" s="100"/>
      <c r="R120" s="208">
        <f>SUM(R121:R134)</f>
        <v>0</v>
      </c>
      <c r="S120" s="100"/>
      <c r="T120" s="209">
        <f>SUM(T121:T134)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T120" s="13" t="s">
        <v>75</v>
      </c>
      <c r="AU120" s="13" t="s">
        <v>114</v>
      </c>
      <c r="BK120" s="210">
        <f>SUM(BK121:BK134)</f>
        <v>0</v>
      </c>
    </row>
    <row r="121" s="2" customFormat="1" ht="16.5" customHeight="1">
      <c r="A121" s="34"/>
      <c r="B121" s="35"/>
      <c r="C121" s="211" t="s">
        <v>83</v>
      </c>
      <c r="D121" s="211" t="s">
        <v>128</v>
      </c>
      <c r="E121" s="212" t="s">
        <v>350</v>
      </c>
      <c r="F121" s="213" t="s">
        <v>351</v>
      </c>
      <c r="G121" s="214" t="s">
        <v>221</v>
      </c>
      <c r="H121" s="215">
        <v>4</v>
      </c>
      <c r="I121" s="216"/>
      <c r="J121" s="217">
        <f>ROUND(I121*H121,2)</f>
        <v>0</v>
      </c>
      <c r="K121" s="218"/>
      <c r="L121" s="40"/>
      <c r="M121" s="219" t="s">
        <v>1</v>
      </c>
      <c r="N121" s="220" t="s">
        <v>41</v>
      </c>
      <c r="O121" s="87"/>
      <c r="P121" s="221">
        <f>O121*H121</f>
        <v>0</v>
      </c>
      <c r="Q121" s="221">
        <v>0</v>
      </c>
      <c r="R121" s="221">
        <f>Q121*H121</f>
        <v>0</v>
      </c>
      <c r="S121" s="221">
        <v>0</v>
      </c>
      <c r="T121" s="222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223" t="s">
        <v>352</v>
      </c>
      <c r="AT121" s="223" t="s">
        <v>128</v>
      </c>
      <c r="AU121" s="223" t="s">
        <v>76</v>
      </c>
      <c r="AY121" s="13" t="s">
        <v>133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3" t="s">
        <v>83</v>
      </c>
      <c r="BK121" s="224">
        <f>ROUND(I121*H121,2)</f>
        <v>0</v>
      </c>
      <c r="BL121" s="13" t="s">
        <v>352</v>
      </c>
      <c r="BM121" s="223" t="s">
        <v>353</v>
      </c>
    </row>
    <row r="122" s="2" customFormat="1">
      <c r="A122" s="34"/>
      <c r="B122" s="35"/>
      <c r="C122" s="36"/>
      <c r="D122" s="225" t="s">
        <v>135</v>
      </c>
      <c r="E122" s="36"/>
      <c r="F122" s="226" t="s">
        <v>354</v>
      </c>
      <c r="G122" s="36"/>
      <c r="H122" s="36"/>
      <c r="I122" s="150"/>
      <c r="J122" s="36"/>
      <c r="K122" s="36"/>
      <c r="L122" s="40"/>
      <c r="M122" s="227"/>
      <c r="N122" s="228"/>
      <c r="O122" s="87"/>
      <c r="P122" s="87"/>
      <c r="Q122" s="87"/>
      <c r="R122" s="87"/>
      <c r="S122" s="87"/>
      <c r="T122" s="88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3" t="s">
        <v>135</v>
      </c>
      <c r="AU122" s="13" t="s">
        <v>76</v>
      </c>
    </row>
    <row r="123" s="2" customFormat="1" ht="16.5" customHeight="1">
      <c r="A123" s="34"/>
      <c r="B123" s="35"/>
      <c r="C123" s="211" t="s">
        <v>85</v>
      </c>
      <c r="D123" s="211" t="s">
        <v>128</v>
      </c>
      <c r="E123" s="212" t="s">
        <v>355</v>
      </c>
      <c r="F123" s="213" t="s">
        <v>356</v>
      </c>
      <c r="G123" s="214" t="s">
        <v>357</v>
      </c>
      <c r="H123" s="269"/>
      <c r="I123" s="216"/>
      <c r="J123" s="217">
        <f>ROUND(I123*H123,2)</f>
        <v>0</v>
      </c>
      <c r="K123" s="218"/>
      <c r="L123" s="40"/>
      <c r="M123" s="219" t="s">
        <v>1</v>
      </c>
      <c r="N123" s="220" t="s">
        <v>41</v>
      </c>
      <c r="O123" s="87"/>
      <c r="P123" s="221">
        <f>O123*H123</f>
        <v>0</v>
      </c>
      <c r="Q123" s="221">
        <v>0</v>
      </c>
      <c r="R123" s="221">
        <f>Q123*H123</f>
        <v>0</v>
      </c>
      <c r="S123" s="221">
        <v>0</v>
      </c>
      <c r="T123" s="222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223" t="s">
        <v>352</v>
      </c>
      <c r="AT123" s="223" t="s">
        <v>128</v>
      </c>
      <c r="AU123" s="223" t="s">
        <v>76</v>
      </c>
      <c r="AY123" s="13" t="s">
        <v>133</v>
      </c>
      <c r="BE123" s="224">
        <f>IF(N123="základní",J123,0)</f>
        <v>0</v>
      </c>
      <c r="BF123" s="224">
        <f>IF(N123="snížená",J123,0)</f>
        <v>0</v>
      </c>
      <c r="BG123" s="224">
        <f>IF(N123="zákl. přenesená",J123,0)</f>
        <v>0</v>
      </c>
      <c r="BH123" s="224">
        <f>IF(N123="sníž. přenesená",J123,0)</f>
        <v>0</v>
      </c>
      <c r="BI123" s="224">
        <f>IF(N123="nulová",J123,0)</f>
        <v>0</v>
      </c>
      <c r="BJ123" s="13" t="s">
        <v>83</v>
      </c>
      <c r="BK123" s="224">
        <f>ROUND(I123*H123,2)</f>
        <v>0</v>
      </c>
      <c r="BL123" s="13" t="s">
        <v>352</v>
      </c>
      <c r="BM123" s="223" t="s">
        <v>358</v>
      </c>
    </row>
    <row r="124" s="2" customFormat="1">
      <c r="A124" s="34"/>
      <c r="B124" s="35"/>
      <c r="C124" s="36"/>
      <c r="D124" s="225" t="s">
        <v>135</v>
      </c>
      <c r="E124" s="36"/>
      <c r="F124" s="226" t="s">
        <v>356</v>
      </c>
      <c r="G124" s="36"/>
      <c r="H124" s="36"/>
      <c r="I124" s="150"/>
      <c r="J124" s="36"/>
      <c r="K124" s="36"/>
      <c r="L124" s="40"/>
      <c r="M124" s="227"/>
      <c r="N124" s="228"/>
      <c r="O124" s="87"/>
      <c r="P124" s="87"/>
      <c r="Q124" s="87"/>
      <c r="R124" s="87"/>
      <c r="S124" s="87"/>
      <c r="T124" s="88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T124" s="13" t="s">
        <v>135</v>
      </c>
      <c r="AU124" s="13" t="s">
        <v>76</v>
      </c>
    </row>
    <row r="125" s="2" customFormat="1" ht="16.5" customHeight="1">
      <c r="A125" s="34"/>
      <c r="B125" s="35"/>
      <c r="C125" s="211" t="s">
        <v>147</v>
      </c>
      <c r="D125" s="211" t="s">
        <v>128</v>
      </c>
      <c r="E125" s="212" t="s">
        <v>359</v>
      </c>
      <c r="F125" s="213" t="s">
        <v>360</v>
      </c>
      <c r="G125" s="214" t="s">
        <v>357</v>
      </c>
      <c r="H125" s="269"/>
      <c r="I125" s="216"/>
      <c r="J125" s="217">
        <f>ROUND(I125*H125,2)</f>
        <v>0</v>
      </c>
      <c r="K125" s="218"/>
      <c r="L125" s="40"/>
      <c r="M125" s="219" t="s">
        <v>1</v>
      </c>
      <c r="N125" s="220" t="s">
        <v>41</v>
      </c>
      <c r="O125" s="87"/>
      <c r="P125" s="221">
        <f>O125*H125</f>
        <v>0</v>
      </c>
      <c r="Q125" s="221">
        <v>0</v>
      </c>
      <c r="R125" s="221">
        <f>Q125*H125</f>
        <v>0</v>
      </c>
      <c r="S125" s="221">
        <v>0</v>
      </c>
      <c r="T125" s="222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223" t="s">
        <v>352</v>
      </c>
      <c r="AT125" s="223" t="s">
        <v>128</v>
      </c>
      <c r="AU125" s="223" t="s">
        <v>76</v>
      </c>
      <c r="AY125" s="13" t="s">
        <v>133</v>
      </c>
      <c r="BE125" s="224">
        <f>IF(N125="základní",J125,0)</f>
        <v>0</v>
      </c>
      <c r="BF125" s="224">
        <f>IF(N125="snížená",J125,0)</f>
        <v>0</v>
      </c>
      <c r="BG125" s="224">
        <f>IF(N125="zákl. přenesená",J125,0)</f>
        <v>0</v>
      </c>
      <c r="BH125" s="224">
        <f>IF(N125="sníž. přenesená",J125,0)</f>
        <v>0</v>
      </c>
      <c r="BI125" s="224">
        <f>IF(N125="nulová",J125,0)</f>
        <v>0</v>
      </c>
      <c r="BJ125" s="13" t="s">
        <v>83</v>
      </c>
      <c r="BK125" s="224">
        <f>ROUND(I125*H125,2)</f>
        <v>0</v>
      </c>
      <c r="BL125" s="13" t="s">
        <v>352</v>
      </c>
      <c r="BM125" s="223" t="s">
        <v>361</v>
      </c>
    </row>
    <row r="126" s="2" customFormat="1">
      <c r="A126" s="34"/>
      <c r="B126" s="35"/>
      <c r="C126" s="36"/>
      <c r="D126" s="225" t="s">
        <v>135</v>
      </c>
      <c r="E126" s="36"/>
      <c r="F126" s="226" t="s">
        <v>360</v>
      </c>
      <c r="G126" s="36"/>
      <c r="H126" s="36"/>
      <c r="I126" s="150"/>
      <c r="J126" s="36"/>
      <c r="K126" s="36"/>
      <c r="L126" s="40"/>
      <c r="M126" s="227"/>
      <c r="N126" s="228"/>
      <c r="O126" s="87"/>
      <c r="P126" s="87"/>
      <c r="Q126" s="87"/>
      <c r="R126" s="87"/>
      <c r="S126" s="87"/>
      <c r="T126" s="88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T126" s="13" t="s">
        <v>135</v>
      </c>
      <c r="AU126" s="13" t="s">
        <v>76</v>
      </c>
    </row>
    <row r="127" s="2" customFormat="1" ht="16.5" customHeight="1">
      <c r="A127" s="34"/>
      <c r="B127" s="35"/>
      <c r="C127" s="211" t="s">
        <v>132</v>
      </c>
      <c r="D127" s="211" t="s">
        <v>128</v>
      </c>
      <c r="E127" s="212" t="s">
        <v>362</v>
      </c>
      <c r="F127" s="213" t="s">
        <v>363</v>
      </c>
      <c r="G127" s="214" t="s">
        <v>357</v>
      </c>
      <c r="H127" s="269"/>
      <c r="I127" s="216"/>
      <c r="J127" s="217">
        <f>ROUND(I127*H127,2)</f>
        <v>0</v>
      </c>
      <c r="K127" s="218"/>
      <c r="L127" s="40"/>
      <c r="M127" s="219" t="s">
        <v>1</v>
      </c>
      <c r="N127" s="220" t="s">
        <v>41</v>
      </c>
      <c r="O127" s="87"/>
      <c r="P127" s="221">
        <f>O127*H127</f>
        <v>0</v>
      </c>
      <c r="Q127" s="221">
        <v>0</v>
      </c>
      <c r="R127" s="221">
        <f>Q127*H127</f>
        <v>0</v>
      </c>
      <c r="S127" s="221">
        <v>0</v>
      </c>
      <c r="T127" s="222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23" t="s">
        <v>352</v>
      </c>
      <c r="AT127" s="223" t="s">
        <v>128</v>
      </c>
      <c r="AU127" s="223" t="s">
        <v>76</v>
      </c>
      <c r="AY127" s="13" t="s">
        <v>133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3" t="s">
        <v>83</v>
      </c>
      <c r="BK127" s="224">
        <f>ROUND(I127*H127,2)</f>
        <v>0</v>
      </c>
      <c r="BL127" s="13" t="s">
        <v>352</v>
      </c>
      <c r="BM127" s="223" t="s">
        <v>364</v>
      </c>
    </row>
    <row r="128" s="2" customFormat="1">
      <c r="A128" s="34"/>
      <c r="B128" s="35"/>
      <c r="C128" s="36"/>
      <c r="D128" s="225" t="s">
        <v>135</v>
      </c>
      <c r="E128" s="36"/>
      <c r="F128" s="226" t="s">
        <v>363</v>
      </c>
      <c r="G128" s="36"/>
      <c r="H128" s="36"/>
      <c r="I128" s="150"/>
      <c r="J128" s="36"/>
      <c r="K128" s="36"/>
      <c r="L128" s="40"/>
      <c r="M128" s="227"/>
      <c r="N128" s="228"/>
      <c r="O128" s="87"/>
      <c r="P128" s="87"/>
      <c r="Q128" s="87"/>
      <c r="R128" s="87"/>
      <c r="S128" s="87"/>
      <c r="T128" s="88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3" t="s">
        <v>135</v>
      </c>
      <c r="AU128" s="13" t="s">
        <v>76</v>
      </c>
    </row>
    <row r="129" s="2" customFormat="1" ht="16.5" customHeight="1">
      <c r="A129" s="34"/>
      <c r="B129" s="35"/>
      <c r="C129" s="211" t="s">
        <v>158</v>
      </c>
      <c r="D129" s="211" t="s">
        <v>128</v>
      </c>
      <c r="E129" s="212" t="s">
        <v>365</v>
      </c>
      <c r="F129" s="213" t="s">
        <v>366</v>
      </c>
      <c r="G129" s="214" t="s">
        <v>357</v>
      </c>
      <c r="H129" s="269"/>
      <c r="I129" s="216"/>
      <c r="J129" s="217">
        <f>ROUND(I129*H129,2)</f>
        <v>0</v>
      </c>
      <c r="K129" s="218"/>
      <c r="L129" s="40"/>
      <c r="M129" s="219" t="s">
        <v>1</v>
      </c>
      <c r="N129" s="220" t="s">
        <v>41</v>
      </c>
      <c r="O129" s="87"/>
      <c r="P129" s="221">
        <f>O129*H129</f>
        <v>0</v>
      </c>
      <c r="Q129" s="221">
        <v>0</v>
      </c>
      <c r="R129" s="221">
        <f>Q129*H129</f>
        <v>0</v>
      </c>
      <c r="S129" s="221">
        <v>0</v>
      </c>
      <c r="T129" s="222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23" t="s">
        <v>352</v>
      </c>
      <c r="AT129" s="223" t="s">
        <v>128</v>
      </c>
      <c r="AU129" s="223" t="s">
        <v>76</v>
      </c>
      <c r="AY129" s="13" t="s">
        <v>133</v>
      </c>
      <c r="BE129" s="224">
        <f>IF(N129="základní",J129,0)</f>
        <v>0</v>
      </c>
      <c r="BF129" s="224">
        <f>IF(N129="snížená",J129,0)</f>
        <v>0</v>
      </c>
      <c r="BG129" s="224">
        <f>IF(N129="zákl. přenesená",J129,0)</f>
        <v>0</v>
      </c>
      <c r="BH129" s="224">
        <f>IF(N129="sníž. přenesená",J129,0)</f>
        <v>0</v>
      </c>
      <c r="BI129" s="224">
        <f>IF(N129="nulová",J129,0)</f>
        <v>0</v>
      </c>
      <c r="BJ129" s="13" t="s">
        <v>83</v>
      </c>
      <c r="BK129" s="224">
        <f>ROUND(I129*H129,2)</f>
        <v>0</v>
      </c>
      <c r="BL129" s="13" t="s">
        <v>352</v>
      </c>
      <c r="BM129" s="223" t="s">
        <v>367</v>
      </c>
    </row>
    <row r="130" s="2" customFormat="1">
      <c r="A130" s="34"/>
      <c r="B130" s="35"/>
      <c r="C130" s="36"/>
      <c r="D130" s="225" t="s">
        <v>135</v>
      </c>
      <c r="E130" s="36"/>
      <c r="F130" s="226" t="s">
        <v>368</v>
      </c>
      <c r="G130" s="36"/>
      <c r="H130" s="36"/>
      <c r="I130" s="150"/>
      <c r="J130" s="36"/>
      <c r="K130" s="36"/>
      <c r="L130" s="40"/>
      <c r="M130" s="227"/>
      <c r="N130" s="228"/>
      <c r="O130" s="87"/>
      <c r="P130" s="87"/>
      <c r="Q130" s="87"/>
      <c r="R130" s="87"/>
      <c r="S130" s="87"/>
      <c r="T130" s="88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3" t="s">
        <v>135</v>
      </c>
      <c r="AU130" s="13" t="s">
        <v>76</v>
      </c>
    </row>
    <row r="131" s="2" customFormat="1" ht="16.5" customHeight="1">
      <c r="A131" s="34"/>
      <c r="B131" s="35"/>
      <c r="C131" s="211" t="s">
        <v>163</v>
      </c>
      <c r="D131" s="211" t="s">
        <v>128</v>
      </c>
      <c r="E131" s="212" t="s">
        <v>369</v>
      </c>
      <c r="F131" s="213" t="s">
        <v>370</v>
      </c>
      <c r="G131" s="214" t="s">
        <v>357</v>
      </c>
      <c r="H131" s="269"/>
      <c r="I131" s="216"/>
      <c r="J131" s="217">
        <f>ROUND(I131*H131,2)</f>
        <v>0</v>
      </c>
      <c r="K131" s="218"/>
      <c r="L131" s="40"/>
      <c r="M131" s="219" t="s">
        <v>1</v>
      </c>
      <c r="N131" s="220" t="s">
        <v>41</v>
      </c>
      <c r="O131" s="87"/>
      <c r="P131" s="221">
        <f>O131*H131</f>
        <v>0</v>
      </c>
      <c r="Q131" s="221">
        <v>0</v>
      </c>
      <c r="R131" s="221">
        <f>Q131*H131</f>
        <v>0</v>
      </c>
      <c r="S131" s="221">
        <v>0</v>
      </c>
      <c r="T131" s="22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223" t="s">
        <v>352</v>
      </c>
      <c r="AT131" s="223" t="s">
        <v>128</v>
      </c>
      <c r="AU131" s="223" t="s">
        <v>76</v>
      </c>
      <c r="AY131" s="13" t="s">
        <v>133</v>
      </c>
      <c r="BE131" s="224">
        <f>IF(N131="základní",J131,0)</f>
        <v>0</v>
      </c>
      <c r="BF131" s="224">
        <f>IF(N131="snížená",J131,0)</f>
        <v>0</v>
      </c>
      <c r="BG131" s="224">
        <f>IF(N131="zákl. přenesená",J131,0)</f>
        <v>0</v>
      </c>
      <c r="BH131" s="224">
        <f>IF(N131="sníž. přenesená",J131,0)</f>
        <v>0</v>
      </c>
      <c r="BI131" s="224">
        <f>IF(N131="nulová",J131,0)</f>
        <v>0</v>
      </c>
      <c r="BJ131" s="13" t="s">
        <v>83</v>
      </c>
      <c r="BK131" s="224">
        <f>ROUND(I131*H131,2)</f>
        <v>0</v>
      </c>
      <c r="BL131" s="13" t="s">
        <v>352</v>
      </c>
      <c r="BM131" s="223" t="s">
        <v>371</v>
      </c>
    </row>
    <row r="132" s="2" customFormat="1">
      <c r="A132" s="34"/>
      <c r="B132" s="35"/>
      <c r="C132" s="36"/>
      <c r="D132" s="225" t="s">
        <v>135</v>
      </c>
      <c r="E132" s="36"/>
      <c r="F132" s="226" t="s">
        <v>372</v>
      </c>
      <c r="G132" s="36"/>
      <c r="H132" s="36"/>
      <c r="I132" s="150"/>
      <c r="J132" s="36"/>
      <c r="K132" s="36"/>
      <c r="L132" s="40"/>
      <c r="M132" s="227"/>
      <c r="N132" s="228"/>
      <c r="O132" s="87"/>
      <c r="P132" s="87"/>
      <c r="Q132" s="87"/>
      <c r="R132" s="87"/>
      <c r="S132" s="87"/>
      <c r="T132" s="88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3" t="s">
        <v>135</v>
      </c>
      <c r="AU132" s="13" t="s">
        <v>76</v>
      </c>
    </row>
    <row r="133" s="2" customFormat="1" ht="36" customHeight="1">
      <c r="A133" s="34"/>
      <c r="B133" s="35"/>
      <c r="C133" s="211" t="s">
        <v>169</v>
      </c>
      <c r="D133" s="211" t="s">
        <v>128</v>
      </c>
      <c r="E133" s="212" t="s">
        <v>373</v>
      </c>
      <c r="F133" s="213" t="s">
        <v>374</v>
      </c>
      <c r="G133" s="214" t="s">
        <v>357</v>
      </c>
      <c r="H133" s="269"/>
      <c r="I133" s="216"/>
      <c r="J133" s="217">
        <f>ROUND(I133*H133,2)</f>
        <v>0</v>
      </c>
      <c r="K133" s="218"/>
      <c r="L133" s="40"/>
      <c r="M133" s="219" t="s">
        <v>1</v>
      </c>
      <c r="N133" s="220" t="s">
        <v>41</v>
      </c>
      <c r="O133" s="87"/>
      <c r="P133" s="221">
        <f>O133*H133</f>
        <v>0</v>
      </c>
      <c r="Q133" s="221">
        <v>0</v>
      </c>
      <c r="R133" s="221">
        <f>Q133*H133</f>
        <v>0</v>
      </c>
      <c r="S133" s="221">
        <v>0</v>
      </c>
      <c r="T133" s="22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23" t="s">
        <v>352</v>
      </c>
      <c r="AT133" s="223" t="s">
        <v>128</v>
      </c>
      <c r="AU133" s="223" t="s">
        <v>76</v>
      </c>
      <c r="AY133" s="13" t="s">
        <v>133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3" t="s">
        <v>83</v>
      </c>
      <c r="BK133" s="224">
        <f>ROUND(I133*H133,2)</f>
        <v>0</v>
      </c>
      <c r="BL133" s="13" t="s">
        <v>352</v>
      </c>
      <c r="BM133" s="223" t="s">
        <v>375</v>
      </c>
    </row>
    <row r="134" s="2" customFormat="1">
      <c r="A134" s="34"/>
      <c r="B134" s="35"/>
      <c r="C134" s="36"/>
      <c r="D134" s="225" t="s">
        <v>135</v>
      </c>
      <c r="E134" s="36"/>
      <c r="F134" s="226" t="s">
        <v>374</v>
      </c>
      <c r="G134" s="36"/>
      <c r="H134" s="36"/>
      <c r="I134" s="150"/>
      <c r="J134" s="36"/>
      <c r="K134" s="36"/>
      <c r="L134" s="40"/>
      <c r="M134" s="265"/>
      <c r="N134" s="266"/>
      <c r="O134" s="267"/>
      <c r="P134" s="267"/>
      <c r="Q134" s="267"/>
      <c r="R134" s="267"/>
      <c r="S134" s="267"/>
      <c r="T134" s="268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3" t="s">
        <v>135</v>
      </c>
      <c r="AU134" s="13" t="s">
        <v>76</v>
      </c>
    </row>
    <row r="135" s="2" customFormat="1" ht="6.96" customHeight="1">
      <c r="A135" s="34"/>
      <c r="B135" s="62"/>
      <c r="C135" s="63"/>
      <c r="D135" s="63"/>
      <c r="E135" s="63"/>
      <c r="F135" s="63"/>
      <c r="G135" s="63"/>
      <c r="H135" s="63"/>
      <c r="I135" s="188"/>
      <c r="J135" s="63"/>
      <c r="K135" s="63"/>
      <c r="L135" s="40"/>
      <c r="M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</sheetData>
  <sheetProtection sheet="1" autoFilter="0" formatColumns="0" formatRows="0" objects="1" scenarios="1" spinCount="100000" saltValue="HCq/JkwMS+dsr/uofuB7a1Wb4SlmutaQr4lTUwUKmIWZruSb6SBkaGS+I2gkstiptawtqBOTuwH6qMmnP8SiMw==" hashValue="AWfZp2a4T9oGzxclsPcmnOQ9wc1lQxeVoWqZH42YGXu67m3Ib7H1FCx0xGeR6/cuEtfSQ4Jov8Iuv1Y89Xxp6g==" algorithmName="SHA-512" password="CC35"/>
  <autoFilter ref="C119:K134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08:H108"/>
    <mergeCell ref="E110:H110"/>
    <mergeCell ref="E112:H11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Zdeněk Jiří</dc:creator>
  <cp:lastModifiedBy>Zdeněk Jiří</cp:lastModifiedBy>
  <dcterms:created xsi:type="dcterms:W3CDTF">2019-08-13T04:59:52Z</dcterms:created>
  <dcterms:modified xsi:type="dcterms:W3CDTF">2019-08-13T04:59:55Z</dcterms:modified>
</cp:coreProperties>
</file>