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570" windowWidth="27225" windowHeight="11445"/>
  </bookViews>
  <sheets>
    <sheet name="Rekapitulace stavby" sheetId="1" r:id="rId1"/>
    <sheet name="01.1 - Demontáž, montáž k..." sheetId="2" r:id="rId2"/>
    <sheet name="02.1 - Zřízení a oprava s..." sheetId="3" r:id="rId3"/>
    <sheet name="02.2 - Zřízení horizontál..." sheetId="4" r:id="rId4"/>
    <sheet name="02.3 - Výřez zeleně" sheetId="5" r:id="rId5"/>
    <sheet name="03.1 - Manipulace, přepra..." sheetId="6" r:id="rId6"/>
    <sheet name="03.2 - VRN" sheetId="7" r:id="rId7"/>
  </sheets>
  <definedNames>
    <definedName name="_xlnm._FilterDatabase" localSheetId="1" hidden="1">'01.1 - Demontáž, montáž k...'!$C$121:$K$158</definedName>
    <definedName name="_xlnm._FilterDatabase" localSheetId="2" hidden="1">'02.1 - Zřízení a oprava s...'!$C$121:$K$168</definedName>
    <definedName name="_xlnm._FilterDatabase" localSheetId="3" hidden="1">'02.2 - Zřízení horizontál...'!$C$124:$K$138</definedName>
    <definedName name="_xlnm._FilterDatabase" localSheetId="4" hidden="1">'02.3 - Výřez zeleně'!$C$121:$K$127</definedName>
    <definedName name="_xlnm._FilterDatabase" localSheetId="5" hidden="1">'03.1 - Manipulace, přepra...'!$C$120:$K$168</definedName>
    <definedName name="_xlnm._FilterDatabase" localSheetId="6" hidden="1">'03.2 - VRN'!$C$120:$K$132</definedName>
    <definedName name="_xlnm.Print_Titles" localSheetId="1">'01.1 - Demontáž, montáž k...'!$121:$121</definedName>
    <definedName name="_xlnm.Print_Titles" localSheetId="2">'02.1 - Zřízení a oprava s...'!$121:$121</definedName>
    <definedName name="_xlnm.Print_Titles" localSheetId="3">'02.2 - Zřízení horizontál...'!$124:$124</definedName>
    <definedName name="_xlnm.Print_Titles" localSheetId="4">'02.3 - Výřez zeleně'!$121:$121</definedName>
    <definedName name="_xlnm.Print_Titles" localSheetId="5">'03.1 - Manipulace, přepra...'!$120:$120</definedName>
    <definedName name="_xlnm.Print_Titles" localSheetId="6">'03.2 - VRN'!$120:$120</definedName>
    <definedName name="_xlnm.Print_Titles" localSheetId="0">'Rekapitulace stavby'!$92:$92</definedName>
    <definedName name="_xlnm.Print_Area" localSheetId="1">'01.1 - Demontáž, montáž k...'!$C$4:$J$76,'01.1 - Demontáž, montáž k...'!$C$82:$J$101,'01.1 - Demontáž, montáž k...'!$C$107:$K$158</definedName>
    <definedName name="_xlnm.Print_Area" localSheetId="2">'02.1 - Zřízení a oprava s...'!$C$4:$J$76,'02.1 - Zřízení a oprava s...'!$C$82:$J$101,'02.1 - Zřízení a oprava s...'!$C$107:$K$168</definedName>
    <definedName name="_xlnm.Print_Area" localSheetId="3">'02.2 - Zřízení horizontál...'!$C$4:$J$76,'02.2 - Zřízení horizontál...'!$C$82:$J$104,'02.2 - Zřízení horizontál...'!$C$110:$K$138</definedName>
    <definedName name="_xlnm.Print_Area" localSheetId="4">'02.3 - Výřez zeleně'!$C$4:$J$76,'02.3 - Výřez zeleně'!$C$82:$J$101,'02.3 - Výřez zeleně'!$C$107:$K$127</definedName>
    <definedName name="_xlnm.Print_Area" localSheetId="5">'03.1 - Manipulace, přepra...'!$C$4:$J$76,'03.1 - Manipulace, přepra...'!$C$82:$J$100,'03.1 - Manipulace, přepra...'!$C$106:$K$168</definedName>
    <definedName name="_xlnm.Print_Area" localSheetId="6">'03.2 - VRN'!$C$4:$J$76,'03.2 - VRN'!$C$82:$J$100,'03.2 - VRN'!$C$106:$K$132</definedName>
    <definedName name="_xlnm.Print_Area" localSheetId="0">'Rekapitulace stavby'!$D$4:$AO$76,'Rekapitulace stavby'!$C$82:$AQ$104</definedName>
  </definedNames>
  <calcPr calcId="145621"/>
</workbook>
</file>

<file path=xl/calcChain.xml><?xml version="1.0" encoding="utf-8"?>
<calcChain xmlns="http://schemas.openxmlformats.org/spreadsheetml/2006/main">
  <c r="J39" i="7" l="1"/>
  <c r="J38" i="7"/>
  <c r="AY103" i="1"/>
  <c r="J37" i="7"/>
  <c r="AX103" i="1" s="1"/>
  <c r="BI132" i="7"/>
  <c r="BH132" i="7"/>
  <c r="BG132" i="7"/>
  <c r="BF132" i="7"/>
  <c r="T132" i="7"/>
  <c r="R132" i="7"/>
  <c r="P132" i="7"/>
  <c r="BK132" i="7"/>
  <c r="J132" i="7"/>
  <c r="BE132" i="7"/>
  <c r="BI131" i="7"/>
  <c r="BH131" i="7"/>
  <c r="BG131" i="7"/>
  <c r="BF131" i="7"/>
  <c r="T131" i="7"/>
  <c r="R131" i="7"/>
  <c r="P131" i="7"/>
  <c r="BK131" i="7"/>
  <c r="J131" i="7"/>
  <c r="BE131" i="7" s="1"/>
  <c r="BI130" i="7"/>
  <c r="BH130" i="7"/>
  <c r="BG130" i="7"/>
  <c r="BF130" i="7"/>
  <c r="T130" i="7"/>
  <c r="R130" i="7"/>
  <c r="P130" i="7"/>
  <c r="BK130" i="7"/>
  <c r="J130" i="7"/>
  <c r="BE130" i="7" s="1"/>
  <c r="BI129" i="7"/>
  <c r="BH129" i="7"/>
  <c r="BG129" i="7"/>
  <c r="BF129" i="7"/>
  <c r="T129" i="7"/>
  <c r="R129" i="7"/>
  <c r="P129" i="7"/>
  <c r="BK129" i="7"/>
  <c r="J129" i="7"/>
  <c r="BE129" i="7" s="1"/>
  <c r="BI128" i="7"/>
  <c r="BH128" i="7"/>
  <c r="BG128" i="7"/>
  <c r="BF128" i="7"/>
  <c r="T128" i="7"/>
  <c r="R128" i="7"/>
  <c r="P128" i="7"/>
  <c r="BK128" i="7"/>
  <c r="J128" i="7"/>
  <c r="BE128" i="7" s="1"/>
  <c r="BI127" i="7"/>
  <c r="BH127" i="7"/>
  <c r="BG127" i="7"/>
  <c r="BF127" i="7"/>
  <c r="T127" i="7"/>
  <c r="R127" i="7"/>
  <c r="P127" i="7"/>
  <c r="BK127" i="7"/>
  <c r="J127" i="7"/>
  <c r="BE127" i="7" s="1"/>
  <c r="BI126" i="7"/>
  <c r="BH126" i="7"/>
  <c r="BG126" i="7"/>
  <c r="BF126" i="7"/>
  <c r="T126" i="7"/>
  <c r="R126" i="7"/>
  <c r="P126" i="7"/>
  <c r="BK126" i="7"/>
  <c r="J126" i="7"/>
  <c r="BE126" i="7" s="1"/>
  <c r="BI125" i="7"/>
  <c r="BH125" i="7"/>
  <c r="BG125" i="7"/>
  <c r="BF125" i="7"/>
  <c r="T125" i="7"/>
  <c r="R125" i="7"/>
  <c r="P125" i="7"/>
  <c r="BK125" i="7"/>
  <c r="J125" i="7"/>
  <c r="BE125" i="7" s="1"/>
  <c r="BI124" i="7"/>
  <c r="BH124" i="7"/>
  <c r="BG124" i="7"/>
  <c r="BF124" i="7"/>
  <c r="T124" i="7"/>
  <c r="R124" i="7"/>
  <c r="P124" i="7"/>
  <c r="BK124" i="7"/>
  <c r="J124" i="7"/>
  <c r="BE124" i="7"/>
  <c r="BI123" i="7"/>
  <c r="BH123" i="7"/>
  <c r="BG123" i="7"/>
  <c r="BF123" i="7"/>
  <c r="T123" i="7"/>
  <c r="R123" i="7"/>
  <c r="P123" i="7"/>
  <c r="BK123" i="7"/>
  <c r="J123" i="7"/>
  <c r="BE123" i="7" s="1"/>
  <c r="F115" i="7"/>
  <c r="E113" i="7"/>
  <c r="F91" i="7"/>
  <c r="E89" i="7"/>
  <c r="J26" i="7"/>
  <c r="E26" i="7"/>
  <c r="J118" i="7" s="1"/>
  <c r="J94" i="7"/>
  <c r="J25" i="7"/>
  <c r="J23" i="7"/>
  <c r="E23" i="7"/>
  <c r="J117" i="7"/>
  <c r="J93" i="7"/>
  <c r="J22" i="7"/>
  <c r="J20" i="7"/>
  <c r="E20" i="7"/>
  <c r="F94" i="7" s="1"/>
  <c r="F118" i="7"/>
  <c r="J19" i="7"/>
  <c r="J17" i="7"/>
  <c r="E17" i="7"/>
  <c r="J16" i="7"/>
  <c r="J14" i="7"/>
  <c r="E7" i="7"/>
  <c r="E85" i="7" s="1"/>
  <c r="E109" i="7"/>
  <c r="J39" i="6"/>
  <c r="J38" i="6"/>
  <c r="AY102" i="1"/>
  <c r="J37" i="6"/>
  <c r="AX102" i="1"/>
  <c r="BI167" i="6"/>
  <c r="BH167" i="6"/>
  <c r="BG167" i="6"/>
  <c r="BF167" i="6"/>
  <c r="T167" i="6"/>
  <c r="R167" i="6"/>
  <c r="P167" i="6"/>
  <c r="BK167" i="6"/>
  <c r="J167" i="6"/>
  <c r="BE167" i="6"/>
  <c r="BI165" i="6"/>
  <c r="BH165" i="6"/>
  <c r="BG165" i="6"/>
  <c r="BF165" i="6"/>
  <c r="T165" i="6"/>
  <c r="R165" i="6"/>
  <c r="P165" i="6"/>
  <c r="BK165" i="6"/>
  <c r="J165" i="6"/>
  <c r="BE165" i="6"/>
  <c r="BI161" i="6"/>
  <c r="BH161" i="6"/>
  <c r="BG161" i="6"/>
  <c r="BF161" i="6"/>
  <c r="T161" i="6"/>
  <c r="R161" i="6"/>
  <c r="P161" i="6"/>
  <c r="BK161" i="6"/>
  <c r="J161" i="6"/>
  <c r="BE161" i="6"/>
  <c r="BI157" i="6"/>
  <c r="BH157" i="6"/>
  <c r="BG157" i="6"/>
  <c r="BF157" i="6"/>
  <c r="T157" i="6"/>
  <c r="R157" i="6"/>
  <c r="P157" i="6"/>
  <c r="BK157" i="6"/>
  <c r="J157" i="6"/>
  <c r="BE157" i="6"/>
  <c r="BI155" i="6"/>
  <c r="BH155" i="6"/>
  <c r="BG155" i="6"/>
  <c r="BF155" i="6"/>
  <c r="T155" i="6"/>
  <c r="R155" i="6"/>
  <c r="P155" i="6"/>
  <c r="BK155" i="6"/>
  <c r="J155" i="6"/>
  <c r="BE155" i="6"/>
  <c r="BI151" i="6"/>
  <c r="BH151" i="6"/>
  <c r="BG151" i="6"/>
  <c r="BF151" i="6"/>
  <c r="T151" i="6"/>
  <c r="R151" i="6"/>
  <c r="P151" i="6"/>
  <c r="BK151" i="6"/>
  <c r="J151" i="6"/>
  <c r="BE151" i="6"/>
  <c r="BI146" i="6"/>
  <c r="BH146" i="6"/>
  <c r="BG146" i="6"/>
  <c r="BF146" i="6"/>
  <c r="T146" i="6"/>
  <c r="R146" i="6"/>
  <c r="P146" i="6"/>
  <c r="BK146" i="6"/>
  <c r="J146" i="6"/>
  <c r="BE146" i="6"/>
  <c r="BI144" i="6"/>
  <c r="BH144" i="6"/>
  <c r="BG144" i="6"/>
  <c r="BF144" i="6"/>
  <c r="T144" i="6"/>
  <c r="R144" i="6"/>
  <c r="P144" i="6"/>
  <c r="BK144" i="6"/>
  <c r="J144" i="6"/>
  <c r="BE144" i="6"/>
  <c r="BI133" i="6"/>
  <c r="BH133" i="6"/>
  <c r="BG133" i="6"/>
  <c r="BF133" i="6"/>
  <c r="T133" i="6"/>
  <c r="R133" i="6"/>
  <c r="P133" i="6"/>
  <c r="BK133" i="6"/>
  <c r="J133" i="6"/>
  <c r="BE133" i="6"/>
  <c r="BI129" i="6"/>
  <c r="BH129" i="6"/>
  <c r="BG129" i="6"/>
  <c r="BF129" i="6"/>
  <c r="T129" i="6"/>
  <c r="R129" i="6"/>
  <c r="P129" i="6"/>
  <c r="BK129" i="6"/>
  <c r="J129" i="6"/>
  <c r="BE129" i="6"/>
  <c r="BI125" i="6"/>
  <c r="BH125" i="6"/>
  <c r="BG125" i="6"/>
  <c r="BF125" i="6"/>
  <c r="T125" i="6"/>
  <c r="R125" i="6"/>
  <c r="R122" i="6" s="1"/>
  <c r="R121" i="6" s="1"/>
  <c r="P125" i="6"/>
  <c r="BK125" i="6"/>
  <c r="J125" i="6"/>
  <c r="BE125" i="6"/>
  <c r="BI123" i="6"/>
  <c r="F39" i="6" s="1"/>
  <c r="BD102" i="1" s="1"/>
  <c r="BH123" i="6"/>
  <c r="BG123" i="6"/>
  <c r="F37" i="6"/>
  <c r="BB102" i="1" s="1"/>
  <c r="BF123" i="6"/>
  <c r="T123" i="6"/>
  <c r="T122" i="6"/>
  <c r="T121" i="6" s="1"/>
  <c r="R123" i="6"/>
  <c r="P123" i="6"/>
  <c r="P122" i="6" s="1"/>
  <c r="P121" i="6" s="1"/>
  <c r="AU102" i="1"/>
  <c r="BK123" i="6"/>
  <c r="J123" i="6"/>
  <c r="BE123" i="6"/>
  <c r="F115" i="6"/>
  <c r="E113" i="6"/>
  <c r="F91" i="6"/>
  <c r="E89" i="6"/>
  <c r="J26" i="6"/>
  <c r="E26" i="6"/>
  <c r="J118" i="6"/>
  <c r="J94" i="6"/>
  <c r="J25" i="6"/>
  <c r="J23" i="6"/>
  <c r="E23" i="6"/>
  <c r="J93" i="6" s="1"/>
  <c r="J117" i="6"/>
  <c r="J22" i="6"/>
  <c r="J20" i="6"/>
  <c r="E20" i="6"/>
  <c r="J19" i="6"/>
  <c r="J17" i="6"/>
  <c r="E17" i="6"/>
  <c r="F117" i="6" s="1"/>
  <c r="F93" i="6"/>
  <c r="J16" i="6"/>
  <c r="J14" i="6"/>
  <c r="J115" i="6" s="1"/>
  <c r="J91" i="6"/>
  <c r="E7" i="6"/>
  <c r="J39" i="5"/>
  <c r="J38" i="5"/>
  <c r="AY100" i="1" s="1"/>
  <c r="J37" i="5"/>
  <c r="AX100" i="1"/>
  <c r="BI127" i="5"/>
  <c r="BH127" i="5"/>
  <c r="BG127" i="5"/>
  <c r="BF127" i="5"/>
  <c r="T127" i="5"/>
  <c r="T124" i="5" s="1"/>
  <c r="R127" i="5"/>
  <c r="P127" i="5"/>
  <c r="BK127" i="5"/>
  <c r="J127" i="5"/>
  <c r="BE127" i="5" s="1"/>
  <c r="BI126" i="5"/>
  <c r="BH126" i="5"/>
  <c r="BG126" i="5"/>
  <c r="F37" i="5" s="1"/>
  <c r="BF126" i="5"/>
  <c r="T126" i="5"/>
  <c r="R126" i="5"/>
  <c r="P126" i="5"/>
  <c r="P124" i="5" s="1"/>
  <c r="BK126" i="5"/>
  <c r="J126" i="5"/>
  <c r="BE126" i="5"/>
  <c r="BI125" i="5"/>
  <c r="F39" i="5" s="1"/>
  <c r="BD100" i="1" s="1"/>
  <c r="BH125" i="5"/>
  <c r="F38" i="5"/>
  <c r="BC100" i="1" s="1"/>
  <c r="BG125" i="5"/>
  <c r="BB100" i="1"/>
  <c r="BF125" i="5"/>
  <c r="J36" i="5" s="1"/>
  <c r="AW100" i="1" s="1"/>
  <c r="F36" i="5"/>
  <c r="BA100" i="1" s="1"/>
  <c r="T125" i="5"/>
  <c r="T123" i="5"/>
  <c r="T122" i="5" s="1"/>
  <c r="R125" i="5"/>
  <c r="R124" i="5"/>
  <c r="R123" i="5"/>
  <c r="R122" i="5" s="1"/>
  <c r="P125" i="5"/>
  <c r="P123" i="5"/>
  <c r="P122" i="5" s="1"/>
  <c r="AU100" i="1" s="1"/>
  <c r="BK125" i="5"/>
  <c r="BK124" i="5"/>
  <c r="J125" i="5"/>
  <c r="BE125" i="5" s="1"/>
  <c r="F116" i="5"/>
  <c r="E114" i="5"/>
  <c r="F91" i="5"/>
  <c r="E89" i="5"/>
  <c r="J26" i="5"/>
  <c r="E26" i="5"/>
  <c r="J94" i="5" s="1"/>
  <c r="J119" i="5"/>
  <c r="J25" i="5"/>
  <c r="J23" i="5"/>
  <c r="E23" i="5"/>
  <c r="J22" i="5"/>
  <c r="J20" i="5"/>
  <c r="E20" i="5"/>
  <c r="F119" i="5"/>
  <c r="F94" i="5"/>
  <c r="J19" i="5"/>
  <c r="J17" i="5"/>
  <c r="E17" i="5"/>
  <c r="F118" i="5"/>
  <c r="F93" i="5"/>
  <c r="J16" i="5"/>
  <c r="J14" i="5"/>
  <c r="J116" i="5"/>
  <c r="J91" i="5"/>
  <c r="E7" i="5"/>
  <c r="E110" i="5"/>
  <c r="E85" i="5"/>
  <c r="J39" i="4"/>
  <c r="J38" i="4"/>
  <c r="AY99" i="1"/>
  <c r="J37" i="4"/>
  <c r="AX99" i="1"/>
  <c r="BI137" i="4"/>
  <c r="BH137" i="4"/>
  <c r="BG137" i="4"/>
  <c r="BF137" i="4"/>
  <c r="T137" i="4"/>
  <c r="R137" i="4"/>
  <c r="P137" i="4"/>
  <c r="P134" i="4" s="1"/>
  <c r="P133" i="4" s="1"/>
  <c r="BK137" i="4"/>
  <c r="J137" i="4"/>
  <c r="BE137" i="4"/>
  <c r="BI135" i="4"/>
  <c r="BH135" i="4"/>
  <c r="BG135" i="4"/>
  <c r="BF135" i="4"/>
  <c r="T135" i="4"/>
  <c r="T134" i="4"/>
  <c r="T133" i="4" s="1"/>
  <c r="R135" i="4"/>
  <c r="R134" i="4"/>
  <c r="R133" i="4"/>
  <c r="P135" i="4"/>
  <c r="BK135" i="4"/>
  <c r="J135" i="4"/>
  <c r="BE135" i="4"/>
  <c r="BI132" i="4"/>
  <c r="BH132" i="4"/>
  <c r="BG132" i="4"/>
  <c r="F37" i="4" s="1"/>
  <c r="BB99" i="1" s="1"/>
  <c r="BF132" i="4"/>
  <c r="T132" i="4"/>
  <c r="R132" i="4"/>
  <c r="P132" i="4"/>
  <c r="BK132" i="4"/>
  <c r="BK129" i="4" s="1"/>
  <c r="J129" i="4" s="1"/>
  <c r="J101" i="4" s="1"/>
  <c r="J132" i="4"/>
  <c r="BE132" i="4"/>
  <c r="BI130" i="4"/>
  <c r="BH130" i="4"/>
  <c r="BG130" i="4"/>
  <c r="BF130" i="4"/>
  <c r="T130" i="4"/>
  <c r="T129" i="4"/>
  <c r="T126" i="4" s="1"/>
  <c r="R130" i="4"/>
  <c r="R129" i="4"/>
  <c r="P130" i="4"/>
  <c r="P129" i="4"/>
  <c r="P126" i="4" s="1"/>
  <c r="BK130" i="4"/>
  <c r="J130" i="4"/>
  <c r="BE130" i="4" s="1"/>
  <c r="BI128" i="4"/>
  <c r="F39" i="4"/>
  <c r="BD99" i="1" s="1"/>
  <c r="BH128" i="4"/>
  <c r="BG128" i="4"/>
  <c r="BF128" i="4"/>
  <c r="T128" i="4"/>
  <c r="T127" i="4"/>
  <c r="T125" i="4"/>
  <c r="R128" i="4"/>
  <c r="R127" i="4"/>
  <c r="R126" i="4"/>
  <c r="R125" i="4"/>
  <c r="P128" i="4"/>
  <c r="P127" i="4"/>
  <c r="P125" i="4"/>
  <c r="AU99" i="1" s="1"/>
  <c r="BK128" i="4"/>
  <c r="BK127" i="4"/>
  <c r="BK126" i="4" s="1"/>
  <c r="J127" i="4"/>
  <c r="J100" i="4" s="1"/>
  <c r="J128" i="4"/>
  <c r="BE128" i="4" s="1"/>
  <c r="J35" i="4" s="1"/>
  <c r="AV99" i="1" s="1"/>
  <c r="F35" i="4"/>
  <c r="AZ99" i="1" s="1"/>
  <c r="F119" i="4"/>
  <c r="E117" i="4"/>
  <c r="F91" i="4"/>
  <c r="E89" i="4"/>
  <c r="J26" i="4"/>
  <c r="E26" i="4"/>
  <c r="J122" i="4"/>
  <c r="J94" i="4"/>
  <c r="J25" i="4"/>
  <c r="J23" i="4"/>
  <c r="E23" i="4"/>
  <c r="J93" i="4" s="1"/>
  <c r="J121" i="4"/>
  <c r="J22" i="4"/>
  <c r="J20" i="4"/>
  <c r="E20" i="4"/>
  <c r="J19" i="4"/>
  <c r="J17" i="4"/>
  <c r="E17" i="4"/>
  <c r="F121" i="4" s="1"/>
  <c r="F93" i="4"/>
  <c r="J16" i="4"/>
  <c r="J14" i="4"/>
  <c r="J119" i="4" s="1"/>
  <c r="J91" i="4"/>
  <c r="E7" i="4"/>
  <c r="J39" i="3"/>
  <c r="J38" i="3"/>
  <c r="AY98" i="1" s="1"/>
  <c r="J37" i="3"/>
  <c r="AX98" i="1"/>
  <c r="BI168" i="3"/>
  <c r="BH168" i="3"/>
  <c r="BG168" i="3"/>
  <c r="BF168" i="3"/>
  <c r="T168" i="3"/>
  <c r="R168" i="3"/>
  <c r="P168" i="3"/>
  <c r="BK168" i="3"/>
  <c r="J168" i="3"/>
  <c r="BE168" i="3" s="1"/>
  <c r="BI163" i="3"/>
  <c r="BH163" i="3"/>
  <c r="BG163" i="3"/>
  <c r="BF163" i="3"/>
  <c r="T163" i="3"/>
  <c r="R163" i="3"/>
  <c r="P163" i="3"/>
  <c r="BK163" i="3"/>
  <c r="J163" i="3"/>
  <c r="BE163" i="3"/>
  <c r="BI162" i="3"/>
  <c r="BH162" i="3"/>
  <c r="BG162" i="3"/>
  <c r="BF162" i="3"/>
  <c r="T162" i="3"/>
  <c r="R162" i="3"/>
  <c r="P162" i="3"/>
  <c r="BK162" i="3"/>
  <c r="J162" i="3"/>
  <c r="BE162" i="3" s="1"/>
  <c r="BI161" i="3"/>
  <c r="BH161" i="3"/>
  <c r="BG161" i="3"/>
  <c r="BF161" i="3"/>
  <c r="T161" i="3"/>
  <c r="R161" i="3"/>
  <c r="P161" i="3"/>
  <c r="BK161" i="3"/>
  <c r="J161" i="3"/>
  <c r="BE161" i="3"/>
  <c r="BI159" i="3"/>
  <c r="BH159" i="3"/>
  <c r="BG159" i="3"/>
  <c r="BF159" i="3"/>
  <c r="T159" i="3"/>
  <c r="R159" i="3"/>
  <c r="P159" i="3"/>
  <c r="BK159" i="3"/>
  <c r="J159" i="3"/>
  <c r="BE159" i="3" s="1"/>
  <c r="BI158" i="3"/>
  <c r="BH158" i="3"/>
  <c r="BG158" i="3"/>
  <c r="BF158" i="3"/>
  <c r="T158" i="3"/>
  <c r="R158" i="3"/>
  <c r="P158" i="3"/>
  <c r="BK158" i="3"/>
  <c r="J158" i="3"/>
  <c r="BE158" i="3"/>
  <c r="BI157" i="3"/>
  <c r="BH157" i="3"/>
  <c r="BG157" i="3"/>
  <c r="BF157" i="3"/>
  <c r="T157" i="3"/>
  <c r="R157" i="3"/>
  <c r="P157" i="3"/>
  <c r="BK157" i="3"/>
  <c r="J157" i="3"/>
  <c r="BE157" i="3" s="1"/>
  <c r="BI153" i="3"/>
  <c r="BH153" i="3"/>
  <c r="BG153" i="3"/>
  <c r="BF153" i="3"/>
  <c r="T153" i="3"/>
  <c r="R153" i="3"/>
  <c r="P153" i="3"/>
  <c r="BK153" i="3"/>
  <c r="J153" i="3"/>
  <c r="BE153" i="3"/>
  <c r="BI149" i="3"/>
  <c r="BH149" i="3"/>
  <c r="BG149" i="3"/>
  <c r="BF149" i="3"/>
  <c r="T149" i="3"/>
  <c r="R149" i="3"/>
  <c r="P149" i="3"/>
  <c r="BK149" i="3"/>
  <c r="J149" i="3"/>
  <c r="BE149" i="3" s="1"/>
  <c r="BI148" i="3"/>
  <c r="BH148" i="3"/>
  <c r="BG148" i="3"/>
  <c r="BF148" i="3"/>
  <c r="T148" i="3"/>
  <c r="R148" i="3"/>
  <c r="P148" i="3"/>
  <c r="BK148" i="3"/>
  <c r="J148" i="3"/>
  <c r="BE148" i="3"/>
  <c r="BI146" i="3"/>
  <c r="BH146" i="3"/>
  <c r="BG146" i="3"/>
  <c r="BF146" i="3"/>
  <c r="T146" i="3"/>
  <c r="R146" i="3"/>
  <c r="P146" i="3"/>
  <c r="BK146" i="3"/>
  <c r="J146" i="3"/>
  <c r="BE146" i="3" s="1"/>
  <c r="BI144" i="3"/>
  <c r="BH144" i="3"/>
  <c r="BG144" i="3"/>
  <c r="BF144" i="3"/>
  <c r="T144" i="3"/>
  <c r="R144" i="3"/>
  <c r="P144" i="3"/>
  <c r="BK144" i="3"/>
  <c r="J144" i="3"/>
  <c r="BE144" i="3"/>
  <c r="BI143" i="3"/>
  <c r="BH143" i="3"/>
  <c r="BG143" i="3"/>
  <c r="BF143" i="3"/>
  <c r="T143" i="3"/>
  <c r="R143" i="3"/>
  <c r="P143" i="3"/>
  <c r="BK143" i="3"/>
  <c r="J143" i="3"/>
  <c r="BE143" i="3" s="1"/>
  <c r="BI142" i="3"/>
  <c r="BH142" i="3"/>
  <c r="BG142" i="3"/>
  <c r="BF142" i="3"/>
  <c r="T142" i="3"/>
  <c r="R142" i="3"/>
  <c r="P142" i="3"/>
  <c r="BK142" i="3"/>
  <c r="J142" i="3"/>
  <c r="BE142" i="3"/>
  <c r="BI141" i="3"/>
  <c r="BH141" i="3"/>
  <c r="BG141" i="3"/>
  <c r="BF141" i="3"/>
  <c r="T141" i="3"/>
  <c r="R141" i="3"/>
  <c r="P141" i="3"/>
  <c r="BK141" i="3"/>
  <c r="J141" i="3"/>
  <c r="BE141" i="3" s="1"/>
  <c r="BI137" i="3"/>
  <c r="BH137" i="3"/>
  <c r="BG137" i="3"/>
  <c r="BF137" i="3"/>
  <c r="T137" i="3"/>
  <c r="R137" i="3"/>
  <c r="P137" i="3"/>
  <c r="BK137" i="3"/>
  <c r="J137" i="3"/>
  <c r="BE137" i="3"/>
  <c r="BI135" i="3"/>
  <c r="BH135" i="3"/>
  <c r="BG135" i="3"/>
  <c r="BF135" i="3"/>
  <c r="T135" i="3"/>
  <c r="R135" i="3"/>
  <c r="P135" i="3"/>
  <c r="BK135" i="3"/>
  <c r="J135" i="3"/>
  <c r="BE135" i="3" s="1"/>
  <c r="BI134" i="3"/>
  <c r="BH134" i="3"/>
  <c r="BG134" i="3"/>
  <c r="BF134" i="3"/>
  <c r="T134" i="3"/>
  <c r="R134" i="3"/>
  <c r="P134" i="3"/>
  <c r="BK134" i="3"/>
  <c r="J134" i="3"/>
  <c r="BE134" i="3"/>
  <c r="BI133" i="3"/>
  <c r="BH133" i="3"/>
  <c r="BG133" i="3"/>
  <c r="BF133" i="3"/>
  <c r="T133" i="3"/>
  <c r="R133" i="3"/>
  <c r="P133" i="3"/>
  <c r="BK133" i="3"/>
  <c r="J133" i="3"/>
  <c r="BE133" i="3" s="1"/>
  <c r="BI132" i="3"/>
  <c r="BH132" i="3"/>
  <c r="BG132" i="3"/>
  <c r="BF132" i="3"/>
  <c r="T132" i="3"/>
  <c r="R132" i="3"/>
  <c r="P132" i="3"/>
  <c r="BK132" i="3"/>
  <c r="J132" i="3"/>
  <c r="BE132" i="3"/>
  <c r="BI130" i="3"/>
  <c r="BH130" i="3"/>
  <c r="BG130" i="3"/>
  <c r="BF130" i="3"/>
  <c r="T130" i="3"/>
  <c r="R130" i="3"/>
  <c r="P130" i="3"/>
  <c r="BK130" i="3"/>
  <c r="J130" i="3"/>
  <c r="BE130" i="3" s="1"/>
  <c r="BI128" i="3"/>
  <c r="BH128" i="3"/>
  <c r="BG128" i="3"/>
  <c r="BF128" i="3"/>
  <c r="T128" i="3"/>
  <c r="R128" i="3"/>
  <c r="P128" i="3"/>
  <c r="BK128" i="3"/>
  <c r="J128" i="3"/>
  <c r="BE128" i="3"/>
  <c r="BI126" i="3"/>
  <c r="BH126" i="3"/>
  <c r="BG126" i="3"/>
  <c r="BF126" i="3"/>
  <c r="T126" i="3"/>
  <c r="R126" i="3"/>
  <c r="P126" i="3"/>
  <c r="BK126" i="3"/>
  <c r="J126" i="3"/>
  <c r="BE126" i="3" s="1"/>
  <c r="BI125" i="3"/>
  <c r="BH125" i="3"/>
  <c r="F38" i="3" s="1"/>
  <c r="BC98" i="1" s="1"/>
  <c r="BG125" i="3"/>
  <c r="F37" i="3" s="1"/>
  <c r="BB98" i="1" s="1"/>
  <c r="BF125" i="3"/>
  <c r="F36" i="3" s="1"/>
  <c r="BA98" i="1" s="1"/>
  <c r="J36" i="3"/>
  <c r="AW98" i="1" s="1"/>
  <c r="T125" i="3"/>
  <c r="R125" i="3"/>
  <c r="R124" i="3" s="1"/>
  <c r="R123" i="3" s="1"/>
  <c r="R122" i="3" s="1"/>
  <c r="P125" i="3"/>
  <c r="P124" i="3" s="1"/>
  <c r="P123" i="3" s="1"/>
  <c r="P122" i="3" s="1"/>
  <c r="AU98" i="1" s="1"/>
  <c r="AU97" i="1" s="1"/>
  <c r="BK125" i="3"/>
  <c r="BK124" i="3" s="1"/>
  <c r="J124" i="3" s="1"/>
  <c r="J100" i="3" s="1"/>
  <c r="BK123" i="3"/>
  <c r="J125" i="3"/>
  <c r="BE125" i="3"/>
  <c r="F116" i="3"/>
  <c r="E114" i="3"/>
  <c r="F91" i="3"/>
  <c r="E89" i="3"/>
  <c r="J26" i="3"/>
  <c r="E26" i="3"/>
  <c r="J119" i="3" s="1"/>
  <c r="J94" i="3"/>
  <c r="J25" i="3"/>
  <c r="J23" i="3"/>
  <c r="E23" i="3"/>
  <c r="J118" i="3"/>
  <c r="J93" i="3"/>
  <c r="J22" i="3"/>
  <c r="J20" i="3"/>
  <c r="E20" i="3"/>
  <c r="F94" i="3" s="1"/>
  <c r="J19" i="3"/>
  <c r="J17" i="3"/>
  <c r="E17" i="3"/>
  <c r="J16" i="3"/>
  <c r="J14" i="3"/>
  <c r="E7" i="3"/>
  <c r="E85" i="3" s="1"/>
  <c r="E110" i="3"/>
  <c r="J39" i="2"/>
  <c r="J38" i="2"/>
  <c r="AY96" i="1" s="1"/>
  <c r="J37" i="2"/>
  <c r="AX96" i="1"/>
  <c r="BI158" i="2"/>
  <c r="BH158" i="2"/>
  <c r="BG158" i="2"/>
  <c r="BF158" i="2"/>
  <c r="T158" i="2"/>
  <c r="R158" i="2"/>
  <c r="P158" i="2"/>
  <c r="BK158" i="2"/>
  <c r="J158" i="2"/>
  <c r="BE158" i="2"/>
  <c r="BI157" i="2"/>
  <c r="BH157" i="2"/>
  <c r="BG157" i="2"/>
  <c r="BF157" i="2"/>
  <c r="T157" i="2"/>
  <c r="R157" i="2"/>
  <c r="P157" i="2"/>
  <c r="BK157" i="2"/>
  <c r="J157" i="2"/>
  <c r="BE157" i="2"/>
  <c r="BI156" i="2"/>
  <c r="BH156" i="2"/>
  <c r="BG156" i="2"/>
  <c r="BF156" i="2"/>
  <c r="T156" i="2"/>
  <c r="R156" i="2"/>
  <c r="P156" i="2"/>
  <c r="BK156" i="2"/>
  <c r="J156" i="2"/>
  <c r="BE156" i="2"/>
  <c r="BI152" i="2"/>
  <c r="BH152" i="2"/>
  <c r="BG152" i="2"/>
  <c r="BF152" i="2"/>
  <c r="T152" i="2"/>
  <c r="R152" i="2"/>
  <c r="P152" i="2"/>
  <c r="BK152" i="2"/>
  <c r="J152" i="2"/>
  <c r="BE152" i="2"/>
  <c r="BI151" i="2"/>
  <c r="BH151" i="2"/>
  <c r="BG151" i="2"/>
  <c r="BF151" i="2"/>
  <c r="T151" i="2"/>
  <c r="R151" i="2"/>
  <c r="P151" i="2"/>
  <c r="BK151" i="2"/>
  <c r="J151" i="2"/>
  <c r="BE151" i="2"/>
  <c r="BI147" i="2"/>
  <c r="BH147" i="2"/>
  <c r="BG147" i="2"/>
  <c r="BF147" i="2"/>
  <c r="T147" i="2"/>
  <c r="R147" i="2"/>
  <c r="P147" i="2"/>
  <c r="BK147" i="2"/>
  <c r="J147" i="2"/>
  <c r="BE147" i="2"/>
  <c r="BI143" i="2"/>
  <c r="BH143" i="2"/>
  <c r="BG143" i="2"/>
  <c r="BF143" i="2"/>
  <c r="T143" i="2"/>
  <c r="R143" i="2"/>
  <c r="P143" i="2"/>
  <c r="BK143" i="2"/>
  <c r="J143" i="2"/>
  <c r="BE143" i="2"/>
  <c r="BI141" i="2"/>
  <c r="BH141" i="2"/>
  <c r="BG141" i="2"/>
  <c r="BF141" i="2"/>
  <c r="T141" i="2"/>
  <c r="R141" i="2"/>
  <c r="P141" i="2"/>
  <c r="BK141" i="2"/>
  <c r="J141" i="2"/>
  <c r="BE141" i="2"/>
  <c r="BI139" i="2"/>
  <c r="BH139" i="2"/>
  <c r="BG139" i="2"/>
  <c r="BF139" i="2"/>
  <c r="T139" i="2"/>
  <c r="R139" i="2"/>
  <c r="P139" i="2"/>
  <c r="BK139" i="2"/>
  <c r="J139" i="2"/>
  <c r="BE139" i="2"/>
  <c r="BI137" i="2"/>
  <c r="BH137" i="2"/>
  <c r="BG137" i="2"/>
  <c r="BF137" i="2"/>
  <c r="T137" i="2"/>
  <c r="R137" i="2"/>
  <c r="P137" i="2"/>
  <c r="BK137" i="2"/>
  <c r="J137" i="2"/>
  <c r="BE137" i="2"/>
  <c r="BI135" i="2"/>
  <c r="BH135" i="2"/>
  <c r="BG135" i="2"/>
  <c r="BF135" i="2"/>
  <c r="T135" i="2"/>
  <c r="R135" i="2"/>
  <c r="P135" i="2"/>
  <c r="BK135" i="2"/>
  <c r="J135" i="2"/>
  <c r="BE135" i="2"/>
  <c r="BI130" i="2"/>
  <c r="BH130" i="2"/>
  <c r="BG130" i="2"/>
  <c r="BF130" i="2"/>
  <c r="T130" i="2"/>
  <c r="R130" i="2"/>
  <c r="P130" i="2"/>
  <c r="BK130" i="2"/>
  <c r="J130" i="2"/>
  <c r="BE130" i="2"/>
  <c r="BI129" i="2"/>
  <c r="BH129" i="2"/>
  <c r="BG129" i="2"/>
  <c r="BF129" i="2"/>
  <c r="T129" i="2"/>
  <c r="R129" i="2"/>
  <c r="P129" i="2"/>
  <c r="BK129" i="2"/>
  <c r="J129" i="2"/>
  <c r="BE129" i="2"/>
  <c r="BI128" i="2"/>
  <c r="BH128" i="2"/>
  <c r="BG128" i="2"/>
  <c r="BF128" i="2"/>
  <c r="F36" i="2" s="1"/>
  <c r="BA96" i="1" s="1"/>
  <c r="T128" i="2"/>
  <c r="R128" i="2"/>
  <c r="P128" i="2"/>
  <c r="BK128" i="2"/>
  <c r="J128" i="2"/>
  <c r="BE128" i="2"/>
  <c r="BI126" i="2"/>
  <c r="F39" i="2" s="1"/>
  <c r="BD96" i="1" s="1"/>
  <c r="BD95" i="1" s="1"/>
  <c r="BH126" i="2"/>
  <c r="BG126" i="2"/>
  <c r="BF126" i="2"/>
  <c r="T126" i="2"/>
  <c r="R126" i="2"/>
  <c r="P126" i="2"/>
  <c r="BK126" i="2"/>
  <c r="J126" i="2"/>
  <c r="BE126" i="2"/>
  <c r="BI125" i="2"/>
  <c r="BH125" i="2"/>
  <c r="F38" i="2" s="1"/>
  <c r="BC96" i="1" s="1"/>
  <c r="BG125" i="2"/>
  <c r="F37" i="2" s="1"/>
  <c r="BB96" i="1" s="1"/>
  <c r="BB95" i="1" s="1"/>
  <c r="BF125" i="2"/>
  <c r="J36" i="2"/>
  <c r="AW96" i="1" s="1"/>
  <c r="T125" i="2"/>
  <c r="T124" i="2" s="1"/>
  <c r="T123" i="2" s="1"/>
  <c r="T122" i="2" s="1"/>
  <c r="R125" i="2"/>
  <c r="R124" i="2" s="1"/>
  <c r="R123" i="2" s="1"/>
  <c r="R122" i="2" s="1"/>
  <c r="P125" i="2"/>
  <c r="P124" i="2" s="1"/>
  <c r="P123" i="2" s="1"/>
  <c r="P122" i="2" s="1"/>
  <c r="AU96" i="1" s="1"/>
  <c r="AU95" i="1" s="1"/>
  <c r="BK125" i="2"/>
  <c r="BK124" i="2" s="1"/>
  <c r="J125" i="2"/>
  <c r="BE125" i="2"/>
  <c r="J35" i="2" s="1"/>
  <c r="AV96" i="1" s="1"/>
  <c r="AT96" i="1" s="1"/>
  <c r="F116" i="2"/>
  <c r="E114" i="2"/>
  <c r="F91" i="2"/>
  <c r="E89" i="2"/>
  <c r="J26" i="2"/>
  <c r="E26" i="2"/>
  <c r="J119" i="2"/>
  <c r="J94" i="2"/>
  <c r="J25" i="2"/>
  <c r="J23" i="2"/>
  <c r="E23" i="2"/>
  <c r="J118" i="2"/>
  <c r="J93" i="2"/>
  <c r="J22" i="2"/>
  <c r="J20" i="2"/>
  <c r="E20" i="2"/>
  <c r="F94" i="2" s="1"/>
  <c r="J19" i="2"/>
  <c r="J17" i="2"/>
  <c r="E17" i="2"/>
  <c r="F118" i="2" s="1"/>
  <c r="J16" i="2"/>
  <c r="J14" i="2"/>
  <c r="J116" i="2" s="1"/>
  <c r="E7" i="2"/>
  <c r="E85" i="2" s="1"/>
  <c r="AS101" i="1"/>
  <c r="BB97" i="1"/>
  <c r="AX97" i="1"/>
  <c r="AS97" i="1"/>
  <c r="BC95" i="1"/>
  <c r="BA95" i="1"/>
  <c r="AY95" i="1"/>
  <c r="AW95" i="1"/>
  <c r="AS95" i="1"/>
  <c r="AS94" i="1"/>
  <c r="L90" i="1"/>
  <c r="AM90" i="1"/>
  <c r="AM89" i="1"/>
  <c r="L89" i="1"/>
  <c r="AM87" i="1"/>
  <c r="L87" i="1"/>
  <c r="L85" i="1"/>
  <c r="L84" i="1"/>
  <c r="BK122" i="7" l="1"/>
  <c r="J36" i="7"/>
  <c r="AW103" i="1" s="1"/>
  <c r="J35" i="7"/>
  <c r="AV103" i="1" s="1"/>
  <c r="AT103" i="1" s="1"/>
  <c r="F39" i="7"/>
  <c r="BD103" i="1" s="1"/>
  <c r="BD101" i="1" s="1"/>
  <c r="F35" i="7"/>
  <c r="AZ103" i="1" s="1"/>
  <c r="R122" i="7"/>
  <c r="R121" i="7" s="1"/>
  <c r="F38" i="7"/>
  <c r="BC103" i="1" s="1"/>
  <c r="T122" i="7"/>
  <c r="T121" i="7" s="1"/>
  <c r="P122" i="7"/>
  <c r="P121" i="7" s="1"/>
  <c r="AU103" i="1" s="1"/>
  <c r="AU101" i="1" s="1"/>
  <c r="AU94" i="1" s="1"/>
  <c r="F37" i="7"/>
  <c r="BB103" i="1" s="1"/>
  <c r="BB101" i="1" s="1"/>
  <c r="AX101" i="1" s="1"/>
  <c r="F36" i="7"/>
  <c r="BA103" i="1" s="1"/>
  <c r="AX95" i="1"/>
  <c r="J124" i="2"/>
  <c r="J100" i="2" s="1"/>
  <c r="BK123" i="2"/>
  <c r="E110" i="2"/>
  <c r="F119" i="2"/>
  <c r="J35" i="3"/>
  <c r="AV98" i="1" s="1"/>
  <c r="AT98" i="1" s="1"/>
  <c r="F35" i="3"/>
  <c r="AZ98" i="1" s="1"/>
  <c r="T124" i="3"/>
  <c r="T123" i="3" s="1"/>
  <c r="T122" i="3" s="1"/>
  <c r="J124" i="5"/>
  <c r="J100" i="5" s="1"/>
  <c r="BK123" i="5"/>
  <c r="BK122" i="6"/>
  <c r="F117" i="7"/>
  <c r="F93" i="7"/>
  <c r="J116" i="3"/>
  <c r="J91" i="3"/>
  <c r="E113" i="4"/>
  <c r="E85" i="4"/>
  <c r="F122" i="4"/>
  <c r="F94" i="4"/>
  <c r="J126" i="4"/>
  <c r="J99" i="4" s="1"/>
  <c r="J118" i="5"/>
  <c r="J93" i="5"/>
  <c r="F35" i="5"/>
  <c r="AZ100" i="1" s="1"/>
  <c r="J35" i="5"/>
  <c r="AV100" i="1" s="1"/>
  <c r="AT100" i="1" s="1"/>
  <c r="F35" i="6"/>
  <c r="AZ102" i="1" s="1"/>
  <c r="J35" i="6"/>
  <c r="AV102" i="1" s="1"/>
  <c r="AT102" i="1" s="1"/>
  <c r="F36" i="6"/>
  <c r="BA102" i="1" s="1"/>
  <c r="J36" i="6"/>
  <c r="AW102" i="1" s="1"/>
  <c r="J91" i="2"/>
  <c r="F93" i="2"/>
  <c r="F119" i="3"/>
  <c r="J36" i="4"/>
  <c r="AW99" i="1" s="1"/>
  <c r="AT99" i="1" s="1"/>
  <c r="F36" i="4"/>
  <c r="BA99" i="1" s="1"/>
  <c r="BA97" i="1" s="1"/>
  <c r="F38" i="4"/>
  <c r="BC99" i="1" s="1"/>
  <c r="BC97" i="1" s="1"/>
  <c r="AY97" i="1" s="1"/>
  <c r="BK134" i="4"/>
  <c r="J115" i="7"/>
  <c r="J91" i="7"/>
  <c r="J122" i="7"/>
  <c r="J99" i="7" s="1"/>
  <c r="BK121" i="7"/>
  <c r="J121" i="7" s="1"/>
  <c r="F35" i="2"/>
  <c r="AZ96" i="1" s="1"/>
  <c r="AZ95" i="1" s="1"/>
  <c r="F118" i="3"/>
  <c r="F93" i="3"/>
  <c r="J123" i="3"/>
  <c r="J99" i="3" s="1"/>
  <c r="BK122" i="3"/>
  <c r="J122" i="3" s="1"/>
  <c r="F39" i="3"/>
  <c r="BD98" i="1" s="1"/>
  <c r="BD97" i="1" s="1"/>
  <c r="E109" i="6"/>
  <c r="E85" i="6"/>
  <c r="F118" i="6"/>
  <c r="F94" i="6"/>
  <c r="F38" i="6"/>
  <c r="BC102" i="1" s="1"/>
  <c r="AZ101" i="1" l="1"/>
  <c r="AV101" i="1" s="1"/>
  <c r="BD94" i="1"/>
  <c r="W33" i="1" s="1"/>
  <c r="BA101" i="1"/>
  <c r="AW101" i="1" s="1"/>
  <c r="AT101" i="1" s="1"/>
  <c r="BC101" i="1"/>
  <c r="AY101" i="1" s="1"/>
  <c r="BB94" i="1"/>
  <c r="W31" i="1" s="1"/>
  <c r="J32" i="3"/>
  <c r="J98" i="3"/>
  <c r="AV95" i="1"/>
  <c r="AT95" i="1" s="1"/>
  <c r="J98" i="7"/>
  <c r="J32" i="7"/>
  <c r="J134" i="4"/>
  <c r="J103" i="4" s="1"/>
  <c r="BK133" i="4"/>
  <c r="J122" i="6"/>
  <c r="J99" i="6" s="1"/>
  <c r="BK121" i="6"/>
  <c r="J121" i="6" s="1"/>
  <c r="AZ97" i="1"/>
  <c r="AV97" i="1" s="1"/>
  <c r="AT97" i="1" s="1"/>
  <c r="J123" i="2"/>
  <c r="J99" i="2" s="1"/>
  <c r="BK122" i="2"/>
  <c r="J122" i="2" s="1"/>
  <c r="AW97" i="1"/>
  <c r="BA94" i="1"/>
  <c r="J123" i="5"/>
  <c r="J99" i="5" s="1"/>
  <c r="BK122" i="5"/>
  <c r="J122" i="5" s="1"/>
  <c r="AX94" i="1" l="1"/>
  <c r="BC94" i="1"/>
  <c r="W32" i="1" s="1"/>
  <c r="AW94" i="1"/>
  <c r="AK30" i="1" s="1"/>
  <c r="W30" i="1"/>
  <c r="J98" i="6"/>
  <c r="J32" i="6"/>
  <c r="AG103" i="1"/>
  <c r="AN103" i="1" s="1"/>
  <c r="J41" i="7"/>
  <c r="AZ94" i="1"/>
  <c r="J98" i="5"/>
  <c r="J32" i="5"/>
  <c r="J98" i="2"/>
  <c r="J32" i="2"/>
  <c r="J133" i="4"/>
  <c r="J102" i="4" s="1"/>
  <c r="BK125" i="4"/>
  <c r="J125" i="4" s="1"/>
  <c r="AG98" i="1"/>
  <c r="J41" i="3"/>
  <c r="AY94" i="1" l="1"/>
  <c r="AG102" i="1"/>
  <c r="J41" i="6"/>
  <c r="W29" i="1"/>
  <c r="AV94" i="1"/>
  <c r="AN98" i="1"/>
  <c r="AG96" i="1"/>
  <c r="J41" i="2"/>
  <c r="J98" i="4"/>
  <c r="J32" i="4"/>
  <c r="J41" i="5"/>
  <c r="AG100" i="1"/>
  <c r="AN100" i="1" s="1"/>
  <c r="AT94" i="1" l="1"/>
  <c r="AK29" i="1"/>
  <c r="AN96" i="1"/>
  <c r="AG95" i="1"/>
  <c r="AG99" i="1"/>
  <c r="J41" i="4"/>
  <c r="AN102" i="1"/>
  <c r="AG101" i="1"/>
  <c r="AN101" i="1" s="1"/>
  <c r="AG94" i="1" l="1"/>
  <c r="AN95" i="1"/>
  <c r="AN99" i="1"/>
  <c r="AG97" i="1"/>
  <c r="AN97" i="1" s="1"/>
  <c r="AK26" i="1" l="1"/>
  <c r="AK35" i="1" s="1"/>
  <c r="AN94" i="1"/>
</calcChain>
</file>

<file path=xl/sharedStrings.xml><?xml version="1.0" encoding="utf-8"?>
<sst xmlns="http://schemas.openxmlformats.org/spreadsheetml/2006/main" count="2666" uniqueCount="469">
  <si>
    <t>Export Komplet</t>
  </si>
  <si>
    <t/>
  </si>
  <si>
    <t>2.0</t>
  </si>
  <si>
    <t>False</t>
  </si>
  <si>
    <t>{87faeaa9-6235-4f33-9e74-1934e230c260}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</si>
  <si>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</si>
  <si>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</si>
  <si>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</si>
  <si>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</si>
  <si>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</si>
  <si>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</si>
  <si>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</si>
  <si>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</si>
  <si>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</si>
  <si>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012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</si>
  <si>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</si>
  <si>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</si>
  <si>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trati v úseku Velká nad Veličkou - Lipov - oprava stávajícího pod povrchového a povrchového odvodnění v km 54,420</t>
  </si>
  <si>
    <t>KSO:</t>
  </si>
  <si>
    <t>CC-CZ:</t>
  </si>
  <si>
    <t>Místo:</t>
  </si>
  <si>
    <t>TO Veselí nad Moravou</t>
  </si>
  <si>
    <t>Datum:</t>
  </si>
  <si>
    <t>28. 6. 2019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</si>
  <si>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</si>
  <si>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</si>
  <si>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</si>
  <si>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</si>
  <si>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</si>
  <si>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</si>
  <si>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</si>
  <si>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</si>
  <si>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</si>
  <si>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</si>
  <si>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</si>
  <si>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</si>
  <si>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</si>
  <si>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</si>
  <si>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</si>
  <si>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</si>
  <si>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</si>
  <si>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</si>
  <si>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</si>
  <si>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</si>
  <si>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</si>
  <si>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</si>
  <si>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</si>
  <si>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</si>
  <si>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</si>
  <si>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</si>
  <si>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</si>
  <si>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</si>
  <si>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</si>
  <si>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</si>
  <si>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</si>
  <si>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</si>
  <si>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</si>
  <si>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</si>
  <si>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</si>
  <si>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</si>
  <si>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</si>
  <si>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</si>
  <si>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</si>
  <si>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</si>
  <si>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</si>
  <si>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</si>
  <si>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</si>
  <si>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</si>
  <si>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</si>
  <si>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</si>
  <si>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</si>
  <si>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</si>
  <si>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</si>
  <si>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</si>
  <si>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</si>
  <si>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</si>
  <si>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</si>
  <si>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</si>
  <si>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01</t>
  </si>
  <si>
    <t>Žel. svršek</t>
  </si>
  <si>
    <t>STA</t>
  </si>
  <si>
    <t>1</t>
  </si>
  <si>
    <t>{9faa3c6a-3523-4049-aeb3-ab257f41e3d8}</t>
  </si>
  <si>
    <t>2</t>
  </si>
  <si>
    <t>/</t>
  </si>
  <si>
    <t>01.1</t>
  </si>
  <si>
    <t>Demontáž, montáž koleje a výměna kompletů ŽS4</t>
  </si>
  <si>
    <t>Soupis</t>
  </si>
  <si>
    <t>{f6186fdb-2c2b-42de-a1b7-9051362ab11e}</t>
  </si>
  <si>
    <t>02</t>
  </si>
  <si>
    <t>Žel. spodek</t>
  </si>
  <si>
    <t>{d4ead298-b836-415e-ab83-3c37a1dd6b48}</t>
  </si>
  <si>
    <t>02.1</t>
  </si>
  <si>
    <t>Zřízení a oprava stávajícího odvodnění</t>
  </si>
  <si>
    <t>{e2ff657a-f760-41ce-92e4-2dfbaacbcea4}</t>
  </si>
  <si>
    <t>02.2</t>
  </si>
  <si>
    <t>Zřízení horizontálních odvodňovacých vrtů (URS)</t>
  </si>
  <si>
    <t>{5ce1738f-7123-4e33-b845-57556e785c5d}</t>
  </si>
  <si>
    <t>02.3</t>
  </si>
  <si>
    <t>Výřez zeleně</t>
  </si>
  <si>
    <t>{656d4b61-69da-4fe0-9451-b0d8eae0684c}</t>
  </si>
  <si>
    <t>03</t>
  </si>
  <si>
    <t>Ostatní</t>
  </si>
  <si>
    <t>{f6c53ee7-598f-41b8-b78d-22b6f0da299a}</t>
  </si>
  <si>
    <t>03.1</t>
  </si>
  <si>
    <t>Manipulace, přepravy, poplatky</t>
  </si>
  <si>
    <t>{70799620-2613-42a0-a368-d8a48dc131c3}</t>
  </si>
  <si>
    <t>03.2</t>
  </si>
  <si>
    <t>VRN</t>
  </si>
  <si>
    <t>{e92f389e-833a-49f9-8efe-378042164b8b}</t>
  </si>
  <si>
    <t>KRYCÍ LIST SOUPISU PRACÍ</t>
  </si>
  <si>
    <t>Objekt:</t>
  </si>
  <si>
    <t>01 - Žel. svršek</t>
  </si>
  <si>
    <t>Soupis:</t>
  </si>
  <si>
    <t>01.1 - Demontáž, montáž koleje a výměna kompletů ŽS4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</si>
  <si>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</si>
  <si>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</si>
  <si>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</si>
  <si>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</si>
  <si>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</si>
  <si>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</si>
  <si>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</si>
  <si>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</si>
  <si>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</si>
  <si>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</si>
  <si>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</si>
  <si>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</si>
  <si>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</si>
  <si>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</si>
  <si>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</si>
  <si>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</si>
  <si>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</si>
  <si>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</si>
  <si>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</si>
  <si>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</si>
  <si>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</si>
  <si>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</si>
  <si>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</si>
  <si>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</si>
  <si>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</si>
  <si>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</si>
  <si>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5907050120</t>
  </si>
  <si>
    <t>Dělení kolejnic kyslíkem tv. S49. Poznámka: 1. V cenách jsou započteny náklady na manipulaci podložení, označení a provedení řezu kolejnice.</t>
  </si>
  <si>
    <t>kus</t>
  </si>
  <si>
    <t>Sborník UOŽI 01 2019</t>
  </si>
  <si>
    <t>4</t>
  </si>
  <si>
    <t>-639586246</t>
  </si>
  <si>
    <t>5906140080</t>
  </si>
  <si>
    <t>Demontáž kolejového roštu koleje v ose koleje pražce dřevěné tv. S49 rozdělení "d".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</si>
  <si>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km</t>
  </si>
  <si>
    <t>2063219090</t>
  </si>
  <si>
    <t>VV</t>
  </si>
  <si>
    <t>0,050      "demontáž kol.roštu v km 54,450 - 54,500"</t>
  </si>
  <si>
    <t>3</t>
  </si>
  <si>
    <t>5905055010</t>
  </si>
  <si>
    <t>Odstranění stávajícího kolejového lože odtěžením v koleji. Poznámka: 1. V cenách jsou započteny náklady na odstranění KL, úpravu pláně a rozprostření výzisku na terén nebo jeho naložení na dopravní prostředek. 2. Položka se použije v případech, kdy se nové KL nezřizuje.</t>
  </si>
  <si>
    <t>m3</t>
  </si>
  <si>
    <t>-1693435807</t>
  </si>
  <si>
    <t>5905060010</t>
  </si>
  <si>
    <t>Zřízení nového kolejového lože v koleji. Poznámka: 1. V cenách jsou započteny náklady na zřízení KL nově zřizované koleje, vložení geosyntetika, rozprostření vrstvy kameniva, zřízení homogenizované vrstvy kameniva a úprava KL do profilu. 2. V cenách nejsou obsaženy náklady na položení KR, úpravu směrového a výškového uspořádání, doplnění a dodávku kameniva a snížení KL pod patou kolejnice.3. Položka se použije v případech nově zřizované koleje nebo výhybky.</t>
  </si>
  <si>
    <t>408956195</t>
  </si>
  <si>
    <t>M</t>
  </si>
  <si>
    <t>5955101000</t>
  </si>
  <si>
    <t>Kamenivo drcené štěrk frakce 31,5/63 třídy BI</t>
  </si>
  <si>
    <t>t</t>
  </si>
  <si>
    <t>8</t>
  </si>
  <si>
    <t>122414566</t>
  </si>
  <si>
    <t>120   "šterk pro zřízené nového kol. lože"</t>
  </si>
  <si>
    <t>200   "štěrk pro GPK"</t>
  </si>
  <si>
    <t>200   "štěrk pro třetí podbití"</t>
  </si>
  <si>
    <t>Součet</t>
  </si>
  <si>
    <t>6</t>
  </si>
  <si>
    <t>5906130180</t>
  </si>
  <si>
    <t>Montáž kolejového roštu v ose koleje pražce dřevěné vystrojené tv. S49 rozdělení "d". Poznámka: 1. V cenách jsou započteny náklady na vrtání pražců dřevěných nevystrojených, manipulaci a montáž KR. 2. V cenách nejsou obsaženy náklady na dodávku materiálu.</t>
  </si>
  <si>
    <t>4712870</t>
  </si>
  <si>
    <t>0,050    "zpětná montáž v km 54,450 - 54,500"</t>
  </si>
  <si>
    <t>7</t>
  </si>
  <si>
    <t>5908050010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</si>
  <si>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pražce a dodávku materiálu.</t>
  </si>
  <si>
    <t>úl.pl.</t>
  </si>
  <si>
    <t>-1466116604</t>
  </si>
  <si>
    <t>5000     "výměna kompletů od km 55,700 do 54,180"</t>
  </si>
  <si>
    <t>5958128010</t>
  </si>
  <si>
    <t>Komplety ŽS 4 (šroub RS 1, matice M 24, podložka Fe6, svěrka ŽS4)</t>
  </si>
  <si>
    <t>1827821131</t>
  </si>
  <si>
    <t>10000       "výměna kompletů od km 55,700 do 54,180"</t>
  </si>
  <si>
    <t>9</t>
  </si>
  <si>
    <t>5958158005</t>
  </si>
  <si>
    <t>Podložka pryžová pod patu kolejnice S49  183/126/6</t>
  </si>
  <si>
    <t>-1003606281</t>
  </si>
  <si>
    <t>5000        "výměna kompletů od km 55,700 do 54,180"</t>
  </si>
  <si>
    <t>10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</si>
  <si>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</si>
  <si>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</si>
  <si>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-1967260610</t>
  </si>
  <si>
    <t>120       "doplnění pro GPK"</t>
  </si>
  <si>
    <t>120      "doplnění pro třetí podbití"</t>
  </si>
  <si>
    <t>11</t>
  </si>
  <si>
    <t>5905100010</t>
  </si>
  <si>
    <t>Úprava kolejového lože souvisle strojně v koleji lože otevřené. Poznámka: 1. V cenách jsou započteny náklady na úpravu KL koleje a výhybek kontinuálně strojně pluhem, u výhybek ruční dokončení úpravy. 2. V cenách nejsou obsaženy náklady na doplnění a dodávku kameniva.</t>
  </si>
  <si>
    <t>762471550</t>
  </si>
  <si>
    <t>1,500     "úprava po GPK"</t>
  </si>
  <si>
    <t>1,500     "úprava po třetím podbití"</t>
  </si>
  <si>
    <t>12</t>
  </si>
  <si>
    <t>5909031010</t>
  </si>
  <si>
    <t>Úprava GPK koleje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</si>
  <si>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-554769671</t>
  </si>
  <si>
    <t>13</t>
  </si>
  <si>
    <t>5909032010</t>
  </si>
  <si>
    <t>Přesná úprava GPK koleje směrové a výškové uspořádání pražce dřevěné nebo ocelové.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</si>
  <si>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809279210</t>
  </si>
  <si>
    <t>1,500     "úprava GPK po provedené opravě"</t>
  </si>
  <si>
    <t>1,500     "následné třetí podbití"</t>
  </si>
  <si>
    <t>14</t>
  </si>
  <si>
    <t>5910020130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</si>
  <si>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</si>
  <si>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svar</t>
  </si>
  <si>
    <t>1565012576</t>
  </si>
  <si>
    <t>5910040220</t>
  </si>
  <si>
    <t>Umožnění volné dilatace kolejnice bez demontáže nebo montáže upevňovadel s osazením a odstraněním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</si>
  <si>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m</t>
  </si>
  <si>
    <t>-474575450</t>
  </si>
  <si>
    <t>16</t>
  </si>
  <si>
    <t>5905110010</t>
  </si>
  <si>
    <t>Snížení KL pod patou kolejnice v koleji. Poznámka: 1. V cenách jsou započteny náklady na snížení KL pod patou kolejnice ručně vidlemi. 2. V cenách nejsou obsaženy náklady na doplnění a dodávku kameniva.</t>
  </si>
  <si>
    <t>-691132552</t>
  </si>
  <si>
    <t>02 - Žel. spodek</t>
  </si>
  <si>
    <t>02.1 - Zřízení a oprava stávajícího odvodnění</t>
  </si>
  <si>
    <t>5914015010</t>
  </si>
  <si>
    <t>Čištění odvodňovacích zařízení ručně příkop zpevněný. Poznámka: 1. V cenách jsou započteny náklady na vyčištění od nánosu a nečistot a rozprostření výzisku na terén nebo naložení na dopravní prostředek. 2. V cenách nejsou obsaženy náklady na dopravu a skládkovné.</t>
  </si>
  <si>
    <t>242181242</t>
  </si>
  <si>
    <t>5914030010</t>
  </si>
  <si>
    <t>Demontáž dílů otevřeného odvodnění příkopové tvárnice. Poznámka: 1. V cenách jsou započteny náklady na demontáž dílů, zához, urovnání a úpravu terénu nebo naložení výzisku na dopravní prostředek. 2. V cenách nejsou obsaženy náklady na dopravu a skládkovné.</t>
  </si>
  <si>
    <t>11285124</t>
  </si>
  <si>
    <t>172      "Odstranění stávajícího betonového odvodnění z dlažby"</t>
  </si>
  <si>
    <t>5915010030</t>
  </si>
  <si>
    <t>Těžení zeminy nebo horniny železničního spodku III. třídy. Poznámka: 1. V cenách jsou započteny náklady na těžení a uložení výzisku na terén nebo naložení na dopravní prostředek a uložení na úložišti.</t>
  </si>
  <si>
    <t>717765104</t>
  </si>
  <si>
    <t>387       "odtěžení materiálu pro zpevněný příkop TZZ3"</t>
  </si>
  <si>
    <t>5914075130</t>
  </si>
  <si>
    <t>Zřízení konstrukční vrstvy pražcového podloží včetně geotextilie tl. 0,50 m. Poznámka: 1. V cenách jsou započteny náklady na naložení výzisku na dopravní prostředek. 2. V cenách nejsou obsaženy náklady na dodávku materiálu a odtěžení zeminy.</t>
  </si>
  <si>
    <t>m2</t>
  </si>
  <si>
    <t>-156334317</t>
  </si>
  <si>
    <t>500      "zásyp příčných odvodňovacích žeber lomovým kamenem a postupné hutnění po vrstvách, včetně vložení ochrané geotextilie po stranách výkopu"</t>
  </si>
  <si>
    <t>5964133005</t>
  </si>
  <si>
    <t>Geotextilie separační</t>
  </si>
  <si>
    <t>634830839</t>
  </si>
  <si>
    <t>5964133020</t>
  </si>
  <si>
    <t>Geotextilie drenážní</t>
  </si>
  <si>
    <t>-2093189072</t>
  </si>
  <si>
    <t>5914055030</t>
  </si>
  <si>
    <t>Zřízení krytých odvodňovacích zařízení svodného potrubí.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</si>
  <si>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1951947792</t>
  </si>
  <si>
    <t>5964103035</t>
  </si>
  <si>
    <t>Drenážní plastové díly trubka s částečnou perforací DN 250 mm</t>
  </si>
  <si>
    <t>-1347429629</t>
  </si>
  <si>
    <t>30     "trubka drenážní s částečnou perforací po ovodu v úhlu 270° DN 200"</t>
  </si>
  <si>
    <t>5955101012</t>
  </si>
  <si>
    <t>Kamenivo drcené štěrk frakce 16/32</t>
  </si>
  <si>
    <t>-211761407</t>
  </si>
  <si>
    <t>70    "zásyp J-žlabů"</t>
  </si>
  <si>
    <t>18    "zásyp drenážních trubek v odvodňovacích žebrech"</t>
  </si>
  <si>
    <t>5914035130</t>
  </si>
  <si>
    <t>Zřízení otevřených odvodňovacích zařízení příkopové zídky z lomového kamene.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</si>
  <si>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1490935792</t>
  </si>
  <si>
    <t>5914035220</t>
  </si>
  <si>
    <t>Zřízení otevřených odvodňovacích zařízení skluzu z lomového kamene.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</si>
  <si>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1562790234</t>
  </si>
  <si>
    <t>5914035470</t>
  </si>
  <si>
    <t>Zřízení otevřených odvodňovacích zařízení trativodní výusť z lomového kamene.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</si>
  <si>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611118544</t>
  </si>
  <si>
    <t>5964161015</t>
  </si>
  <si>
    <t>Beton lehce zhutnitelný C 20/25;XC2 vyhovuje i XC1 F5 2 365 2 862</t>
  </si>
  <si>
    <t>-1003307907</t>
  </si>
  <si>
    <t xml:space="preserve">25     "obetonování vyustění svahového čela a odvodňovacích žeber z lomového kamene" </t>
  </si>
  <si>
    <t>5914035010</t>
  </si>
  <si>
    <t>Zřízení otevřených odvodňovacích zařízení příkopové tvárnice.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</si>
  <si>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631301964</t>
  </si>
  <si>
    <t>172    "zřízení odvodnění TZZ3"</t>
  </si>
  <si>
    <t>5964119000</t>
  </si>
  <si>
    <t>Příkopová tvárnice TZZ 3</t>
  </si>
  <si>
    <t>2102622975</t>
  </si>
  <si>
    <t>5964161000</t>
  </si>
  <si>
    <t>Beton lehce zhutnitelný C 12/15;X0 F5 2 080 2 517</t>
  </si>
  <si>
    <t>70594745</t>
  </si>
  <si>
    <t>11    "beton pod J žlab-velký"</t>
  </si>
  <si>
    <t>24    "beton pod TZZ3"</t>
  </si>
  <si>
    <t>17</t>
  </si>
  <si>
    <t>5915005030</t>
  </si>
  <si>
    <t>Hloubení rýh nebo jam na železničním spodku III. třídy. Poznámka: 1. V cenách jsou započteny náklady na hloubení a uložení výzisku na terén nebo naložení na dopravní prostředek a uložení na úložišti.</t>
  </si>
  <si>
    <t>-1182579868</t>
  </si>
  <si>
    <t>90         "odtěžení materiálu pro příčná odvodňovací žebra"</t>
  </si>
  <si>
    <t>90         "hloubení pro příkopový žlab J-velky"</t>
  </si>
  <si>
    <t>18</t>
  </si>
  <si>
    <t>5914035150</t>
  </si>
  <si>
    <t>Zřízení otevřených odvodňovacích zařízení příkopového žlabu staveništního prefabrikátu. Poznámka: 1. V cenách jsou započteny náklady na zřízení podkladní vrstvy a uložení zařízení podle vzorového listu a rozprostření výzisku na terén nebo naložení na dopravní prostředek. 2. V cenách nejsou obsaženy náklady na provedení výkopku, ruční dočištění a dodávku materiálu.</t>
  </si>
  <si>
    <t>2036853604</t>
  </si>
  <si>
    <t>19</t>
  </si>
  <si>
    <t>5964115005</t>
  </si>
  <si>
    <t>Příkopový žlab tvaru J velký</t>
  </si>
  <si>
    <t>-1948019043</t>
  </si>
  <si>
    <t>20</t>
  </si>
  <si>
    <t>5914100050</t>
  </si>
  <si>
    <t>Oprava ochranné konstrukce a zpevnění svahů ve styku s vodními toky a díly rovnaninou. Poznámka: 1. V cenách jsou započteny náklady na opravu podle vzorových listů a naložení výzisku na dopravní prostředek. 2. V cenách nejsou obsaženy náklady na dodávku materiálu.</t>
  </si>
  <si>
    <t>285716435</t>
  </si>
  <si>
    <t>750        "oprava stávajících svahových žeber a patní zídky"</t>
  </si>
  <si>
    <t>5914001150</t>
  </si>
  <si>
    <t>Zřízení gabionu vázaného s oky 100x100 mm o rozměru 1,0x1,0x0,5 m (0,500 m3). Poznámka: 1. V cenách jsou započteny náklady na přípravu gabionové drážky, montáž koše, vyskládání pohledových stran a vyplnění koše kamenivem. 2. V cenách nejsou započteny náklady na zemní práce a na dodávku materiálu.</t>
  </si>
  <si>
    <t>-1489476349</t>
  </si>
  <si>
    <t>22</t>
  </si>
  <si>
    <t>5964102044</t>
  </si>
  <si>
    <t>Gabionový koš kompletní s vázanými oky 100x100 mm 1,00x1,00x0,50 m (0,500 m3)</t>
  </si>
  <si>
    <t>1497777882</t>
  </si>
  <si>
    <t>23</t>
  </si>
  <si>
    <t>5955101045</t>
  </si>
  <si>
    <t>Lomový kámen tříděný pro rovnaniny</t>
  </si>
  <si>
    <t>1586196811</t>
  </si>
  <si>
    <t>100       "lomový kámen 90/125 pro zídky, skluzy a trtivodní výusti"</t>
  </si>
  <si>
    <t>350       "lomový kámen 63/125 pro opravu zídek a výplň odvodňovací žebera"</t>
  </si>
  <si>
    <t>300       "lomový kámen 125/250 pro gabionové matrace a doplnění při opravách svahových žeber"</t>
  </si>
  <si>
    <t>24</t>
  </si>
  <si>
    <t>5915020010</t>
  </si>
  <si>
    <t>Povrchová úprava plochy železničního spodku. Poznámka: 1. V cenách jsou započteny náklady na urovnání a úpravu ploch nebo skládek výzisku kameniva a zeminy s jejich případnou rekultivací.</t>
  </si>
  <si>
    <t>-1081413259</t>
  </si>
  <si>
    <t>02.2 - Zřízení horizontálních odvodňovacých vrtů (URS)</t>
  </si>
  <si>
    <t xml:space="preserve">    1 - Zemní práce</t>
  </si>
  <si>
    <t xml:space="preserve">    6 - Úpravy povrchů, podlahy a osazování výplní</t>
  </si>
  <si>
    <t>M - Práce a dodávky M</t>
  </si>
  <si>
    <t xml:space="preserve">    46-M - Zemní práce při extr.mont.pracích</t>
  </si>
  <si>
    <t>Zemní práce</t>
  </si>
  <si>
    <t>115101201</t>
  </si>
  <si>
    <t>Čerpání vody na dopravní výšku do 10 m s uvažovaným průměrným přítokem do 500 l/min</t>
  </si>
  <si>
    <t>hod</t>
  </si>
  <si>
    <t>CS ÚRS 2019 01</t>
  </si>
  <si>
    <t>-1783213948</t>
  </si>
  <si>
    <t>Úpravy povrchů, podlahy a osazování výplní</t>
  </si>
  <si>
    <t>628631211</t>
  </si>
  <si>
    <t>Spárování zdiva opěrných zdí a valů  cementovou maltou hloubky spárování do 30 mm, zdiva z lomového kamene</t>
  </si>
  <si>
    <t>709605892</t>
  </si>
  <si>
    <t>550    "spárování zídek, skluzů, výpustí a opravovaných částí odvodnění"</t>
  </si>
  <si>
    <t>LBC.331</t>
  </si>
  <si>
    <t>Malta pro pokládku a spárování přírodního kamene, 30 kg</t>
  </si>
  <si>
    <t>kg</t>
  </si>
  <si>
    <t>1012321283</t>
  </si>
  <si>
    <t>Práce a dodávky M</t>
  </si>
  <si>
    <t>46-M</t>
  </si>
  <si>
    <t>Zemní práce při extr.mont.pracích</t>
  </si>
  <si>
    <t>460310103</t>
  </si>
  <si>
    <t>Zemní protlaky strojně  neřízený zemní protlak ( krtek) řízené horizontální vrtání v hornině tř. 1 až 4 pro protlačení PE trub, v hloubce do 6 m vnějšího průměru vrtu přes 90 do 110 mm</t>
  </si>
  <si>
    <t>64</t>
  </si>
  <si>
    <t>-785961570</t>
  </si>
  <si>
    <t>5*20    "horizontální podpovrchové odvodňovací vrty"</t>
  </si>
  <si>
    <t>14051107</t>
  </si>
  <si>
    <t>trubka ocelová svařovaná závitová Pz 3" (DN 80) jakost 11 343</t>
  </si>
  <si>
    <t>128</t>
  </si>
  <si>
    <t>1371553921</t>
  </si>
  <si>
    <t>5*20    "Trubka perforovaná s antikorozní úpravou"</t>
  </si>
  <si>
    <t>02.3 - Výřez zeleně</t>
  </si>
  <si>
    <t>5904020110</t>
  </si>
  <si>
    <t>Vyřezání křovin porost hustý 6 a více kusů stonků na m2 plochy sklon terénu do 1:2. Poznámka: 1. V cenách jsou započteny náklady na vyřezání a likvidaci výřezu spálením, štěpkováním nebo jeho naložení na dopravní prostředek a uložení na skládku. 2. V cenách nejsou obsaženy náklady na dopravu a skládkovné.</t>
  </si>
  <si>
    <t>1391552658</t>
  </si>
  <si>
    <t>5904025010</t>
  </si>
  <si>
    <t>Ořez větví místně ručně do výšky nad terénem do 2 m. Poznámka: 1. V cenách jsou započteny náklady na ruční odborné vyřezání z terénu nebo plošiny a/nebo profilu kontinuálně do vzdálenosti 3 m od osy koleje do výšky 5 m od temene kolejnice včetně likvidace výřezu spálením, štěpkováním nebo naložení na dopravní prostředek a uložení na skládku. 2. V cenách nejsou obsaženy náklady na dopravu výzisku a skládkovné.</t>
  </si>
  <si>
    <t>-1526505762</t>
  </si>
  <si>
    <t>5904025020</t>
  </si>
  <si>
    <t>Ořez větví místně ručně do výšky nad terénem přes 2 m. Poznámka: 1. V cenách jsou započteny náklady na ruční odborné vyřezání z terénu nebo plošiny a/nebo profilu kontinuálně do vzdálenosti 3 m od osy koleje do výšky 5 m od temene kolejnice včetně likvidace výřezu spálením, štěpkováním nebo naložení na dopravní prostředek a uložení na skládku. 2. V cenách nejsou obsaženy náklady na dopravu výzisku a skládkovné.</t>
  </si>
  <si>
    <t>785450701</t>
  </si>
  <si>
    <t>03 - Ostatní</t>
  </si>
  <si>
    <t>03.1 - Manipulace, přepravy, poplatky</t>
  </si>
  <si>
    <t>OST - Ostatní</t>
  </si>
  <si>
    <t>OST</t>
  </si>
  <si>
    <t>9901000300</t>
  </si>
  <si>
    <t>Doprava dodávek zhotovitele, dodávek objednatele nebo výzisku mechanizací o nosnosti do 3,5 t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</si>
  <si>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512</t>
  </si>
  <si>
    <t>1748729639</t>
  </si>
  <si>
    <t>0,900       "gumy na skládku"</t>
  </si>
  <si>
    <t>9902100300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</si>
  <si>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</si>
  <si>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1387028379</t>
  </si>
  <si>
    <t>220      "štěrk z ŠL na skládku"</t>
  </si>
  <si>
    <t>650       "odvoz vytěženého materiálu na skládku"</t>
  </si>
  <si>
    <t>9902100400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</si>
  <si>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</si>
  <si>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-179448497</t>
  </si>
  <si>
    <t>60,725      "beton C 20/25"</t>
  </si>
  <si>
    <t>78,190      "beton C 12/15"</t>
  </si>
  <si>
    <t>9902100700</t>
  </si>
  <si>
    <t>Doprava dodávek zhotovitele, dodávek objednatele nebo výzisku mechanizací přes 3,5 t sypanin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</si>
  <si>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-1894402444</t>
  </si>
  <si>
    <t>300      "návoz lomového kamene 125/250""</t>
  </si>
  <si>
    <t>100      "návoz lomového kamene 90/125 - na zídky, skluzy a výusti"</t>
  </si>
  <si>
    <t>350       "návoz lomového kamene 63/125 na zídky a výplň žeber"</t>
  </si>
  <si>
    <t>88         "návoz štěrku 16/32 prop zához drenážních trubek"</t>
  </si>
  <si>
    <t>320       "štěrk na opravu GPK"</t>
  </si>
  <si>
    <t>200       "štěrk na třetí podbití"</t>
  </si>
  <si>
    <t>12,3      "Návoz kompletů ŽS4"</t>
  </si>
  <si>
    <t>0,9        "návoz gum pod kolejnice"</t>
  </si>
  <si>
    <t>0,1        "návoz drenážních PVC trubek DN 200"</t>
  </si>
  <si>
    <t>9902200300</t>
  </si>
  <si>
    <t>Doprava dodávek zhotovitele, dodávek objednatele nebo výzisku mechanizací přes 3,5 t objemnějšího kusového materiálu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</si>
  <si>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-302872490</t>
  </si>
  <si>
    <t>407     "odvoz strého odvodnění na skládku"</t>
  </si>
  <si>
    <t>9902200700</t>
  </si>
  <si>
    <t>Doprava dodávek zhotovitele, dodávek objednatele nebo výzisku mechanizací přes 3,5 t objemnějšího kusového materiálu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</si>
  <si>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268831491</t>
  </si>
  <si>
    <t>48,875       "přeprava TZZ 3"</t>
  </si>
  <si>
    <t>0,885         "přeprava ocelových perforovaných trubek"</t>
  </si>
  <si>
    <t>32,220       "Přeprava J-žlab velký"</t>
  </si>
  <si>
    <t>9903100100</t>
  </si>
  <si>
    <t>Přeprava mechanizace na místo prováděných prací o hmotnosti do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</si>
  <si>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-946987566</t>
  </si>
  <si>
    <t>3      "oststní drobná mechanizace"</t>
  </si>
  <si>
    <t>1       "vrtná souprava"</t>
  </si>
  <si>
    <t>9903200100</t>
  </si>
  <si>
    <t>Přeprava mechanizace na místo prováděných prací o hmotnosti přes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</si>
  <si>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-494350891</t>
  </si>
  <si>
    <t>6      "bagry, nákl. auta, atd"</t>
  </si>
  <si>
    <t>9903200200</t>
  </si>
  <si>
    <t>Přeprava mechanizace na místo prováděných prací o hmotnosti přes 12 t do 200 km Poznámka: Ceny jsou určeny pro dopravu mechanizmů na místo prováděných prací po silnici i po kolejích.V ceně jsou započteny i náklady na zpáteční cestu dopravního prostředku. Měrnou jednotkou je kus přepravovaného stroje.</t>
  </si>
  <si>
    <t>285246788</t>
  </si>
  <si>
    <t>3       "ASP, PUŠL a loko."</t>
  </si>
  <si>
    <t>3       "ASP, PUŠL a loko. pro třetí podbití"</t>
  </si>
  <si>
    <t>9909000100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</si>
  <si>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</si>
  <si>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1576336115</t>
  </si>
  <si>
    <t xml:space="preserve">220       "šterk z ŠL" </t>
  </si>
  <si>
    <t>650       "vytěžený materiál z težebních prací"</t>
  </si>
  <si>
    <t>9909000400</t>
  </si>
  <si>
    <t>Poplatek za likvidaci plastových součástí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</si>
  <si>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1302752129</t>
  </si>
  <si>
    <t>0,900        "gumy"</t>
  </si>
  <si>
    <t>9909000500</t>
  </si>
  <si>
    <t>Poplatek uložení odpadu betonových prefabrikátů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</si>
  <si>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819819827</t>
  </si>
  <si>
    <t>100      "staré odvodnění"</t>
  </si>
  <si>
    <t>03.2 - VRN</t>
  </si>
  <si>
    <t>VRN - Vedlejší rozpočtové náklady</t>
  </si>
  <si>
    <t>Vedlejší rozpočtové náklady</t>
  </si>
  <si>
    <t>022101001</t>
  </si>
  <si>
    <t>Geodetické práce Geodetické práce před opravou</t>
  </si>
  <si>
    <t>%</t>
  </si>
  <si>
    <t>165801355</t>
  </si>
  <si>
    <t>022101011</t>
  </si>
  <si>
    <t>Geodetické práce Geodetické práce v průběhu opravy</t>
  </si>
  <si>
    <t>-1079211349</t>
  </si>
  <si>
    <t>022101021</t>
  </si>
  <si>
    <t>Geodetické práce Geodetické práce po ukončení opravy</t>
  </si>
  <si>
    <t>-52581446</t>
  </si>
  <si>
    <t>022121001</t>
  </si>
  <si>
    <t>Geodetické práce Diagnostika technické infrastruktury Vytýčení trasy inženýrských sítí - V sazbě jsou započteny náklady na vyhledání trasy detektorem, zaměření a zobrazení trasy a předání  výstupu zaměření. V sazbě nejsou obsaženy náklady na vytýčení sítí ve správě provozovatele.</t>
  </si>
  <si>
    <t>-1478879288</t>
  </si>
  <si>
    <t>023101031</t>
  </si>
  <si>
    <t>Projektové práce Projektové práce v rozsahu ZRN (vyjma dále jmenované práce) přes 5 do 20 mil. Kč</t>
  </si>
  <si>
    <t>-1414136425</t>
  </si>
  <si>
    <t>023131001</t>
  </si>
  <si>
    <t>Projektové práce Dokumentace skutečného provedení železničního svršku a spodku - 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</si>
  <si>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15212800</t>
  </si>
  <si>
    <t>024101001</t>
  </si>
  <si>
    <t>Inženýrská činnost střežení pracovní skupiny zaměstnanců</t>
  </si>
  <si>
    <t>997068716</t>
  </si>
  <si>
    <t>024101301</t>
  </si>
  <si>
    <t>Inženýrská činnost posudky (např. statické aj.) a dozory</t>
  </si>
  <si>
    <t>-237796268</t>
  </si>
  <si>
    <t>031101031</t>
  </si>
  <si>
    <t>Zařízení a vybavení staveniště vyjma dále jmenované práce včetně opatření na ochranu sousedních pozemků, včetně opatření na ochranu sousedních pozemků, informační tabule, dopravního značení na staveništi aj. při velikosti nákladů přes 5 do 20 mil. Kč</t>
  </si>
  <si>
    <t>-1323443092</t>
  </si>
  <si>
    <t>033131001</t>
  </si>
  <si>
    <t>Provozní vlivy Organizační zajištění prací při zřizování a udržování BK kolejí a výhybek - Organizační zajištění prací při zřizování a udržování bezstykové koleje podle př. S3/2, zejména technologická příprava pořízení schématu a projednání postupu, kontrola připravenosti a řízení postupu prací, předání prací a dokladů objednateli.</t>
  </si>
  <si>
    <t>-267335548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</si>
</sst>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6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30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21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 applyProtection="1">
      <alignment horizontal="center" vertical="center" wrapText="1"/>
      <protection locked="0"/>
    </xf>
    <xf numFmtId="0" fontId="21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2" fillId="0" borderId="12" xfId="0" applyNumberFormat="1" applyFont="1" applyBorder="1" applyAlignment="1"/>
    <xf numFmtId="166" fontId="32" fillId="0" borderId="13" xfId="0" applyNumberFormat="1" applyFont="1" applyBorder="1" applyAlignment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35" fillId="0" borderId="22" xfId="0" applyFont="1" applyBorder="1" applyAlignment="1" applyProtection="1">
      <alignment horizontal="center" vertical="center"/>
      <protection locked="0"/>
    </xf>
    <xf numFmtId="49" fontId="35" fillId="0" borderId="22" xfId="0" applyNumberFormat="1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center" vertical="center" wrapText="1"/>
      <protection locked="0"/>
    </xf>
    <xf numFmtId="167" fontId="35" fillId="0" borderId="22" xfId="0" applyNumberFormat="1" applyFont="1" applyBorder="1" applyAlignment="1" applyProtection="1">
      <alignment vertical="center"/>
      <protection locked="0"/>
    </xf>
    <xf numFmtId="4" fontId="35" fillId="3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  <protection locked="0"/>
    </xf>
    <xf numFmtId="0" fontId="36" fillId="0" borderId="3" xfId="0" applyFont="1" applyBorder="1" applyAlignment="1">
      <alignment vertical="center"/>
    </xf>
    <xf numFmtId="0" fontId="35" fillId="3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6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right" vertical="center"/>
    </xf>
    <xf numFmtId="4" fontId="26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5"/>
  <sheetViews>
    <sheetView showGridLines="0" tabSelected="1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s="1" customFormat="1" ht="36.950000000000003" customHeight="1">
      <c r="AR2" s="225" t="s">
        <v>5</v>
      </c>
      <c r="AS2" s="226"/>
      <c r="AT2" s="226"/>
      <c r="AU2" s="226"/>
      <c r="AV2" s="226"/>
      <c r="AW2" s="226"/>
      <c r="AX2" s="226"/>
      <c r="AY2" s="226"/>
      <c r="AZ2" s="226"/>
      <c r="BA2" s="226"/>
      <c r="BB2" s="226"/>
      <c r="BC2" s="226"/>
      <c r="BD2" s="226"/>
      <c r="BE2" s="226"/>
      <c r="BS2" s="16" t="s">
        <v>6</v>
      </c>
      <c r="BT2" s="16" t="s">
        <v>7</v>
      </c>
    </row>
    <row r="3" spans="1:74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s="1" customFormat="1" ht="24.95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pans="1:74" s="1" customFormat="1" ht="12" customHeight="1">
      <c r="B5" s="19"/>
      <c r="D5" s="23" t="s">
        <v>13</v>
      </c>
      <c r="K5" s="236" t="s">
        <v>14</v>
      </c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R5" s="19"/>
      <c r="BE5" s="216" t="s">
        <v>15</v>
      </c>
      <c r="BS5" s="16" t="s">
        <v>6</v>
      </c>
    </row>
    <row r="6" spans="1:74" s="1" customFormat="1" ht="36.950000000000003" customHeight="1">
      <c r="B6" s="19"/>
      <c r="D6" s="25" t="s">
        <v>16</v>
      </c>
      <c r="K6" s="237" t="s">
        <v>17</v>
      </c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6"/>
      <c r="AG6" s="226"/>
      <c r="AH6" s="226"/>
      <c r="AI6" s="226"/>
      <c r="AJ6" s="226"/>
      <c r="AK6" s="226"/>
      <c r="AL6" s="226"/>
      <c r="AM6" s="226"/>
      <c r="AN6" s="226"/>
      <c r="AO6" s="226"/>
      <c r="AR6" s="19"/>
      <c r="BE6" s="217"/>
      <c r="BS6" s="16" t="s">
        <v>6</v>
      </c>
    </row>
    <row r="7" spans="1:74" s="1" customFormat="1" ht="12" customHeight="1">
      <c r="B7" s="19"/>
      <c r="D7" s="26" t="s">
        <v>18</v>
      </c>
      <c r="K7" s="24" t="s">
        <v>1</v>
      </c>
      <c r="AK7" s="26" t="s">
        <v>19</v>
      </c>
      <c r="AN7" s="24" t="s">
        <v>1</v>
      </c>
      <c r="AR7" s="19"/>
      <c r="BE7" s="217"/>
      <c r="BS7" s="16" t="s">
        <v>6</v>
      </c>
    </row>
    <row r="8" spans="1:74" s="1" customFormat="1" ht="12" customHeight="1">
      <c r="B8" s="19"/>
      <c r="D8" s="26" t="s">
        <v>20</v>
      </c>
      <c r="K8" s="24" t="s">
        <v>21</v>
      </c>
      <c r="AK8" s="26" t="s">
        <v>22</v>
      </c>
      <c r="AN8" s="27" t="s">
        <v>23</v>
      </c>
      <c r="AR8" s="19"/>
      <c r="BE8" s="217"/>
      <c r="BS8" s="16" t="s">
        <v>6</v>
      </c>
    </row>
    <row r="9" spans="1:74" s="1" customFormat="1" ht="14.45" customHeight="1">
      <c r="B9" s="19"/>
      <c r="AR9" s="19"/>
      <c r="BE9" s="217"/>
      <c r="BS9" s="16" t="s">
        <v>6</v>
      </c>
    </row>
    <row r="10" spans="1:74" s="1" customFormat="1" ht="12" customHeight="1">
      <c r="B10" s="19"/>
      <c r="D10" s="26" t="s">
        <v>24</v>
      </c>
      <c r="AK10" s="26" t="s">
        <v>25</v>
      </c>
      <c r="AN10" s="24" t="s">
        <v>1</v>
      </c>
      <c r="AR10" s="19"/>
      <c r="BE10" s="217"/>
      <c r="BS10" s="16" t="s">
        <v>6</v>
      </c>
    </row>
    <row r="11" spans="1:74" s="1" customFormat="1" ht="18.399999999999999" customHeight="1">
      <c r="B11" s="19"/>
      <c r="E11" s="24" t="s">
        <v>26</v>
      </c>
      <c r="AK11" s="26" t="s">
        <v>27</v>
      </c>
      <c r="AN11" s="24" t="s">
        <v>1</v>
      </c>
      <c r="AR11" s="19"/>
      <c r="BE11" s="217"/>
      <c r="BS11" s="16" t="s">
        <v>6</v>
      </c>
    </row>
    <row r="12" spans="1:74" s="1" customFormat="1" ht="6.95" customHeight="1">
      <c r="B12" s="19"/>
      <c r="AR12" s="19"/>
      <c r="BE12" s="217"/>
      <c r="BS12" s="16" t="s">
        <v>6</v>
      </c>
    </row>
    <row r="13" spans="1:74" s="1" customFormat="1" ht="12" customHeight="1">
      <c r="B13" s="19"/>
      <c r="D13" s="26" t="s">
        <v>28</v>
      </c>
      <c r="AK13" s="26" t="s">
        <v>25</v>
      </c>
      <c r="AN13" s="28" t="s">
        <v>29</v>
      </c>
      <c r="AR13" s="19"/>
      <c r="BE13" s="217"/>
      <c r="BS13" s="16" t="s">
        <v>6</v>
      </c>
    </row>
    <row r="14" spans="1:74" ht="12.75">
      <c r="B14" s="19"/>
      <c r="E14" s="238" t="s">
        <v>29</v>
      </c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239"/>
      <c r="AC14" s="239"/>
      <c r="AD14" s="239"/>
      <c r="AE14" s="239"/>
      <c r="AF14" s="239"/>
      <c r="AG14" s="239"/>
      <c r="AH14" s="239"/>
      <c r="AI14" s="239"/>
      <c r="AJ14" s="239"/>
      <c r="AK14" s="26" t="s">
        <v>27</v>
      </c>
      <c r="AN14" s="28" t="s">
        <v>29</v>
      </c>
      <c r="AR14" s="19"/>
      <c r="BE14" s="217"/>
      <c r="BS14" s="16" t="s">
        <v>6</v>
      </c>
    </row>
    <row r="15" spans="1:74" s="1" customFormat="1" ht="6.95" customHeight="1">
      <c r="B15" s="19"/>
      <c r="AR15" s="19"/>
      <c r="BE15" s="217"/>
      <c r="BS15" s="16" t="s">
        <v>3</v>
      </c>
    </row>
    <row r="16" spans="1:74" s="1" customFormat="1" ht="12" customHeight="1">
      <c r="B16" s="19"/>
      <c r="D16" s="26" t="s">
        <v>30</v>
      </c>
      <c r="AK16" s="26" t="s">
        <v>25</v>
      </c>
      <c r="AN16" s="24" t="s">
        <v>1</v>
      </c>
      <c r="AR16" s="19"/>
      <c r="BE16" s="217"/>
      <c r="BS16" s="16" t="s">
        <v>3</v>
      </c>
    </row>
    <row r="17" spans="1:71" s="1" customFormat="1" ht="18.399999999999999" customHeight="1">
      <c r="B17" s="19"/>
      <c r="E17" s="24" t="s">
        <v>26</v>
      </c>
      <c r="AK17" s="26" t="s">
        <v>27</v>
      </c>
      <c r="AN17" s="24" t="s">
        <v>1</v>
      </c>
      <c r="AR17" s="19"/>
      <c r="BE17" s="217"/>
      <c r="BS17" s="16" t="s">
        <v>31</v>
      </c>
    </row>
    <row r="18" spans="1:71" s="1" customFormat="1" ht="6.95" customHeight="1">
      <c r="B18" s="19"/>
      <c r="AR18" s="19"/>
      <c r="BE18" s="217"/>
      <c r="BS18" s="16" t="s">
        <v>6</v>
      </c>
    </row>
    <row r="19" spans="1:71" s="1" customFormat="1" ht="12" customHeight="1">
      <c r="B19" s="19"/>
      <c r="D19" s="26" t="s">
        <v>32</v>
      </c>
      <c r="AK19" s="26" t="s">
        <v>25</v>
      </c>
      <c r="AN19" s="24" t="s">
        <v>1</v>
      </c>
      <c r="AR19" s="19"/>
      <c r="BE19" s="217"/>
      <c r="BS19" s="16" t="s">
        <v>6</v>
      </c>
    </row>
    <row r="20" spans="1:71" s="1" customFormat="1" ht="18.399999999999999" customHeight="1">
      <c r="B20" s="19"/>
      <c r="E20" s="24" t="s">
        <v>26</v>
      </c>
      <c r="AK20" s="26" t="s">
        <v>27</v>
      </c>
      <c r="AN20" s="24" t="s">
        <v>1</v>
      </c>
      <c r="AR20" s="19"/>
      <c r="BE20" s="217"/>
      <c r="BS20" s="16" t="s">
        <v>3</v>
      </c>
    </row>
    <row r="21" spans="1:71" s="1" customFormat="1" ht="6.95" customHeight="1">
      <c r="B21" s="19"/>
      <c r="AR21" s="19"/>
      <c r="BE21" s="217"/>
    </row>
    <row r="22" spans="1:71" s="1" customFormat="1" ht="12" customHeight="1">
      <c r="B22" s="19"/>
      <c r="D22" s="26" t="s">
        <v>33</v>
      </c>
      <c r="AR22" s="19"/>
      <c r="BE22" s="217"/>
    </row>
    <row r="23" spans="1:71" s="1" customFormat="1" ht="16.5" customHeight="1">
      <c r="B23" s="19"/>
      <c r="E23" s="240" t="s">
        <v>1</v>
      </c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240"/>
      <c r="AB23" s="240"/>
      <c r="AC23" s="240"/>
      <c r="AD23" s="240"/>
      <c r="AE23" s="240"/>
      <c r="AF23" s="240"/>
      <c r="AG23" s="240"/>
      <c r="AH23" s="240"/>
      <c r="AI23" s="240"/>
      <c r="AJ23" s="240"/>
      <c r="AK23" s="240"/>
      <c r="AL23" s="240"/>
      <c r="AM23" s="240"/>
      <c r="AN23" s="240"/>
      <c r="AR23" s="19"/>
      <c r="BE23" s="217"/>
    </row>
    <row r="24" spans="1:71" s="1" customFormat="1" ht="6.95" customHeight="1">
      <c r="B24" s="19"/>
      <c r="AR24" s="19"/>
      <c r="BE24" s="217"/>
    </row>
    <row r="25" spans="1:71" s="1" customFormat="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17"/>
    </row>
    <row r="26" spans="1:71" s="2" customFormat="1" ht="25.9" customHeight="1">
      <c r="A26" s="31"/>
      <c r="B26" s="32"/>
      <c r="C26" s="31"/>
      <c r="D26" s="33" t="s">
        <v>34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19">
        <f>ROUND(AG94,2)</f>
        <v>0</v>
      </c>
      <c r="AL26" s="220"/>
      <c r="AM26" s="220"/>
      <c r="AN26" s="220"/>
      <c r="AO26" s="220"/>
      <c r="AP26" s="31"/>
      <c r="AQ26" s="31"/>
      <c r="AR26" s="32"/>
      <c r="BE26" s="217"/>
    </row>
    <row r="27" spans="1:7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2"/>
      <c r="BE27" s="217"/>
    </row>
    <row r="28" spans="1:71" s="2" customFormat="1" ht="12.75">
      <c r="A28" s="31"/>
      <c r="B28" s="32"/>
      <c r="C28" s="31"/>
      <c r="D28" s="31"/>
      <c r="E28" s="31"/>
      <c r="F28" s="31"/>
      <c r="G28" s="31"/>
      <c r="H28" s="31"/>
      <c r="I28" s="31"/>
      <c r="J28" s="31"/>
      <c r="K28" s="31"/>
      <c r="L28" s="241" t="s">
        <v>35</v>
      </c>
      <c r="M28" s="241"/>
      <c r="N28" s="241"/>
      <c r="O28" s="241"/>
      <c r="P28" s="241"/>
      <c r="Q28" s="31"/>
      <c r="R28" s="31"/>
      <c r="S28" s="31"/>
      <c r="T28" s="31"/>
      <c r="U28" s="31"/>
      <c r="V28" s="31"/>
      <c r="W28" s="241" t="s">
        <v>36</v>
      </c>
      <c r="X28" s="241"/>
      <c r="Y28" s="241"/>
      <c r="Z28" s="241"/>
      <c r="AA28" s="241"/>
      <c r="AB28" s="241"/>
      <c r="AC28" s="241"/>
      <c r="AD28" s="241"/>
      <c r="AE28" s="241"/>
      <c r="AF28" s="31"/>
      <c r="AG28" s="31"/>
      <c r="AH28" s="31"/>
      <c r="AI28" s="31"/>
      <c r="AJ28" s="31"/>
      <c r="AK28" s="241" t="s">
        <v>37</v>
      </c>
      <c r="AL28" s="241"/>
      <c r="AM28" s="241"/>
      <c r="AN28" s="241"/>
      <c r="AO28" s="241"/>
      <c r="AP28" s="31"/>
      <c r="AQ28" s="31"/>
      <c r="AR28" s="32"/>
      <c r="BE28" s="217"/>
    </row>
    <row r="29" spans="1:71" s="3" customFormat="1" ht="14.45" customHeight="1">
      <c r="B29" s="36"/>
      <c r="D29" s="26" t="s">
        <v>38</v>
      </c>
      <c r="F29" s="26" t="s">
        <v>39</v>
      </c>
      <c r="L29" s="242">
        <v>0.21</v>
      </c>
      <c r="M29" s="215"/>
      <c r="N29" s="215"/>
      <c r="O29" s="215"/>
      <c r="P29" s="215"/>
      <c r="W29" s="214">
        <f>ROUND(AZ94, 2)</f>
        <v>0</v>
      </c>
      <c r="X29" s="215"/>
      <c r="Y29" s="215"/>
      <c r="Z29" s="215"/>
      <c r="AA29" s="215"/>
      <c r="AB29" s="215"/>
      <c r="AC29" s="215"/>
      <c r="AD29" s="215"/>
      <c r="AE29" s="215"/>
      <c r="AK29" s="214">
        <f>ROUND(AV94, 2)</f>
        <v>0</v>
      </c>
      <c r="AL29" s="215"/>
      <c r="AM29" s="215"/>
      <c r="AN29" s="215"/>
      <c r="AO29" s="215"/>
      <c r="AR29" s="36"/>
      <c r="BE29" s="218"/>
    </row>
    <row r="30" spans="1:71" s="3" customFormat="1" ht="14.45" customHeight="1">
      <c r="B30" s="36"/>
      <c r="F30" s="26" t="s">
        <v>40</v>
      </c>
      <c r="L30" s="242">
        <v>0.15</v>
      </c>
      <c r="M30" s="215"/>
      <c r="N30" s="215"/>
      <c r="O30" s="215"/>
      <c r="P30" s="215"/>
      <c r="W30" s="214">
        <f>ROUND(BA94, 2)</f>
        <v>0</v>
      </c>
      <c r="X30" s="215"/>
      <c r="Y30" s="215"/>
      <c r="Z30" s="215"/>
      <c r="AA30" s="215"/>
      <c r="AB30" s="215"/>
      <c r="AC30" s="215"/>
      <c r="AD30" s="215"/>
      <c r="AE30" s="215"/>
      <c r="AK30" s="214">
        <f>ROUND(AW94, 2)</f>
        <v>0</v>
      </c>
      <c r="AL30" s="215"/>
      <c r="AM30" s="215"/>
      <c r="AN30" s="215"/>
      <c r="AO30" s="215"/>
      <c r="AR30" s="36"/>
      <c r="BE30" s="218"/>
    </row>
    <row r="31" spans="1:71" s="3" customFormat="1" ht="14.45" hidden="1" customHeight="1">
      <c r="B31" s="36"/>
      <c r="F31" s="26" t="s">
        <v>41</v>
      </c>
      <c r="L31" s="242">
        <v>0.21</v>
      </c>
      <c r="M31" s="215"/>
      <c r="N31" s="215"/>
      <c r="O31" s="215"/>
      <c r="P31" s="215"/>
      <c r="W31" s="214">
        <f>ROUND(BB94, 2)</f>
        <v>0</v>
      </c>
      <c r="X31" s="215"/>
      <c r="Y31" s="215"/>
      <c r="Z31" s="215"/>
      <c r="AA31" s="215"/>
      <c r="AB31" s="215"/>
      <c r="AC31" s="215"/>
      <c r="AD31" s="215"/>
      <c r="AE31" s="215"/>
      <c r="AK31" s="214">
        <v>0</v>
      </c>
      <c r="AL31" s="215"/>
      <c r="AM31" s="215"/>
      <c r="AN31" s="215"/>
      <c r="AO31" s="215"/>
      <c r="AR31" s="36"/>
      <c r="BE31" s="218"/>
    </row>
    <row r="32" spans="1:71" s="3" customFormat="1" ht="14.45" hidden="1" customHeight="1">
      <c r="B32" s="36"/>
      <c r="F32" s="26" t="s">
        <v>42</v>
      </c>
      <c r="L32" s="242">
        <v>0.15</v>
      </c>
      <c r="M32" s="215"/>
      <c r="N32" s="215"/>
      <c r="O32" s="215"/>
      <c r="P32" s="215"/>
      <c r="W32" s="214">
        <f>ROUND(BC94, 2)</f>
        <v>0</v>
      </c>
      <c r="X32" s="215"/>
      <c r="Y32" s="215"/>
      <c r="Z32" s="215"/>
      <c r="AA32" s="215"/>
      <c r="AB32" s="215"/>
      <c r="AC32" s="215"/>
      <c r="AD32" s="215"/>
      <c r="AE32" s="215"/>
      <c r="AK32" s="214">
        <v>0</v>
      </c>
      <c r="AL32" s="215"/>
      <c r="AM32" s="215"/>
      <c r="AN32" s="215"/>
      <c r="AO32" s="215"/>
      <c r="AR32" s="36"/>
      <c r="BE32" s="218"/>
    </row>
    <row r="33" spans="1:57" s="3" customFormat="1" ht="14.45" hidden="1" customHeight="1">
      <c r="B33" s="36"/>
      <c r="F33" s="26" t="s">
        <v>43</v>
      </c>
      <c r="L33" s="242">
        <v>0</v>
      </c>
      <c r="M33" s="215"/>
      <c r="N33" s="215"/>
      <c r="O33" s="215"/>
      <c r="P33" s="215"/>
      <c r="W33" s="214">
        <f>ROUND(BD94, 2)</f>
        <v>0</v>
      </c>
      <c r="X33" s="215"/>
      <c r="Y33" s="215"/>
      <c r="Z33" s="215"/>
      <c r="AA33" s="215"/>
      <c r="AB33" s="215"/>
      <c r="AC33" s="215"/>
      <c r="AD33" s="215"/>
      <c r="AE33" s="215"/>
      <c r="AK33" s="214">
        <v>0</v>
      </c>
      <c r="AL33" s="215"/>
      <c r="AM33" s="215"/>
      <c r="AN33" s="215"/>
      <c r="AO33" s="215"/>
      <c r="AR33" s="36"/>
      <c r="BE33" s="218"/>
    </row>
    <row r="34" spans="1:57" s="2" customFormat="1" ht="6.95" customHeight="1">
      <c r="A34" s="31"/>
      <c r="B34" s="32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2"/>
      <c r="BE34" s="217"/>
    </row>
    <row r="35" spans="1:57" s="2" customFormat="1" ht="25.9" customHeight="1">
      <c r="A35" s="31"/>
      <c r="B35" s="32"/>
      <c r="C35" s="37"/>
      <c r="D35" s="38" t="s">
        <v>44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45</v>
      </c>
      <c r="U35" s="39"/>
      <c r="V35" s="39"/>
      <c r="W35" s="39"/>
      <c r="X35" s="221" t="s">
        <v>46</v>
      </c>
      <c r="Y35" s="222"/>
      <c r="Z35" s="222"/>
      <c r="AA35" s="222"/>
      <c r="AB35" s="222"/>
      <c r="AC35" s="39"/>
      <c r="AD35" s="39"/>
      <c r="AE35" s="39"/>
      <c r="AF35" s="39"/>
      <c r="AG35" s="39"/>
      <c r="AH35" s="39"/>
      <c r="AI35" s="39"/>
      <c r="AJ35" s="39"/>
      <c r="AK35" s="223">
        <f>SUM(AK26:AK33)</f>
        <v>0</v>
      </c>
      <c r="AL35" s="222"/>
      <c r="AM35" s="222"/>
      <c r="AN35" s="222"/>
      <c r="AO35" s="224"/>
      <c r="AP35" s="37"/>
      <c r="AQ35" s="37"/>
      <c r="AR35" s="32"/>
      <c r="BE35" s="31"/>
    </row>
    <row r="36" spans="1:57" s="2" customFormat="1" ht="6.95" customHeight="1">
      <c r="A36" s="31"/>
      <c r="B36" s="32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2"/>
      <c r="BE36" s="31"/>
    </row>
    <row r="37" spans="1:57" s="2" customFormat="1" ht="14.45" customHeight="1">
      <c r="A37" s="31"/>
      <c r="B37" s="32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2"/>
      <c r="BE37" s="31"/>
    </row>
    <row r="38" spans="1:57" s="1" customFormat="1" ht="14.45" customHeight="1">
      <c r="B38" s="19"/>
      <c r="AR38" s="19"/>
    </row>
    <row r="39" spans="1:57" s="1" customFormat="1" ht="14.45" customHeight="1">
      <c r="B39" s="19"/>
      <c r="AR39" s="19"/>
    </row>
    <row r="40" spans="1:57" s="1" customFormat="1" ht="14.45" customHeight="1">
      <c r="B40" s="19"/>
      <c r="AR40" s="19"/>
    </row>
    <row r="41" spans="1:57" s="1" customFormat="1" ht="14.45" customHeight="1">
      <c r="B41" s="19"/>
      <c r="AR41" s="19"/>
    </row>
    <row r="42" spans="1:57" s="1" customFormat="1" ht="14.45" customHeight="1">
      <c r="B42" s="19"/>
      <c r="AR42" s="19"/>
    </row>
    <row r="43" spans="1:57" s="1" customFormat="1" ht="14.45" customHeight="1">
      <c r="B43" s="19"/>
      <c r="AR43" s="19"/>
    </row>
    <row r="44" spans="1:57" s="1" customFormat="1" ht="14.45" customHeight="1">
      <c r="B44" s="19"/>
      <c r="AR44" s="19"/>
    </row>
    <row r="45" spans="1:57" s="1" customFormat="1" ht="14.45" customHeight="1">
      <c r="B45" s="19"/>
      <c r="AR45" s="19"/>
    </row>
    <row r="46" spans="1:57" s="1" customFormat="1" ht="14.45" customHeight="1">
      <c r="B46" s="19"/>
      <c r="AR46" s="19"/>
    </row>
    <row r="47" spans="1:57" s="1" customFormat="1" ht="14.45" customHeight="1">
      <c r="B47" s="19"/>
      <c r="AR47" s="19"/>
    </row>
    <row r="48" spans="1:57" s="1" customFormat="1" ht="14.45" customHeight="1">
      <c r="B48" s="19"/>
      <c r="AR48" s="19"/>
    </row>
    <row r="49" spans="1:57" s="2" customFormat="1" ht="14.45" customHeight="1">
      <c r="B49" s="41"/>
      <c r="D49" s="42" t="s">
        <v>47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48</v>
      </c>
      <c r="AI49" s="43"/>
      <c r="AJ49" s="43"/>
      <c r="AK49" s="43"/>
      <c r="AL49" s="43"/>
      <c r="AM49" s="43"/>
      <c r="AN49" s="43"/>
      <c r="AO49" s="43"/>
      <c r="AR49" s="41"/>
    </row>
    <row r="50" spans="1:57" ht="11.25">
      <c r="B50" s="19"/>
      <c r="AR50" s="19"/>
    </row>
    <row r="51" spans="1:57" ht="11.25">
      <c r="B51" s="19"/>
      <c r="AR51" s="19"/>
    </row>
    <row r="52" spans="1:57" ht="11.25">
      <c r="B52" s="19"/>
      <c r="AR52" s="19"/>
    </row>
    <row r="53" spans="1:57" ht="11.25">
      <c r="B53" s="19"/>
      <c r="AR53" s="19"/>
    </row>
    <row r="54" spans="1:57" ht="11.25">
      <c r="B54" s="19"/>
      <c r="AR54" s="19"/>
    </row>
    <row r="55" spans="1:57" ht="11.25">
      <c r="B55" s="19"/>
      <c r="AR55" s="19"/>
    </row>
    <row r="56" spans="1:57" ht="11.25">
      <c r="B56" s="19"/>
      <c r="AR56" s="19"/>
    </row>
    <row r="57" spans="1:57" ht="11.25">
      <c r="B57" s="19"/>
      <c r="AR57" s="19"/>
    </row>
    <row r="58" spans="1:57" ht="11.25">
      <c r="B58" s="19"/>
      <c r="AR58" s="19"/>
    </row>
    <row r="59" spans="1:57" ht="11.25">
      <c r="B59" s="19"/>
      <c r="AR59" s="19"/>
    </row>
    <row r="60" spans="1:57" s="2" customFormat="1" ht="12.75">
      <c r="A60" s="31"/>
      <c r="B60" s="32"/>
      <c r="C60" s="31"/>
      <c r="D60" s="44" t="s">
        <v>49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4" t="s">
        <v>50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4" t="s">
        <v>49</v>
      </c>
      <c r="AI60" s="34"/>
      <c r="AJ60" s="34"/>
      <c r="AK60" s="34"/>
      <c r="AL60" s="34"/>
      <c r="AM60" s="44" t="s">
        <v>50</v>
      </c>
      <c r="AN60" s="34"/>
      <c r="AO60" s="34"/>
      <c r="AP60" s="31"/>
      <c r="AQ60" s="31"/>
      <c r="AR60" s="32"/>
      <c r="BE60" s="31"/>
    </row>
    <row r="61" spans="1:57" ht="11.25">
      <c r="B61" s="19"/>
      <c r="AR61" s="19"/>
    </row>
    <row r="62" spans="1:57" ht="11.25">
      <c r="B62" s="19"/>
      <c r="AR62" s="19"/>
    </row>
    <row r="63" spans="1:57" ht="11.25">
      <c r="B63" s="19"/>
      <c r="AR63" s="19"/>
    </row>
    <row r="64" spans="1:57" s="2" customFormat="1" ht="12.75">
      <c r="A64" s="31"/>
      <c r="B64" s="32"/>
      <c r="C64" s="31"/>
      <c r="D64" s="42" t="s">
        <v>51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2" t="s">
        <v>52</v>
      </c>
      <c r="AI64" s="45"/>
      <c r="AJ64" s="45"/>
      <c r="AK64" s="45"/>
      <c r="AL64" s="45"/>
      <c r="AM64" s="45"/>
      <c r="AN64" s="45"/>
      <c r="AO64" s="45"/>
      <c r="AP64" s="31"/>
      <c r="AQ64" s="31"/>
      <c r="AR64" s="32"/>
      <c r="BE64" s="31"/>
    </row>
    <row r="65" spans="1:57" ht="11.25">
      <c r="B65" s="19"/>
      <c r="AR65" s="19"/>
    </row>
    <row r="66" spans="1:57" ht="11.25">
      <c r="B66" s="19"/>
      <c r="AR66" s="19"/>
    </row>
    <row r="67" spans="1:57" ht="11.25">
      <c r="B67" s="19"/>
      <c r="AR67" s="19"/>
    </row>
    <row r="68" spans="1:57" ht="11.25">
      <c r="B68" s="19"/>
      <c r="AR68" s="19"/>
    </row>
    <row r="69" spans="1:57" ht="11.25">
      <c r="B69" s="19"/>
      <c r="AR69" s="19"/>
    </row>
    <row r="70" spans="1:57" ht="11.25">
      <c r="B70" s="19"/>
      <c r="AR70" s="19"/>
    </row>
    <row r="71" spans="1:57" ht="11.25">
      <c r="B71" s="19"/>
      <c r="AR71" s="19"/>
    </row>
    <row r="72" spans="1:57" ht="11.25">
      <c r="B72" s="19"/>
      <c r="AR72" s="19"/>
    </row>
    <row r="73" spans="1:57" ht="11.25">
      <c r="B73" s="19"/>
      <c r="AR73" s="19"/>
    </row>
    <row r="74" spans="1:57" ht="11.25">
      <c r="B74" s="19"/>
      <c r="AR74" s="19"/>
    </row>
    <row r="75" spans="1:57" s="2" customFormat="1" ht="12.75">
      <c r="A75" s="31"/>
      <c r="B75" s="32"/>
      <c r="C75" s="31"/>
      <c r="D75" s="44" t="s">
        <v>49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4" t="s">
        <v>50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4" t="s">
        <v>49</v>
      </c>
      <c r="AI75" s="34"/>
      <c r="AJ75" s="34"/>
      <c r="AK75" s="34"/>
      <c r="AL75" s="34"/>
      <c r="AM75" s="44" t="s">
        <v>50</v>
      </c>
      <c r="AN75" s="34"/>
      <c r="AO75" s="34"/>
      <c r="AP75" s="31"/>
      <c r="AQ75" s="31"/>
      <c r="AR75" s="32"/>
      <c r="BE75" s="31"/>
    </row>
    <row r="76" spans="1:57" s="2" customFormat="1" ht="11.25">
      <c r="A76" s="31"/>
      <c r="B76" s="32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2"/>
      <c r="BE76" s="31"/>
    </row>
    <row r="77" spans="1:57" s="2" customFormat="1" ht="6.95" customHeight="1">
      <c r="A77" s="31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2"/>
      <c r="BE77" s="31"/>
    </row>
    <row r="81" spans="1:9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2"/>
      <c r="BE81" s="31"/>
    </row>
    <row r="82" spans="1:91" s="2" customFormat="1" ht="24.95" customHeight="1">
      <c r="A82" s="31"/>
      <c r="B82" s="32"/>
      <c r="C82" s="20" t="s">
        <v>53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2"/>
      <c r="BE82" s="31"/>
    </row>
    <row r="83" spans="1:9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2"/>
      <c r="BE83" s="31"/>
    </row>
    <row r="84" spans="1:91" s="4" customFormat="1" ht="12" customHeight="1">
      <c r="B84" s="50"/>
      <c r="C84" s="26" t="s">
        <v>13</v>
      </c>
      <c r="L84" s="4" t="str">
        <f>K5</f>
        <v>012</v>
      </c>
      <c r="AR84" s="50"/>
    </row>
    <row r="85" spans="1:91" s="5" customFormat="1" ht="36.950000000000003" customHeight="1">
      <c r="B85" s="51"/>
      <c r="C85" s="52" t="s">
        <v>16</v>
      </c>
      <c r="L85" s="233" t="str">
        <f>K6</f>
        <v>Oprava trati v úseku Velká nad Veličkou - Lipov - oprava stávajícího pod povrchového a povrchového odvodnění v km 54,420</v>
      </c>
      <c r="M85" s="234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  <c r="AM85" s="234"/>
      <c r="AN85" s="234"/>
      <c r="AO85" s="234"/>
      <c r="AR85" s="51"/>
    </row>
    <row r="86" spans="1:91" s="2" customFormat="1" ht="6.95" customHeight="1">
      <c r="A86" s="31"/>
      <c r="B86" s="32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2"/>
      <c r="BE86" s="31"/>
    </row>
    <row r="87" spans="1:91" s="2" customFormat="1" ht="12" customHeight="1">
      <c r="A87" s="31"/>
      <c r="B87" s="32"/>
      <c r="C87" s="26" t="s">
        <v>20</v>
      </c>
      <c r="D87" s="31"/>
      <c r="E87" s="31"/>
      <c r="F87" s="31"/>
      <c r="G87" s="31"/>
      <c r="H87" s="31"/>
      <c r="I87" s="31"/>
      <c r="J87" s="31"/>
      <c r="K87" s="31"/>
      <c r="L87" s="53" t="str">
        <f>IF(K8="","",K8)</f>
        <v>TO Veselí nad Moravou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26" t="s">
        <v>22</v>
      </c>
      <c r="AJ87" s="31"/>
      <c r="AK87" s="31"/>
      <c r="AL87" s="31"/>
      <c r="AM87" s="235" t="str">
        <f>IF(AN8= "","",AN8)</f>
        <v>28. 6. 2019</v>
      </c>
      <c r="AN87" s="235"/>
      <c r="AO87" s="31"/>
      <c r="AP87" s="31"/>
      <c r="AQ87" s="31"/>
      <c r="AR87" s="32"/>
      <c r="BE87" s="31"/>
    </row>
    <row r="88" spans="1:91" s="2" customFormat="1" ht="6.95" customHeight="1">
      <c r="A88" s="31"/>
      <c r="B88" s="32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2"/>
      <c r="BE88" s="31"/>
    </row>
    <row r="89" spans="1:91" s="2" customFormat="1" ht="15.2" customHeight="1">
      <c r="A89" s="31"/>
      <c r="B89" s="32"/>
      <c r="C89" s="26" t="s">
        <v>24</v>
      </c>
      <c r="D89" s="31"/>
      <c r="E89" s="31"/>
      <c r="F89" s="31"/>
      <c r="G89" s="31"/>
      <c r="H89" s="31"/>
      <c r="I89" s="31"/>
      <c r="J89" s="31"/>
      <c r="K89" s="31"/>
      <c r="L89" s="4" t="str">
        <f>IF(E11= "","",E11)</f>
        <v xml:space="preserve"> </v>
      </c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26" t="s">
        <v>30</v>
      </c>
      <c r="AJ89" s="31"/>
      <c r="AK89" s="31"/>
      <c r="AL89" s="31"/>
      <c r="AM89" s="231" t="str">
        <f>IF(E17="","",E17)</f>
        <v xml:space="preserve"> </v>
      </c>
      <c r="AN89" s="232"/>
      <c r="AO89" s="232"/>
      <c r="AP89" s="232"/>
      <c r="AQ89" s="31"/>
      <c r="AR89" s="32"/>
      <c r="AS89" s="227" t="s">
        <v>54</v>
      </c>
      <c r="AT89" s="228"/>
      <c r="AU89" s="55"/>
      <c r="AV89" s="55"/>
      <c r="AW89" s="55"/>
      <c r="AX89" s="55"/>
      <c r="AY89" s="55"/>
      <c r="AZ89" s="55"/>
      <c r="BA89" s="55"/>
      <c r="BB89" s="55"/>
      <c r="BC89" s="55"/>
      <c r="BD89" s="56"/>
      <c r="BE89" s="31"/>
    </row>
    <row r="90" spans="1:91" s="2" customFormat="1" ht="15.2" customHeight="1">
      <c r="A90" s="31"/>
      <c r="B90" s="32"/>
      <c r="C90" s="26" t="s">
        <v>28</v>
      </c>
      <c r="D90" s="31"/>
      <c r="E90" s="31"/>
      <c r="F90" s="31"/>
      <c r="G90" s="31"/>
      <c r="H90" s="31"/>
      <c r="I90" s="31"/>
      <c r="J90" s="31"/>
      <c r="K90" s="31"/>
      <c r="L90" s="4" t="str">
        <f>IF(E14= "Vyplň údaj","",E14)</f>
        <v/>
      </c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26" t="s">
        <v>32</v>
      </c>
      <c r="AJ90" s="31"/>
      <c r="AK90" s="31"/>
      <c r="AL90" s="31"/>
      <c r="AM90" s="231" t="str">
        <f>IF(E20="","",E20)</f>
        <v xml:space="preserve"> </v>
      </c>
      <c r="AN90" s="232"/>
      <c r="AO90" s="232"/>
      <c r="AP90" s="232"/>
      <c r="AQ90" s="31"/>
      <c r="AR90" s="32"/>
      <c r="AS90" s="229"/>
      <c r="AT90" s="230"/>
      <c r="AU90" s="57"/>
      <c r="AV90" s="57"/>
      <c r="AW90" s="57"/>
      <c r="AX90" s="57"/>
      <c r="AY90" s="57"/>
      <c r="AZ90" s="57"/>
      <c r="BA90" s="57"/>
      <c r="BB90" s="57"/>
      <c r="BC90" s="57"/>
      <c r="BD90" s="58"/>
      <c r="BE90" s="31"/>
    </row>
    <row r="91" spans="1:91" s="2" customFormat="1" ht="10.9" customHeight="1">
      <c r="A91" s="31"/>
      <c r="B91" s="32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2"/>
      <c r="AS91" s="229"/>
      <c r="AT91" s="230"/>
      <c r="AU91" s="57"/>
      <c r="AV91" s="57"/>
      <c r="AW91" s="57"/>
      <c r="AX91" s="57"/>
      <c r="AY91" s="57"/>
      <c r="AZ91" s="57"/>
      <c r="BA91" s="57"/>
      <c r="BB91" s="57"/>
      <c r="BC91" s="57"/>
      <c r="BD91" s="58"/>
      <c r="BE91" s="31"/>
    </row>
    <row r="92" spans="1:91" s="2" customFormat="1" ht="29.25" customHeight="1">
      <c r="A92" s="31"/>
      <c r="B92" s="32"/>
      <c r="C92" s="256" t="s">
        <v>55</v>
      </c>
      <c r="D92" s="250"/>
      <c r="E92" s="250"/>
      <c r="F92" s="250"/>
      <c r="G92" s="250"/>
      <c r="H92" s="59"/>
      <c r="I92" s="249" t="s">
        <v>56</v>
      </c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0"/>
      <c r="AA92" s="250"/>
      <c r="AB92" s="250"/>
      <c r="AC92" s="250"/>
      <c r="AD92" s="250"/>
      <c r="AE92" s="250"/>
      <c r="AF92" s="250"/>
      <c r="AG92" s="252" t="s">
        <v>57</v>
      </c>
      <c r="AH92" s="250"/>
      <c r="AI92" s="250"/>
      <c r="AJ92" s="250"/>
      <c r="AK92" s="250"/>
      <c r="AL92" s="250"/>
      <c r="AM92" s="250"/>
      <c r="AN92" s="249" t="s">
        <v>58</v>
      </c>
      <c r="AO92" s="250"/>
      <c r="AP92" s="251"/>
      <c r="AQ92" s="60" t="s">
        <v>59</v>
      </c>
      <c r="AR92" s="32"/>
      <c r="AS92" s="61" t="s">
        <v>60</v>
      </c>
      <c r="AT92" s="62" t="s">
        <v>61</v>
      </c>
      <c r="AU92" s="62" t="s">
        <v>62</v>
      </c>
      <c r="AV92" s="62" t="s">
        <v>63</v>
      </c>
      <c r="AW92" s="62" t="s">
        <v>64</v>
      </c>
      <c r="AX92" s="62" t="s">
        <v>65</v>
      </c>
      <c r="AY92" s="62" t="s">
        <v>66</v>
      </c>
      <c r="AZ92" s="62" t="s">
        <v>67</v>
      </c>
      <c r="BA92" s="62" t="s">
        <v>68</v>
      </c>
      <c r="BB92" s="62" t="s">
        <v>69</v>
      </c>
      <c r="BC92" s="62" t="s">
        <v>70</v>
      </c>
      <c r="BD92" s="63" t="s">
        <v>71</v>
      </c>
      <c r="BE92" s="31"/>
    </row>
    <row r="93" spans="1:91" s="2" customFormat="1" ht="10.9" customHeight="1">
      <c r="A93" s="31"/>
      <c r="B93" s="32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2"/>
      <c r="AS93" s="64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  <c r="BE93" s="31"/>
    </row>
    <row r="94" spans="1:91" s="6" customFormat="1" ht="32.450000000000003" customHeight="1">
      <c r="B94" s="67"/>
      <c r="C94" s="68" t="s">
        <v>72</v>
      </c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254">
        <f>ROUND(AG95+AG97+AG101,2)</f>
        <v>0</v>
      </c>
      <c r="AH94" s="254"/>
      <c r="AI94" s="254"/>
      <c r="AJ94" s="254"/>
      <c r="AK94" s="254"/>
      <c r="AL94" s="254"/>
      <c r="AM94" s="254"/>
      <c r="AN94" s="255">
        <f t="shared" ref="AN94:AN103" si="0">SUM(AG94,AT94)</f>
        <v>0</v>
      </c>
      <c r="AO94" s="255"/>
      <c r="AP94" s="255"/>
      <c r="AQ94" s="71" t="s">
        <v>1</v>
      </c>
      <c r="AR94" s="67"/>
      <c r="AS94" s="72">
        <f>ROUND(AS95+AS97+AS101,2)</f>
        <v>0</v>
      </c>
      <c r="AT94" s="73">
        <f t="shared" ref="AT94:AT103" si="1">ROUND(SUM(AV94:AW94),2)</f>
        <v>0</v>
      </c>
      <c r="AU94" s="74">
        <f>ROUND(AU95+AU97+AU101,5)</f>
        <v>0</v>
      </c>
      <c r="AV94" s="73">
        <f>ROUND(AZ94*L29,2)</f>
        <v>0</v>
      </c>
      <c r="AW94" s="73">
        <f>ROUND(BA94*L30,2)</f>
        <v>0</v>
      </c>
      <c r="AX94" s="73">
        <f>ROUND(BB94*L29,2)</f>
        <v>0</v>
      </c>
      <c r="AY94" s="73">
        <f>ROUND(BC94*L30,2)</f>
        <v>0</v>
      </c>
      <c r="AZ94" s="73">
        <f>ROUND(AZ95+AZ97+AZ101,2)</f>
        <v>0</v>
      </c>
      <c r="BA94" s="73">
        <f>ROUND(BA95+BA97+BA101,2)</f>
        <v>0</v>
      </c>
      <c r="BB94" s="73">
        <f>ROUND(BB95+BB97+BB101,2)</f>
        <v>0</v>
      </c>
      <c r="BC94" s="73">
        <f>ROUND(BC95+BC97+BC101,2)</f>
        <v>0</v>
      </c>
      <c r="BD94" s="75">
        <f>ROUND(BD95+BD97+BD101,2)</f>
        <v>0</v>
      </c>
      <c r="BS94" s="76" t="s">
        <v>73</v>
      </c>
      <c r="BT94" s="76" t="s">
        <v>74</v>
      </c>
      <c r="BU94" s="77" t="s">
        <v>75</v>
      </c>
      <c r="BV94" s="76" t="s">
        <v>76</v>
      </c>
      <c r="BW94" s="76" t="s">
        <v>4</v>
      </c>
      <c r="BX94" s="76" t="s">
        <v>77</v>
      </c>
      <c r="CL94" s="76" t="s">
        <v>1</v>
      </c>
    </row>
    <row r="95" spans="1:91" s="7" customFormat="1" ht="16.5" customHeight="1">
      <c r="B95" s="78"/>
      <c r="C95" s="79"/>
      <c r="D95" s="248" t="s">
        <v>78</v>
      </c>
      <c r="E95" s="248"/>
      <c r="F95" s="248"/>
      <c r="G95" s="248"/>
      <c r="H95" s="248"/>
      <c r="I95" s="80"/>
      <c r="J95" s="248" t="s">
        <v>79</v>
      </c>
      <c r="K95" s="248"/>
      <c r="L95" s="248"/>
      <c r="M95" s="248"/>
      <c r="N95" s="248"/>
      <c r="O95" s="248"/>
      <c r="P95" s="248"/>
      <c r="Q95" s="248"/>
      <c r="R95" s="248"/>
      <c r="S95" s="248"/>
      <c r="T95" s="248"/>
      <c r="U95" s="248"/>
      <c r="V95" s="248"/>
      <c r="W95" s="248"/>
      <c r="X95" s="248"/>
      <c r="Y95" s="248"/>
      <c r="Z95" s="248"/>
      <c r="AA95" s="248"/>
      <c r="AB95" s="248"/>
      <c r="AC95" s="248"/>
      <c r="AD95" s="248"/>
      <c r="AE95" s="248"/>
      <c r="AF95" s="248"/>
      <c r="AG95" s="253">
        <f>ROUND(AG96,2)</f>
        <v>0</v>
      </c>
      <c r="AH95" s="244"/>
      <c r="AI95" s="244"/>
      <c r="AJ95" s="244"/>
      <c r="AK95" s="244"/>
      <c r="AL95" s="244"/>
      <c r="AM95" s="244"/>
      <c r="AN95" s="243">
        <f t="shared" si="0"/>
        <v>0</v>
      </c>
      <c r="AO95" s="244"/>
      <c r="AP95" s="244"/>
      <c r="AQ95" s="81" t="s">
        <v>80</v>
      </c>
      <c r="AR95" s="78"/>
      <c r="AS95" s="82">
        <f>ROUND(AS96,2)</f>
        <v>0</v>
      </c>
      <c r="AT95" s="83">
        <f t="shared" si="1"/>
        <v>0</v>
      </c>
      <c r="AU95" s="84">
        <f>ROUND(AU96,5)</f>
        <v>0</v>
      </c>
      <c r="AV95" s="83">
        <f>ROUND(AZ95*L29,2)</f>
        <v>0</v>
      </c>
      <c r="AW95" s="83">
        <f>ROUND(BA95*L30,2)</f>
        <v>0</v>
      </c>
      <c r="AX95" s="83">
        <f>ROUND(BB95*L29,2)</f>
        <v>0</v>
      </c>
      <c r="AY95" s="83">
        <f>ROUND(BC95*L30,2)</f>
        <v>0</v>
      </c>
      <c r="AZ95" s="83">
        <f>ROUND(AZ96,2)</f>
        <v>0</v>
      </c>
      <c r="BA95" s="83">
        <f>ROUND(BA96,2)</f>
        <v>0</v>
      </c>
      <c r="BB95" s="83">
        <f>ROUND(BB96,2)</f>
        <v>0</v>
      </c>
      <c r="BC95" s="83">
        <f>ROUND(BC96,2)</f>
        <v>0</v>
      </c>
      <c r="BD95" s="85">
        <f>ROUND(BD96,2)</f>
        <v>0</v>
      </c>
      <c r="BS95" s="86" t="s">
        <v>73</v>
      </c>
      <c r="BT95" s="86" t="s">
        <v>81</v>
      </c>
      <c r="BU95" s="86" t="s">
        <v>75</v>
      </c>
      <c r="BV95" s="86" t="s">
        <v>76</v>
      </c>
      <c r="BW95" s="86" t="s">
        <v>82</v>
      </c>
      <c r="BX95" s="86" t="s">
        <v>4</v>
      </c>
      <c r="CL95" s="86" t="s">
        <v>1</v>
      </c>
      <c r="CM95" s="86" t="s">
        <v>83</v>
      </c>
    </row>
    <row r="96" spans="1:91" s="4" customFormat="1" ht="25.5" customHeight="1">
      <c r="A96" s="87" t="s">
        <v>84</v>
      </c>
      <c r="B96" s="50"/>
      <c r="C96" s="10"/>
      <c r="D96" s="10"/>
      <c r="E96" s="247" t="s">
        <v>85</v>
      </c>
      <c r="F96" s="247"/>
      <c r="G96" s="247"/>
      <c r="H96" s="247"/>
      <c r="I96" s="247"/>
      <c r="J96" s="10"/>
      <c r="K96" s="247" t="s">
        <v>86</v>
      </c>
      <c r="L96" s="247"/>
      <c r="M96" s="247"/>
      <c r="N96" s="247"/>
      <c r="O96" s="247"/>
      <c r="P96" s="247"/>
      <c r="Q96" s="247"/>
      <c r="R96" s="247"/>
      <c r="S96" s="247"/>
      <c r="T96" s="247"/>
      <c r="U96" s="247"/>
      <c r="V96" s="247"/>
      <c r="W96" s="247"/>
      <c r="X96" s="247"/>
      <c r="Y96" s="247"/>
      <c r="Z96" s="247"/>
      <c r="AA96" s="247"/>
      <c r="AB96" s="247"/>
      <c r="AC96" s="247"/>
      <c r="AD96" s="247"/>
      <c r="AE96" s="247"/>
      <c r="AF96" s="247"/>
      <c r="AG96" s="245">
        <f>'01.1 - Demontáž, montáž k...'!J32</f>
        <v>0</v>
      </c>
      <c r="AH96" s="246"/>
      <c r="AI96" s="246"/>
      <c r="AJ96" s="246"/>
      <c r="AK96" s="246"/>
      <c r="AL96" s="246"/>
      <c r="AM96" s="246"/>
      <c r="AN96" s="245">
        <f t="shared" si="0"/>
        <v>0</v>
      </c>
      <c r="AO96" s="246"/>
      <c r="AP96" s="246"/>
      <c r="AQ96" s="88" t="s">
        <v>87</v>
      </c>
      <c r="AR96" s="50"/>
      <c r="AS96" s="89">
        <v>0</v>
      </c>
      <c r="AT96" s="90">
        <f t="shared" si="1"/>
        <v>0</v>
      </c>
      <c r="AU96" s="91">
        <f>'01.1 - Demontáž, montáž k...'!P122</f>
        <v>0</v>
      </c>
      <c r="AV96" s="90">
        <f>'01.1 - Demontáž, montáž k...'!J35</f>
        <v>0</v>
      </c>
      <c r="AW96" s="90">
        <f>'01.1 - Demontáž, montáž k...'!J36</f>
        <v>0</v>
      </c>
      <c r="AX96" s="90">
        <f>'01.1 - Demontáž, montáž k...'!J37</f>
        <v>0</v>
      </c>
      <c r="AY96" s="90">
        <f>'01.1 - Demontáž, montáž k...'!J38</f>
        <v>0</v>
      </c>
      <c r="AZ96" s="90">
        <f>'01.1 - Demontáž, montáž k...'!F35</f>
        <v>0</v>
      </c>
      <c r="BA96" s="90">
        <f>'01.1 - Demontáž, montáž k...'!F36</f>
        <v>0</v>
      </c>
      <c r="BB96" s="90">
        <f>'01.1 - Demontáž, montáž k...'!F37</f>
        <v>0</v>
      </c>
      <c r="BC96" s="90">
        <f>'01.1 - Demontáž, montáž k...'!F38</f>
        <v>0</v>
      </c>
      <c r="BD96" s="92">
        <f>'01.1 - Demontáž, montáž k...'!F39</f>
        <v>0</v>
      </c>
      <c r="BT96" s="24" t="s">
        <v>83</v>
      </c>
      <c r="BV96" s="24" t="s">
        <v>76</v>
      </c>
      <c r="BW96" s="24" t="s">
        <v>88</v>
      </c>
      <c r="BX96" s="24" t="s">
        <v>82</v>
      </c>
      <c r="CL96" s="24" t="s">
        <v>1</v>
      </c>
    </row>
    <row r="97" spans="1:91" s="7" customFormat="1" ht="16.5" customHeight="1">
      <c r="B97" s="78"/>
      <c r="C97" s="79"/>
      <c r="D97" s="248" t="s">
        <v>89</v>
      </c>
      <c r="E97" s="248"/>
      <c r="F97" s="248"/>
      <c r="G97" s="248"/>
      <c r="H97" s="248"/>
      <c r="I97" s="80"/>
      <c r="J97" s="248" t="s">
        <v>90</v>
      </c>
      <c r="K97" s="248"/>
      <c r="L97" s="248"/>
      <c r="M97" s="248"/>
      <c r="N97" s="248"/>
      <c r="O97" s="248"/>
      <c r="P97" s="248"/>
      <c r="Q97" s="248"/>
      <c r="R97" s="248"/>
      <c r="S97" s="248"/>
      <c r="T97" s="248"/>
      <c r="U97" s="248"/>
      <c r="V97" s="248"/>
      <c r="W97" s="248"/>
      <c r="X97" s="248"/>
      <c r="Y97" s="248"/>
      <c r="Z97" s="248"/>
      <c r="AA97" s="248"/>
      <c r="AB97" s="248"/>
      <c r="AC97" s="248"/>
      <c r="AD97" s="248"/>
      <c r="AE97" s="248"/>
      <c r="AF97" s="248"/>
      <c r="AG97" s="253">
        <f>ROUND(SUM(AG98:AG100),2)</f>
        <v>0</v>
      </c>
      <c r="AH97" s="244"/>
      <c r="AI97" s="244"/>
      <c r="AJ97" s="244"/>
      <c r="AK97" s="244"/>
      <c r="AL97" s="244"/>
      <c r="AM97" s="244"/>
      <c r="AN97" s="243">
        <f t="shared" si="0"/>
        <v>0</v>
      </c>
      <c r="AO97" s="244"/>
      <c r="AP97" s="244"/>
      <c r="AQ97" s="81" t="s">
        <v>80</v>
      </c>
      <c r="AR97" s="78"/>
      <c r="AS97" s="82">
        <f>ROUND(SUM(AS98:AS100),2)</f>
        <v>0</v>
      </c>
      <c r="AT97" s="83">
        <f t="shared" si="1"/>
        <v>0</v>
      </c>
      <c r="AU97" s="84">
        <f>ROUND(SUM(AU98:AU100),5)</f>
        <v>0</v>
      </c>
      <c r="AV97" s="83">
        <f>ROUND(AZ97*L29,2)</f>
        <v>0</v>
      </c>
      <c r="AW97" s="83">
        <f>ROUND(BA97*L30,2)</f>
        <v>0</v>
      </c>
      <c r="AX97" s="83">
        <f>ROUND(BB97*L29,2)</f>
        <v>0</v>
      </c>
      <c r="AY97" s="83">
        <f>ROUND(BC97*L30,2)</f>
        <v>0</v>
      </c>
      <c r="AZ97" s="83">
        <f>ROUND(SUM(AZ98:AZ100),2)</f>
        <v>0</v>
      </c>
      <c r="BA97" s="83">
        <f>ROUND(SUM(BA98:BA100),2)</f>
        <v>0</v>
      </c>
      <c r="BB97" s="83">
        <f>ROUND(SUM(BB98:BB100),2)</f>
        <v>0</v>
      </c>
      <c r="BC97" s="83">
        <f>ROUND(SUM(BC98:BC100),2)</f>
        <v>0</v>
      </c>
      <c r="BD97" s="85">
        <f>ROUND(SUM(BD98:BD100),2)</f>
        <v>0</v>
      </c>
      <c r="BS97" s="86" t="s">
        <v>73</v>
      </c>
      <c r="BT97" s="86" t="s">
        <v>81</v>
      </c>
      <c r="BU97" s="86" t="s">
        <v>75</v>
      </c>
      <c r="BV97" s="86" t="s">
        <v>76</v>
      </c>
      <c r="BW97" s="86" t="s">
        <v>91</v>
      </c>
      <c r="BX97" s="86" t="s">
        <v>4</v>
      </c>
      <c r="CL97" s="86" t="s">
        <v>1</v>
      </c>
      <c r="CM97" s="86" t="s">
        <v>83</v>
      </c>
    </row>
    <row r="98" spans="1:91" s="4" customFormat="1" ht="16.5" customHeight="1">
      <c r="A98" s="87" t="s">
        <v>84</v>
      </c>
      <c r="B98" s="50"/>
      <c r="C98" s="10"/>
      <c r="D98" s="10"/>
      <c r="E98" s="247" t="s">
        <v>92</v>
      </c>
      <c r="F98" s="247"/>
      <c r="G98" s="247"/>
      <c r="H98" s="247"/>
      <c r="I98" s="247"/>
      <c r="J98" s="10"/>
      <c r="K98" s="247" t="s">
        <v>93</v>
      </c>
      <c r="L98" s="247"/>
      <c r="M98" s="247"/>
      <c r="N98" s="247"/>
      <c r="O98" s="247"/>
      <c r="P98" s="247"/>
      <c r="Q98" s="247"/>
      <c r="R98" s="247"/>
      <c r="S98" s="247"/>
      <c r="T98" s="247"/>
      <c r="U98" s="247"/>
      <c r="V98" s="247"/>
      <c r="W98" s="247"/>
      <c r="X98" s="247"/>
      <c r="Y98" s="247"/>
      <c r="Z98" s="247"/>
      <c r="AA98" s="247"/>
      <c r="AB98" s="247"/>
      <c r="AC98" s="247"/>
      <c r="AD98" s="247"/>
      <c r="AE98" s="247"/>
      <c r="AF98" s="247"/>
      <c r="AG98" s="245">
        <f>'02.1 - Zřízení a oprava s...'!J32</f>
        <v>0</v>
      </c>
      <c r="AH98" s="246"/>
      <c r="AI98" s="246"/>
      <c r="AJ98" s="246"/>
      <c r="AK98" s="246"/>
      <c r="AL98" s="246"/>
      <c r="AM98" s="246"/>
      <c r="AN98" s="245">
        <f t="shared" si="0"/>
        <v>0</v>
      </c>
      <c r="AO98" s="246"/>
      <c r="AP98" s="246"/>
      <c r="AQ98" s="88" t="s">
        <v>87</v>
      </c>
      <c r="AR98" s="50"/>
      <c r="AS98" s="89">
        <v>0</v>
      </c>
      <c r="AT98" s="90">
        <f t="shared" si="1"/>
        <v>0</v>
      </c>
      <c r="AU98" s="91">
        <f>'02.1 - Zřízení a oprava s...'!P122</f>
        <v>0</v>
      </c>
      <c r="AV98" s="90">
        <f>'02.1 - Zřízení a oprava s...'!J35</f>
        <v>0</v>
      </c>
      <c r="AW98" s="90">
        <f>'02.1 - Zřízení a oprava s...'!J36</f>
        <v>0</v>
      </c>
      <c r="AX98" s="90">
        <f>'02.1 - Zřízení a oprava s...'!J37</f>
        <v>0</v>
      </c>
      <c r="AY98" s="90">
        <f>'02.1 - Zřízení a oprava s...'!J38</f>
        <v>0</v>
      </c>
      <c r="AZ98" s="90">
        <f>'02.1 - Zřízení a oprava s...'!F35</f>
        <v>0</v>
      </c>
      <c r="BA98" s="90">
        <f>'02.1 - Zřízení a oprava s...'!F36</f>
        <v>0</v>
      </c>
      <c r="BB98" s="90">
        <f>'02.1 - Zřízení a oprava s...'!F37</f>
        <v>0</v>
      </c>
      <c r="BC98" s="90">
        <f>'02.1 - Zřízení a oprava s...'!F38</f>
        <v>0</v>
      </c>
      <c r="BD98" s="92">
        <f>'02.1 - Zřízení a oprava s...'!F39</f>
        <v>0</v>
      </c>
      <c r="BT98" s="24" t="s">
        <v>83</v>
      </c>
      <c r="BV98" s="24" t="s">
        <v>76</v>
      </c>
      <c r="BW98" s="24" t="s">
        <v>94</v>
      </c>
      <c r="BX98" s="24" t="s">
        <v>91</v>
      </c>
      <c r="CL98" s="24" t="s">
        <v>1</v>
      </c>
    </row>
    <row r="99" spans="1:91" s="4" customFormat="1" ht="25.5" customHeight="1">
      <c r="A99" s="87" t="s">
        <v>84</v>
      </c>
      <c r="B99" s="50"/>
      <c r="C99" s="10"/>
      <c r="D99" s="10"/>
      <c r="E99" s="247" t="s">
        <v>95</v>
      </c>
      <c r="F99" s="247"/>
      <c r="G99" s="247"/>
      <c r="H99" s="247"/>
      <c r="I99" s="247"/>
      <c r="J99" s="10"/>
      <c r="K99" s="247" t="s">
        <v>96</v>
      </c>
      <c r="L99" s="247"/>
      <c r="M99" s="247"/>
      <c r="N99" s="247"/>
      <c r="O99" s="247"/>
      <c r="P99" s="247"/>
      <c r="Q99" s="247"/>
      <c r="R99" s="247"/>
      <c r="S99" s="247"/>
      <c r="T99" s="247"/>
      <c r="U99" s="247"/>
      <c r="V99" s="247"/>
      <c r="W99" s="247"/>
      <c r="X99" s="247"/>
      <c r="Y99" s="247"/>
      <c r="Z99" s="247"/>
      <c r="AA99" s="247"/>
      <c r="AB99" s="247"/>
      <c r="AC99" s="247"/>
      <c r="AD99" s="247"/>
      <c r="AE99" s="247"/>
      <c r="AF99" s="247"/>
      <c r="AG99" s="245">
        <f>'02.2 - Zřízení horizontál...'!J32</f>
        <v>0</v>
      </c>
      <c r="AH99" s="246"/>
      <c r="AI99" s="246"/>
      <c r="AJ99" s="246"/>
      <c r="AK99" s="246"/>
      <c r="AL99" s="246"/>
      <c r="AM99" s="246"/>
      <c r="AN99" s="245">
        <f t="shared" si="0"/>
        <v>0</v>
      </c>
      <c r="AO99" s="246"/>
      <c r="AP99" s="246"/>
      <c r="AQ99" s="88" t="s">
        <v>87</v>
      </c>
      <c r="AR99" s="50"/>
      <c r="AS99" s="89">
        <v>0</v>
      </c>
      <c r="AT99" s="90">
        <f t="shared" si="1"/>
        <v>0</v>
      </c>
      <c r="AU99" s="91">
        <f>'02.2 - Zřízení horizontál...'!P125</f>
        <v>0</v>
      </c>
      <c r="AV99" s="90">
        <f>'02.2 - Zřízení horizontál...'!J35</f>
        <v>0</v>
      </c>
      <c r="AW99" s="90">
        <f>'02.2 - Zřízení horizontál...'!J36</f>
        <v>0</v>
      </c>
      <c r="AX99" s="90">
        <f>'02.2 - Zřízení horizontál...'!J37</f>
        <v>0</v>
      </c>
      <c r="AY99" s="90">
        <f>'02.2 - Zřízení horizontál...'!J38</f>
        <v>0</v>
      </c>
      <c r="AZ99" s="90">
        <f>'02.2 - Zřízení horizontál...'!F35</f>
        <v>0</v>
      </c>
      <c r="BA99" s="90">
        <f>'02.2 - Zřízení horizontál...'!F36</f>
        <v>0</v>
      </c>
      <c r="BB99" s="90">
        <f>'02.2 - Zřízení horizontál...'!F37</f>
        <v>0</v>
      </c>
      <c r="BC99" s="90">
        <f>'02.2 - Zřízení horizontál...'!F38</f>
        <v>0</v>
      </c>
      <c r="BD99" s="92">
        <f>'02.2 - Zřízení horizontál...'!F39</f>
        <v>0</v>
      </c>
      <c r="BT99" s="24" t="s">
        <v>83</v>
      </c>
      <c r="BV99" s="24" t="s">
        <v>76</v>
      </c>
      <c r="BW99" s="24" t="s">
        <v>97</v>
      </c>
      <c r="BX99" s="24" t="s">
        <v>91</v>
      </c>
      <c r="CL99" s="24" t="s">
        <v>1</v>
      </c>
    </row>
    <row r="100" spans="1:91" s="4" customFormat="1" ht="16.5" customHeight="1">
      <c r="A100" s="87" t="s">
        <v>84</v>
      </c>
      <c r="B100" s="50"/>
      <c r="C100" s="10"/>
      <c r="D100" s="10"/>
      <c r="E100" s="247" t="s">
        <v>98</v>
      </c>
      <c r="F100" s="247"/>
      <c r="G100" s="247"/>
      <c r="H100" s="247"/>
      <c r="I100" s="247"/>
      <c r="J100" s="10"/>
      <c r="K100" s="247" t="s">
        <v>99</v>
      </c>
      <c r="L100" s="247"/>
      <c r="M100" s="247"/>
      <c r="N100" s="247"/>
      <c r="O100" s="247"/>
      <c r="P100" s="247"/>
      <c r="Q100" s="247"/>
      <c r="R100" s="247"/>
      <c r="S100" s="247"/>
      <c r="T100" s="247"/>
      <c r="U100" s="247"/>
      <c r="V100" s="247"/>
      <c r="W100" s="247"/>
      <c r="X100" s="247"/>
      <c r="Y100" s="247"/>
      <c r="Z100" s="247"/>
      <c r="AA100" s="247"/>
      <c r="AB100" s="247"/>
      <c r="AC100" s="247"/>
      <c r="AD100" s="247"/>
      <c r="AE100" s="247"/>
      <c r="AF100" s="247"/>
      <c r="AG100" s="245">
        <f>'02.3 - Výřez zeleně'!J32</f>
        <v>0</v>
      </c>
      <c r="AH100" s="246"/>
      <c r="AI100" s="246"/>
      <c r="AJ100" s="246"/>
      <c r="AK100" s="246"/>
      <c r="AL100" s="246"/>
      <c r="AM100" s="246"/>
      <c r="AN100" s="245">
        <f t="shared" si="0"/>
        <v>0</v>
      </c>
      <c r="AO100" s="246"/>
      <c r="AP100" s="246"/>
      <c r="AQ100" s="88" t="s">
        <v>87</v>
      </c>
      <c r="AR100" s="50"/>
      <c r="AS100" s="89">
        <v>0</v>
      </c>
      <c r="AT100" s="90">
        <f t="shared" si="1"/>
        <v>0</v>
      </c>
      <c r="AU100" s="91">
        <f>'02.3 - Výřez zeleně'!P122</f>
        <v>0</v>
      </c>
      <c r="AV100" s="90">
        <f>'02.3 - Výřez zeleně'!J35</f>
        <v>0</v>
      </c>
      <c r="AW100" s="90">
        <f>'02.3 - Výřez zeleně'!J36</f>
        <v>0</v>
      </c>
      <c r="AX100" s="90">
        <f>'02.3 - Výřez zeleně'!J37</f>
        <v>0</v>
      </c>
      <c r="AY100" s="90">
        <f>'02.3 - Výřez zeleně'!J38</f>
        <v>0</v>
      </c>
      <c r="AZ100" s="90">
        <f>'02.3 - Výřez zeleně'!F35</f>
        <v>0</v>
      </c>
      <c r="BA100" s="90">
        <f>'02.3 - Výřez zeleně'!F36</f>
        <v>0</v>
      </c>
      <c r="BB100" s="90">
        <f>'02.3 - Výřez zeleně'!F37</f>
        <v>0</v>
      </c>
      <c r="BC100" s="90">
        <f>'02.3 - Výřez zeleně'!F38</f>
        <v>0</v>
      </c>
      <c r="BD100" s="92">
        <f>'02.3 - Výřez zeleně'!F39</f>
        <v>0</v>
      </c>
      <c r="BT100" s="24" t="s">
        <v>83</v>
      </c>
      <c r="BV100" s="24" t="s">
        <v>76</v>
      </c>
      <c r="BW100" s="24" t="s">
        <v>100</v>
      </c>
      <c r="BX100" s="24" t="s">
        <v>91</v>
      </c>
      <c r="CL100" s="24" t="s">
        <v>1</v>
      </c>
    </row>
    <row r="101" spans="1:91" s="7" customFormat="1" ht="16.5" customHeight="1">
      <c r="B101" s="78"/>
      <c r="C101" s="79"/>
      <c r="D101" s="248" t="s">
        <v>101</v>
      </c>
      <c r="E101" s="248"/>
      <c r="F101" s="248"/>
      <c r="G101" s="248"/>
      <c r="H101" s="248"/>
      <c r="I101" s="80"/>
      <c r="J101" s="248" t="s">
        <v>102</v>
      </c>
      <c r="K101" s="248"/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8"/>
      <c r="W101" s="248"/>
      <c r="X101" s="248"/>
      <c r="Y101" s="248"/>
      <c r="Z101" s="248"/>
      <c r="AA101" s="248"/>
      <c r="AB101" s="248"/>
      <c r="AC101" s="248"/>
      <c r="AD101" s="248"/>
      <c r="AE101" s="248"/>
      <c r="AF101" s="248"/>
      <c r="AG101" s="253">
        <f>ROUND(SUM(AG102:AG103),2)</f>
        <v>0</v>
      </c>
      <c r="AH101" s="244"/>
      <c r="AI101" s="244"/>
      <c r="AJ101" s="244"/>
      <c r="AK101" s="244"/>
      <c r="AL101" s="244"/>
      <c r="AM101" s="244"/>
      <c r="AN101" s="243">
        <f t="shared" si="0"/>
        <v>0</v>
      </c>
      <c r="AO101" s="244"/>
      <c r="AP101" s="244"/>
      <c r="AQ101" s="81" t="s">
        <v>80</v>
      </c>
      <c r="AR101" s="78"/>
      <c r="AS101" s="82">
        <f>ROUND(SUM(AS102:AS103),2)</f>
        <v>0</v>
      </c>
      <c r="AT101" s="83">
        <f t="shared" si="1"/>
        <v>0</v>
      </c>
      <c r="AU101" s="84">
        <f>ROUND(SUM(AU102:AU103),5)</f>
        <v>0</v>
      </c>
      <c r="AV101" s="83">
        <f>ROUND(AZ101*L29,2)</f>
        <v>0</v>
      </c>
      <c r="AW101" s="83">
        <f>ROUND(BA101*L30,2)</f>
        <v>0</v>
      </c>
      <c r="AX101" s="83">
        <f>ROUND(BB101*L29,2)</f>
        <v>0</v>
      </c>
      <c r="AY101" s="83">
        <f>ROUND(BC101*L30,2)</f>
        <v>0</v>
      </c>
      <c r="AZ101" s="83">
        <f>ROUND(SUM(AZ102:AZ103),2)</f>
        <v>0</v>
      </c>
      <c r="BA101" s="83">
        <f>ROUND(SUM(BA102:BA103),2)</f>
        <v>0</v>
      </c>
      <c r="BB101" s="83">
        <f>ROUND(SUM(BB102:BB103),2)</f>
        <v>0</v>
      </c>
      <c r="BC101" s="83">
        <f>ROUND(SUM(BC102:BC103),2)</f>
        <v>0</v>
      </c>
      <c r="BD101" s="85">
        <f>ROUND(SUM(BD102:BD103),2)</f>
        <v>0</v>
      </c>
      <c r="BS101" s="86" t="s">
        <v>73</v>
      </c>
      <c r="BT101" s="86" t="s">
        <v>81</v>
      </c>
      <c r="BU101" s="86" t="s">
        <v>75</v>
      </c>
      <c r="BV101" s="86" t="s">
        <v>76</v>
      </c>
      <c r="BW101" s="86" t="s">
        <v>103</v>
      </c>
      <c r="BX101" s="86" t="s">
        <v>4</v>
      </c>
      <c r="CL101" s="86" t="s">
        <v>1</v>
      </c>
      <c r="CM101" s="86" t="s">
        <v>83</v>
      </c>
    </row>
    <row r="102" spans="1:91" s="4" customFormat="1" ht="16.5" customHeight="1">
      <c r="A102" s="87" t="s">
        <v>84</v>
      </c>
      <c r="B102" s="50"/>
      <c r="C102" s="10"/>
      <c r="D102" s="10"/>
      <c r="E102" s="247" t="s">
        <v>104</v>
      </c>
      <c r="F102" s="247"/>
      <c r="G102" s="247"/>
      <c r="H102" s="247"/>
      <c r="I102" s="247"/>
      <c r="J102" s="10"/>
      <c r="K102" s="247" t="s">
        <v>105</v>
      </c>
      <c r="L102" s="247"/>
      <c r="M102" s="247"/>
      <c r="N102" s="247"/>
      <c r="O102" s="247"/>
      <c r="P102" s="247"/>
      <c r="Q102" s="247"/>
      <c r="R102" s="247"/>
      <c r="S102" s="247"/>
      <c r="T102" s="247"/>
      <c r="U102" s="247"/>
      <c r="V102" s="247"/>
      <c r="W102" s="247"/>
      <c r="X102" s="247"/>
      <c r="Y102" s="247"/>
      <c r="Z102" s="247"/>
      <c r="AA102" s="247"/>
      <c r="AB102" s="247"/>
      <c r="AC102" s="247"/>
      <c r="AD102" s="247"/>
      <c r="AE102" s="247"/>
      <c r="AF102" s="247"/>
      <c r="AG102" s="245">
        <f>'03.1 - Manipulace, přepra...'!J32</f>
        <v>0</v>
      </c>
      <c r="AH102" s="246"/>
      <c r="AI102" s="246"/>
      <c r="AJ102" s="246"/>
      <c r="AK102" s="246"/>
      <c r="AL102" s="246"/>
      <c r="AM102" s="246"/>
      <c r="AN102" s="245">
        <f t="shared" si="0"/>
        <v>0</v>
      </c>
      <c r="AO102" s="246"/>
      <c r="AP102" s="246"/>
      <c r="AQ102" s="88" t="s">
        <v>87</v>
      </c>
      <c r="AR102" s="50"/>
      <c r="AS102" s="89">
        <v>0</v>
      </c>
      <c r="AT102" s="90">
        <f t="shared" si="1"/>
        <v>0</v>
      </c>
      <c r="AU102" s="91">
        <f>'03.1 - Manipulace, přepra...'!P121</f>
        <v>0</v>
      </c>
      <c r="AV102" s="90">
        <f>'03.1 - Manipulace, přepra...'!J35</f>
        <v>0</v>
      </c>
      <c r="AW102" s="90">
        <f>'03.1 - Manipulace, přepra...'!J36</f>
        <v>0</v>
      </c>
      <c r="AX102" s="90">
        <f>'03.1 - Manipulace, přepra...'!J37</f>
        <v>0</v>
      </c>
      <c r="AY102" s="90">
        <f>'03.1 - Manipulace, přepra...'!J38</f>
        <v>0</v>
      </c>
      <c r="AZ102" s="90">
        <f>'03.1 - Manipulace, přepra...'!F35</f>
        <v>0</v>
      </c>
      <c r="BA102" s="90">
        <f>'03.1 - Manipulace, přepra...'!F36</f>
        <v>0</v>
      </c>
      <c r="BB102" s="90">
        <f>'03.1 - Manipulace, přepra...'!F37</f>
        <v>0</v>
      </c>
      <c r="BC102" s="90">
        <f>'03.1 - Manipulace, přepra...'!F38</f>
        <v>0</v>
      </c>
      <c r="BD102" s="92">
        <f>'03.1 - Manipulace, přepra...'!F39</f>
        <v>0</v>
      </c>
      <c r="BT102" s="24" t="s">
        <v>83</v>
      </c>
      <c r="BV102" s="24" t="s">
        <v>76</v>
      </c>
      <c r="BW102" s="24" t="s">
        <v>106</v>
      </c>
      <c r="BX102" s="24" t="s">
        <v>103</v>
      </c>
      <c r="CL102" s="24" t="s">
        <v>1</v>
      </c>
    </row>
    <row r="103" spans="1:91" s="4" customFormat="1" ht="16.5" customHeight="1">
      <c r="A103" s="87" t="s">
        <v>84</v>
      </c>
      <c r="B103" s="50"/>
      <c r="C103" s="10"/>
      <c r="D103" s="10"/>
      <c r="E103" s="247" t="s">
        <v>107</v>
      </c>
      <c r="F103" s="247"/>
      <c r="G103" s="247"/>
      <c r="H103" s="247"/>
      <c r="I103" s="247"/>
      <c r="J103" s="10"/>
      <c r="K103" s="247" t="s">
        <v>108</v>
      </c>
      <c r="L103" s="247"/>
      <c r="M103" s="247"/>
      <c r="N103" s="247"/>
      <c r="O103" s="247"/>
      <c r="P103" s="247"/>
      <c r="Q103" s="247"/>
      <c r="R103" s="247"/>
      <c r="S103" s="247"/>
      <c r="T103" s="247"/>
      <c r="U103" s="247"/>
      <c r="V103" s="247"/>
      <c r="W103" s="247"/>
      <c r="X103" s="247"/>
      <c r="Y103" s="247"/>
      <c r="Z103" s="247"/>
      <c r="AA103" s="247"/>
      <c r="AB103" s="247"/>
      <c r="AC103" s="247"/>
      <c r="AD103" s="247"/>
      <c r="AE103" s="247"/>
      <c r="AF103" s="247"/>
      <c r="AG103" s="245">
        <f>'03.2 - VRN'!J32</f>
        <v>0</v>
      </c>
      <c r="AH103" s="246"/>
      <c r="AI103" s="246"/>
      <c r="AJ103" s="246"/>
      <c r="AK103" s="246"/>
      <c r="AL103" s="246"/>
      <c r="AM103" s="246"/>
      <c r="AN103" s="245">
        <f t="shared" si="0"/>
        <v>0</v>
      </c>
      <c r="AO103" s="246"/>
      <c r="AP103" s="246"/>
      <c r="AQ103" s="88" t="s">
        <v>87</v>
      </c>
      <c r="AR103" s="50"/>
      <c r="AS103" s="93">
        <v>0</v>
      </c>
      <c r="AT103" s="94">
        <f t="shared" si="1"/>
        <v>0</v>
      </c>
      <c r="AU103" s="95">
        <f>'03.2 - VRN'!P121</f>
        <v>0</v>
      </c>
      <c r="AV103" s="94">
        <f>'03.2 - VRN'!J35</f>
        <v>0</v>
      </c>
      <c r="AW103" s="94">
        <f>'03.2 - VRN'!J36</f>
        <v>0</v>
      </c>
      <c r="AX103" s="94">
        <f>'03.2 - VRN'!J37</f>
        <v>0</v>
      </c>
      <c r="AY103" s="94">
        <f>'03.2 - VRN'!J38</f>
        <v>0</v>
      </c>
      <c r="AZ103" s="94">
        <f>'03.2 - VRN'!F35</f>
        <v>0</v>
      </c>
      <c r="BA103" s="94">
        <f>'03.2 - VRN'!F36</f>
        <v>0</v>
      </c>
      <c r="BB103" s="94">
        <f>'03.2 - VRN'!F37</f>
        <v>0</v>
      </c>
      <c r="BC103" s="94">
        <f>'03.2 - VRN'!F38</f>
        <v>0</v>
      </c>
      <c r="BD103" s="96">
        <f>'03.2 - VRN'!F39</f>
        <v>0</v>
      </c>
      <c r="BT103" s="24" t="s">
        <v>83</v>
      </c>
      <c r="BV103" s="24" t="s">
        <v>76</v>
      </c>
      <c r="BW103" s="24" t="s">
        <v>109</v>
      </c>
      <c r="BX103" s="24" t="s">
        <v>103</v>
      </c>
      <c r="CL103" s="24" t="s">
        <v>1</v>
      </c>
    </row>
    <row r="104" spans="1:91" s="2" customFormat="1" ht="30" customHeight="1">
      <c r="A104" s="31"/>
      <c r="B104" s="32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2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</row>
    <row r="105" spans="1:91" s="2" customFormat="1" ht="6.95" customHeight="1">
      <c r="A105" s="31"/>
      <c r="B105" s="46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32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</row>
  </sheetData>
  <mergeCells count="74">
    <mergeCell ref="AG102:AM102"/>
    <mergeCell ref="AG103:AM103"/>
    <mergeCell ref="AG94:AM94"/>
    <mergeCell ref="AN94:AP94"/>
    <mergeCell ref="C92:G92"/>
    <mergeCell ref="I92:AF92"/>
    <mergeCell ref="J95:AF95"/>
    <mergeCell ref="K96:AF96"/>
    <mergeCell ref="J97:AF97"/>
    <mergeCell ref="K98:AF98"/>
    <mergeCell ref="K99:AF99"/>
    <mergeCell ref="K100:AF100"/>
    <mergeCell ref="J101:AF101"/>
    <mergeCell ref="K102:AF102"/>
    <mergeCell ref="K103:AF103"/>
    <mergeCell ref="AN102:AP102"/>
    <mergeCell ref="AN103:AP103"/>
    <mergeCell ref="E102:I102"/>
    <mergeCell ref="D95:H95"/>
    <mergeCell ref="E96:I96"/>
    <mergeCell ref="D97:H97"/>
    <mergeCell ref="E98:I98"/>
    <mergeCell ref="E99:I99"/>
    <mergeCell ref="E100:I100"/>
    <mergeCell ref="D101:H101"/>
    <mergeCell ref="E103:I103"/>
    <mergeCell ref="AN95:AP95"/>
    <mergeCell ref="AG95:AM95"/>
    <mergeCell ref="AN96:AP96"/>
    <mergeCell ref="AG96:AM96"/>
    <mergeCell ref="AN97:AP97"/>
    <mergeCell ref="L30:P30"/>
    <mergeCell ref="L31:P31"/>
    <mergeCell ref="L32:P32"/>
    <mergeCell ref="L33:P33"/>
    <mergeCell ref="AN101:AP101"/>
    <mergeCell ref="AN98:AP98"/>
    <mergeCell ref="AN99:AP99"/>
    <mergeCell ref="AN100:AP100"/>
    <mergeCell ref="AN92:AP92"/>
    <mergeCell ref="AG92:AM92"/>
    <mergeCell ref="AG97:AM97"/>
    <mergeCell ref="AG98:AM98"/>
    <mergeCell ref="AG99:AM99"/>
    <mergeCell ref="AG100:AM100"/>
    <mergeCell ref="AG101:AM101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6" location="'01.1 - Demontáž, montáž k...'!C2" display="/"/>
    <hyperlink ref="A98" location="'02.1 - Zřízení a oprava s...'!C2" display="/"/>
    <hyperlink ref="A99" location="'02.2 - Zřízení horizontál...'!C2" display="/"/>
    <hyperlink ref="A100" location="'02.3 - Výřez zeleně'!C2" display="/"/>
    <hyperlink ref="A102" location="'03.1 - Manipulace, přepra...'!C2" display="/"/>
    <hyperlink ref="A103" location="'03.2 - VRN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9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7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7"/>
      <c r="L2" s="225" t="s">
        <v>5</v>
      </c>
      <c r="M2" s="226"/>
      <c r="N2" s="226"/>
      <c r="O2" s="226"/>
      <c r="P2" s="226"/>
      <c r="Q2" s="226"/>
      <c r="R2" s="226"/>
      <c r="S2" s="226"/>
      <c r="T2" s="226"/>
      <c r="U2" s="226"/>
      <c r="V2" s="226"/>
      <c r="AT2" s="16" t="s">
        <v>88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98"/>
      <c r="J3" s="18"/>
      <c r="K3" s="18"/>
      <c r="L3" s="19"/>
      <c r="AT3" s="16" t="s">
        <v>83</v>
      </c>
    </row>
    <row r="4" spans="1:46" s="1" customFormat="1" ht="24.95" customHeight="1">
      <c r="B4" s="19"/>
      <c r="D4" s="20" t="s">
        <v>110</v>
      </c>
      <c r="I4" s="97"/>
      <c r="L4" s="19"/>
      <c r="M4" s="99" t="s">
        <v>10</v>
      </c>
      <c r="AT4" s="16" t="s">
        <v>3</v>
      </c>
    </row>
    <row r="5" spans="1:46" s="1" customFormat="1" ht="6.95" customHeight="1">
      <c r="B5" s="19"/>
      <c r="I5" s="97"/>
      <c r="L5" s="19"/>
    </row>
    <row r="6" spans="1:46" s="1" customFormat="1" ht="12" customHeight="1">
      <c r="B6" s="19"/>
      <c r="D6" s="26" t="s">
        <v>16</v>
      </c>
      <c r="I6" s="97"/>
      <c r="L6" s="19"/>
    </row>
    <row r="7" spans="1:46" s="1" customFormat="1" ht="25.5" customHeight="1">
      <c r="B7" s="19"/>
      <c r="E7" s="257" t="str">
        <f>'Rekapitulace stavby'!K6</f>
        <v>Oprava trati v úseku Velká nad Veličkou - Lipov - oprava stávajícího pod povrchového a povrchového odvodnění v km 54,420</v>
      </c>
      <c r="F7" s="258"/>
      <c r="G7" s="258"/>
      <c r="H7" s="258"/>
      <c r="I7" s="97"/>
      <c r="L7" s="19"/>
    </row>
    <row r="8" spans="1:46" s="1" customFormat="1" ht="12" customHeight="1">
      <c r="B8" s="19"/>
      <c r="D8" s="26" t="s">
        <v>111</v>
      </c>
      <c r="I8" s="97"/>
      <c r="L8" s="19"/>
    </row>
    <row r="9" spans="1:46" s="2" customFormat="1" ht="16.5" customHeight="1">
      <c r="A9" s="31"/>
      <c r="B9" s="32"/>
      <c r="C9" s="31"/>
      <c r="D9" s="31"/>
      <c r="E9" s="257" t="s">
        <v>112</v>
      </c>
      <c r="F9" s="259"/>
      <c r="G9" s="259"/>
      <c r="H9" s="259"/>
      <c r="I9" s="100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113</v>
      </c>
      <c r="E10" s="31"/>
      <c r="F10" s="31"/>
      <c r="G10" s="31"/>
      <c r="H10" s="31"/>
      <c r="I10" s="100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3" t="s">
        <v>114</v>
      </c>
      <c r="F11" s="259"/>
      <c r="G11" s="259"/>
      <c r="H11" s="259"/>
      <c r="I11" s="100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1.25">
      <c r="A12" s="31"/>
      <c r="B12" s="32"/>
      <c r="C12" s="31"/>
      <c r="D12" s="31"/>
      <c r="E12" s="31"/>
      <c r="F12" s="31"/>
      <c r="G12" s="31"/>
      <c r="H12" s="31"/>
      <c r="I12" s="100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101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101" t="s">
        <v>22</v>
      </c>
      <c r="J14" s="54" t="str">
        <f>'Rekapitulace stavby'!AN8</f>
        <v>28. 6. 2019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100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101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101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100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101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60" t="str">
        <f>'Rekapitulace stavby'!E14</f>
        <v>Vyplň údaj</v>
      </c>
      <c r="F20" s="236"/>
      <c r="G20" s="236"/>
      <c r="H20" s="236"/>
      <c r="I20" s="101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100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101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101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100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101" t="s">
        <v>25</v>
      </c>
      <c r="J25" s="24" t="str">
        <f>IF('Rekapitulace stavby'!AN19="","",'Rekapitulace stavby'!AN19)</f>
        <v/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tr">
        <f>IF('Rekapitulace stavby'!E20="","",'Rekapitulace stavby'!E20)</f>
        <v xml:space="preserve"> </v>
      </c>
      <c r="F26" s="31"/>
      <c r="G26" s="31"/>
      <c r="H26" s="31"/>
      <c r="I26" s="101" t="s">
        <v>27</v>
      </c>
      <c r="J26" s="24" t="str">
        <f>IF('Rekapitulace stavby'!AN20="","",'Rekapitulace stavby'!AN20)</f>
        <v/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100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33</v>
      </c>
      <c r="E28" s="31"/>
      <c r="F28" s="31"/>
      <c r="G28" s="31"/>
      <c r="H28" s="31"/>
      <c r="I28" s="100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102"/>
      <c r="B29" s="103"/>
      <c r="C29" s="102"/>
      <c r="D29" s="102"/>
      <c r="E29" s="240" t="s">
        <v>1</v>
      </c>
      <c r="F29" s="240"/>
      <c r="G29" s="240"/>
      <c r="H29" s="240"/>
      <c r="I29" s="104"/>
      <c r="J29" s="102"/>
      <c r="K29" s="102"/>
      <c r="L29" s="105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100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106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7" t="s">
        <v>34</v>
      </c>
      <c r="E32" s="31"/>
      <c r="F32" s="31"/>
      <c r="G32" s="31"/>
      <c r="H32" s="31"/>
      <c r="I32" s="100"/>
      <c r="J32" s="70">
        <f>ROUND(J122,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106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36</v>
      </c>
      <c r="G34" s="31"/>
      <c r="H34" s="31"/>
      <c r="I34" s="108" t="s">
        <v>35</v>
      </c>
      <c r="J34" s="35" t="s">
        <v>37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9" t="s">
        <v>38</v>
      </c>
      <c r="E35" s="26" t="s">
        <v>39</v>
      </c>
      <c r="F35" s="110">
        <f>ROUND((SUM(BE122:BE158)),  2)</f>
        <v>0</v>
      </c>
      <c r="G35" s="31"/>
      <c r="H35" s="31"/>
      <c r="I35" s="111">
        <v>0.21</v>
      </c>
      <c r="J35" s="110">
        <f>ROUND(((SUM(BE122:BE158))*I35),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40</v>
      </c>
      <c r="F36" s="110">
        <f>ROUND((SUM(BF122:BF158)),  2)</f>
        <v>0</v>
      </c>
      <c r="G36" s="31"/>
      <c r="H36" s="31"/>
      <c r="I36" s="111">
        <v>0.15</v>
      </c>
      <c r="J36" s="110">
        <f>ROUND(((SUM(BF122:BF158))*I36),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41</v>
      </c>
      <c r="F37" s="110">
        <f>ROUND((SUM(BG122:BG158)),  2)</f>
        <v>0</v>
      </c>
      <c r="G37" s="31"/>
      <c r="H37" s="31"/>
      <c r="I37" s="111">
        <v>0.21</v>
      </c>
      <c r="J37" s="110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42</v>
      </c>
      <c r="F38" s="110">
        <f>ROUND((SUM(BH122:BH158)),  2)</f>
        <v>0</v>
      </c>
      <c r="G38" s="31"/>
      <c r="H38" s="31"/>
      <c r="I38" s="111">
        <v>0.15</v>
      </c>
      <c r="J38" s="110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43</v>
      </c>
      <c r="F39" s="110">
        <f>ROUND((SUM(BI122:BI158)),  2)</f>
        <v>0</v>
      </c>
      <c r="G39" s="31"/>
      <c r="H39" s="31"/>
      <c r="I39" s="111">
        <v>0</v>
      </c>
      <c r="J39" s="110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100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12"/>
      <c r="D41" s="113" t="s">
        <v>44</v>
      </c>
      <c r="E41" s="59"/>
      <c r="F41" s="59"/>
      <c r="G41" s="114" t="s">
        <v>45</v>
      </c>
      <c r="H41" s="115" t="s">
        <v>46</v>
      </c>
      <c r="I41" s="116"/>
      <c r="J41" s="117">
        <f>SUM(J32:J39)</f>
        <v>0</v>
      </c>
      <c r="K41" s="118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100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I43" s="97"/>
      <c r="L43" s="19"/>
    </row>
    <row r="44" spans="1:31" s="1" customFormat="1" ht="14.45" customHeight="1">
      <c r="B44" s="19"/>
      <c r="I44" s="97"/>
      <c r="L44" s="19"/>
    </row>
    <row r="45" spans="1:31" s="1" customFormat="1" ht="14.45" customHeight="1">
      <c r="B45" s="19"/>
      <c r="I45" s="97"/>
      <c r="L45" s="19"/>
    </row>
    <row r="46" spans="1:31" s="1" customFormat="1" ht="14.45" customHeight="1">
      <c r="B46" s="19"/>
      <c r="I46" s="97"/>
      <c r="L46" s="19"/>
    </row>
    <row r="47" spans="1:31" s="1" customFormat="1" ht="14.45" customHeight="1">
      <c r="B47" s="19"/>
      <c r="I47" s="97"/>
      <c r="L47" s="19"/>
    </row>
    <row r="48" spans="1:31" s="1" customFormat="1" ht="14.45" customHeight="1">
      <c r="B48" s="19"/>
      <c r="I48" s="97"/>
      <c r="L48" s="19"/>
    </row>
    <row r="49" spans="1:31" s="1" customFormat="1" ht="14.45" customHeight="1">
      <c r="B49" s="19"/>
      <c r="I49" s="97"/>
      <c r="L49" s="19"/>
    </row>
    <row r="50" spans="1:31" s="2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119"/>
      <c r="J50" s="43"/>
      <c r="K50" s="43"/>
      <c r="L50" s="41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1"/>
      <c r="B61" s="32"/>
      <c r="C61" s="31"/>
      <c r="D61" s="44" t="s">
        <v>49</v>
      </c>
      <c r="E61" s="34"/>
      <c r="F61" s="120" t="s">
        <v>50</v>
      </c>
      <c r="G61" s="44" t="s">
        <v>49</v>
      </c>
      <c r="H61" s="34"/>
      <c r="I61" s="121"/>
      <c r="J61" s="122" t="s">
        <v>50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1"/>
      <c r="B65" s="32"/>
      <c r="C65" s="31"/>
      <c r="D65" s="42" t="s">
        <v>51</v>
      </c>
      <c r="E65" s="45"/>
      <c r="F65" s="45"/>
      <c r="G65" s="42" t="s">
        <v>52</v>
      </c>
      <c r="H65" s="45"/>
      <c r="I65" s="123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1"/>
      <c r="B76" s="32"/>
      <c r="C76" s="31"/>
      <c r="D76" s="44" t="s">
        <v>49</v>
      </c>
      <c r="E76" s="34"/>
      <c r="F76" s="120" t="s">
        <v>50</v>
      </c>
      <c r="G76" s="44" t="s">
        <v>49</v>
      </c>
      <c r="H76" s="34"/>
      <c r="I76" s="121"/>
      <c r="J76" s="122" t="s">
        <v>50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124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125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115</v>
      </c>
      <c r="D82" s="31"/>
      <c r="E82" s="31"/>
      <c r="F82" s="31"/>
      <c r="G82" s="31"/>
      <c r="H82" s="31"/>
      <c r="I82" s="100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100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100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25.5" customHeight="1">
      <c r="A85" s="31"/>
      <c r="B85" s="32"/>
      <c r="C85" s="31"/>
      <c r="D85" s="31"/>
      <c r="E85" s="257" t="str">
        <f>E7</f>
        <v>Oprava trati v úseku Velká nad Veličkou - Lipov - oprava stávajícího pod povrchového a povrchového odvodnění v km 54,420</v>
      </c>
      <c r="F85" s="258"/>
      <c r="G85" s="258"/>
      <c r="H85" s="258"/>
      <c r="I85" s="100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111</v>
      </c>
      <c r="I86" s="97"/>
      <c r="L86" s="19"/>
    </row>
    <row r="87" spans="1:31" s="2" customFormat="1" ht="16.5" customHeight="1">
      <c r="A87" s="31"/>
      <c r="B87" s="32"/>
      <c r="C87" s="31"/>
      <c r="D87" s="31"/>
      <c r="E87" s="257" t="s">
        <v>112</v>
      </c>
      <c r="F87" s="259"/>
      <c r="G87" s="259"/>
      <c r="H87" s="259"/>
      <c r="I87" s="100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113</v>
      </c>
      <c r="D88" s="31"/>
      <c r="E88" s="31"/>
      <c r="F88" s="31"/>
      <c r="G88" s="31"/>
      <c r="H88" s="31"/>
      <c r="I88" s="100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3" t="str">
        <f>E11</f>
        <v>01.1 - Demontáž, montáž koleje a výměna kompletů ŽS4</v>
      </c>
      <c r="F89" s="259"/>
      <c r="G89" s="259"/>
      <c r="H89" s="259"/>
      <c r="I89" s="100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100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TO Veselí nad Moravou</v>
      </c>
      <c r="G91" s="31"/>
      <c r="H91" s="31"/>
      <c r="I91" s="101" t="s">
        <v>22</v>
      </c>
      <c r="J91" s="54" t="str">
        <f>IF(J14="","",J14)</f>
        <v>28. 6. 2019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100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101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101" t="s">
        <v>32</v>
      </c>
      <c r="J94" s="29" t="str">
        <f>E26</f>
        <v xml:space="preserve"> 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100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26" t="s">
        <v>116</v>
      </c>
      <c r="D96" s="112"/>
      <c r="E96" s="112"/>
      <c r="F96" s="112"/>
      <c r="G96" s="112"/>
      <c r="H96" s="112"/>
      <c r="I96" s="127"/>
      <c r="J96" s="128" t="s">
        <v>117</v>
      </c>
      <c r="K96" s="112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100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29" t="s">
        <v>118</v>
      </c>
      <c r="D98" s="31"/>
      <c r="E98" s="31"/>
      <c r="F98" s="31"/>
      <c r="G98" s="31"/>
      <c r="H98" s="31"/>
      <c r="I98" s="100"/>
      <c r="J98" s="70">
        <f>J122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119</v>
      </c>
    </row>
    <row r="99" spans="1:47" s="9" customFormat="1" ht="24.95" customHeight="1">
      <c r="B99" s="130"/>
      <c r="D99" s="131" t="s">
        <v>120</v>
      </c>
      <c r="E99" s="132"/>
      <c r="F99" s="132"/>
      <c r="G99" s="132"/>
      <c r="H99" s="132"/>
      <c r="I99" s="133"/>
      <c r="J99" s="134">
        <f>J123</f>
        <v>0</v>
      </c>
      <c r="L99" s="130"/>
    </row>
    <row r="100" spans="1:47" s="10" customFormat="1" ht="19.899999999999999" customHeight="1">
      <c r="B100" s="135"/>
      <c r="D100" s="136" t="s">
        <v>121</v>
      </c>
      <c r="E100" s="137"/>
      <c r="F100" s="137"/>
      <c r="G100" s="137"/>
      <c r="H100" s="137"/>
      <c r="I100" s="138"/>
      <c r="J100" s="139">
        <f>J124</f>
        <v>0</v>
      </c>
      <c r="L100" s="135"/>
    </row>
    <row r="101" spans="1:47" s="2" customFormat="1" ht="21.75" customHeight="1">
      <c r="A101" s="31"/>
      <c r="B101" s="32"/>
      <c r="C101" s="31"/>
      <c r="D101" s="31"/>
      <c r="E101" s="31"/>
      <c r="F101" s="31"/>
      <c r="G101" s="31"/>
      <c r="H101" s="31"/>
      <c r="I101" s="100"/>
      <c r="J101" s="31"/>
      <c r="K101" s="31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47" s="2" customFormat="1" ht="6.95" customHeight="1">
      <c r="A102" s="31"/>
      <c r="B102" s="46"/>
      <c r="C102" s="47"/>
      <c r="D102" s="47"/>
      <c r="E102" s="47"/>
      <c r="F102" s="47"/>
      <c r="G102" s="47"/>
      <c r="H102" s="47"/>
      <c r="I102" s="124"/>
      <c r="J102" s="47"/>
      <c r="K102" s="47"/>
      <c r="L102" s="4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6" spans="1:47" s="2" customFormat="1" ht="6.95" customHeight="1">
      <c r="A106" s="31"/>
      <c r="B106" s="48"/>
      <c r="C106" s="49"/>
      <c r="D106" s="49"/>
      <c r="E106" s="49"/>
      <c r="F106" s="49"/>
      <c r="G106" s="49"/>
      <c r="H106" s="49"/>
      <c r="I106" s="125"/>
      <c r="J106" s="49"/>
      <c r="K106" s="49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24.95" customHeight="1">
      <c r="A107" s="31"/>
      <c r="B107" s="32"/>
      <c r="C107" s="20" t="s">
        <v>122</v>
      </c>
      <c r="D107" s="31"/>
      <c r="E107" s="31"/>
      <c r="F107" s="31"/>
      <c r="G107" s="31"/>
      <c r="H107" s="31"/>
      <c r="I107" s="100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6.95" customHeight="1">
      <c r="A108" s="31"/>
      <c r="B108" s="32"/>
      <c r="C108" s="31"/>
      <c r="D108" s="31"/>
      <c r="E108" s="31"/>
      <c r="F108" s="31"/>
      <c r="G108" s="31"/>
      <c r="H108" s="31"/>
      <c r="I108" s="100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12" customHeight="1">
      <c r="A109" s="31"/>
      <c r="B109" s="32"/>
      <c r="C109" s="26" t="s">
        <v>16</v>
      </c>
      <c r="D109" s="31"/>
      <c r="E109" s="31"/>
      <c r="F109" s="31"/>
      <c r="G109" s="31"/>
      <c r="H109" s="31"/>
      <c r="I109" s="100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2" customFormat="1" ht="25.5" customHeight="1">
      <c r="A110" s="31"/>
      <c r="B110" s="32"/>
      <c r="C110" s="31"/>
      <c r="D110" s="31"/>
      <c r="E110" s="257" t="str">
        <f>E7</f>
        <v>Oprava trati v úseku Velká nad Veličkou - Lipov - oprava stávajícího pod povrchového a povrchového odvodnění v km 54,420</v>
      </c>
      <c r="F110" s="258"/>
      <c r="G110" s="258"/>
      <c r="H110" s="258"/>
      <c r="I110" s="100"/>
      <c r="J110" s="31"/>
      <c r="K110" s="31"/>
      <c r="L110" s="4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47" s="1" customFormat="1" ht="12" customHeight="1">
      <c r="B111" s="19"/>
      <c r="C111" s="26" t="s">
        <v>111</v>
      </c>
      <c r="I111" s="97"/>
      <c r="L111" s="19"/>
    </row>
    <row r="112" spans="1:47" s="2" customFormat="1" ht="16.5" customHeight="1">
      <c r="A112" s="31"/>
      <c r="B112" s="32"/>
      <c r="C112" s="31"/>
      <c r="D112" s="31"/>
      <c r="E112" s="257" t="s">
        <v>112</v>
      </c>
      <c r="F112" s="259"/>
      <c r="G112" s="259"/>
      <c r="H112" s="259"/>
      <c r="I112" s="100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113</v>
      </c>
      <c r="D113" s="31"/>
      <c r="E113" s="31"/>
      <c r="F113" s="31"/>
      <c r="G113" s="31"/>
      <c r="H113" s="31"/>
      <c r="I113" s="100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6.5" customHeight="1">
      <c r="A114" s="31"/>
      <c r="B114" s="32"/>
      <c r="C114" s="31"/>
      <c r="D114" s="31"/>
      <c r="E114" s="233" t="str">
        <f>E11</f>
        <v>01.1 - Demontáž, montáž koleje a výměna kompletů ŽS4</v>
      </c>
      <c r="F114" s="259"/>
      <c r="G114" s="259"/>
      <c r="H114" s="259"/>
      <c r="I114" s="100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1"/>
      <c r="D115" s="31"/>
      <c r="E115" s="31"/>
      <c r="F115" s="31"/>
      <c r="G115" s="31"/>
      <c r="H115" s="31"/>
      <c r="I115" s="100"/>
      <c r="J115" s="31"/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20</v>
      </c>
      <c r="D116" s="31"/>
      <c r="E116" s="31"/>
      <c r="F116" s="24" t="str">
        <f>F14</f>
        <v>TO Veselí nad Moravou</v>
      </c>
      <c r="G116" s="31"/>
      <c r="H116" s="31"/>
      <c r="I116" s="101" t="s">
        <v>22</v>
      </c>
      <c r="J116" s="54" t="str">
        <f>IF(J14="","",J14)</f>
        <v>28. 6. 2019</v>
      </c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1"/>
      <c r="D117" s="31"/>
      <c r="E117" s="31"/>
      <c r="F117" s="31"/>
      <c r="G117" s="31"/>
      <c r="H117" s="31"/>
      <c r="I117" s="100"/>
      <c r="J117" s="31"/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24</v>
      </c>
      <c r="D118" s="31"/>
      <c r="E118" s="31"/>
      <c r="F118" s="24" t="str">
        <f>E17</f>
        <v xml:space="preserve"> </v>
      </c>
      <c r="G118" s="31"/>
      <c r="H118" s="31"/>
      <c r="I118" s="101" t="s">
        <v>30</v>
      </c>
      <c r="J118" s="29" t="str">
        <f>E23</f>
        <v xml:space="preserve"> 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5.2" customHeight="1">
      <c r="A119" s="31"/>
      <c r="B119" s="32"/>
      <c r="C119" s="26" t="s">
        <v>28</v>
      </c>
      <c r="D119" s="31"/>
      <c r="E119" s="31"/>
      <c r="F119" s="24" t="str">
        <f>IF(E20="","",E20)</f>
        <v>Vyplň údaj</v>
      </c>
      <c r="G119" s="31"/>
      <c r="H119" s="31"/>
      <c r="I119" s="101" t="s">
        <v>32</v>
      </c>
      <c r="J119" s="29" t="str">
        <f>E26</f>
        <v xml:space="preserve"> </v>
      </c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1"/>
      <c r="D120" s="31"/>
      <c r="E120" s="31"/>
      <c r="F120" s="31"/>
      <c r="G120" s="31"/>
      <c r="H120" s="31"/>
      <c r="I120" s="100"/>
      <c r="J120" s="31"/>
      <c r="K120" s="31"/>
      <c r="L120" s="4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40"/>
      <c r="B121" s="141"/>
      <c r="C121" s="142" t="s">
        <v>123</v>
      </c>
      <c r="D121" s="143" t="s">
        <v>59</v>
      </c>
      <c r="E121" s="143" t="s">
        <v>55</v>
      </c>
      <c r="F121" s="143" t="s">
        <v>56</v>
      </c>
      <c r="G121" s="143" t="s">
        <v>124</v>
      </c>
      <c r="H121" s="143" t="s">
        <v>125</v>
      </c>
      <c r="I121" s="144" t="s">
        <v>126</v>
      </c>
      <c r="J121" s="143" t="s">
        <v>117</v>
      </c>
      <c r="K121" s="145" t="s">
        <v>127</v>
      </c>
      <c r="L121" s="146"/>
      <c r="M121" s="61" t="s">
        <v>1</v>
      </c>
      <c r="N121" s="62" t="s">
        <v>38</v>
      </c>
      <c r="O121" s="62" t="s">
        <v>128</v>
      </c>
      <c r="P121" s="62" t="s">
        <v>129</v>
      </c>
      <c r="Q121" s="62" t="s">
        <v>130</v>
      </c>
      <c r="R121" s="62" t="s">
        <v>131</v>
      </c>
      <c r="S121" s="62" t="s">
        <v>132</v>
      </c>
      <c r="T121" s="63" t="s">
        <v>133</v>
      </c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</row>
    <row r="122" spans="1:65" s="2" customFormat="1" ht="22.9" customHeight="1">
      <c r="A122" s="31"/>
      <c r="B122" s="32"/>
      <c r="C122" s="68" t="s">
        <v>134</v>
      </c>
      <c r="D122" s="31"/>
      <c r="E122" s="31"/>
      <c r="F122" s="31"/>
      <c r="G122" s="31"/>
      <c r="H122" s="31"/>
      <c r="I122" s="100"/>
      <c r="J122" s="147">
        <f>BK122</f>
        <v>0</v>
      </c>
      <c r="K122" s="31"/>
      <c r="L122" s="32"/>
      <c r="M122" s="64"/>
      <c r="N122" s="55"/>
      <c r="O122" s="65"/>
      <c r="P122" s="148">
        <f>P123</f>
        <v>0</v>
      </c>
      <c r="Q122" s="65"/>
      <c r="R122" s="148">
        <f>R123</f>
        <v>533.19999999999993</v>
      </c>
      <c r="S122" s="65"/>
      <c r="T122" s="149">
        <f>T123</f>
        <v>0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6" t="s">
        <v>73</v>
      </c>
      <c r="AU122" s="16" t="s">
        <v>119</v>
      </c>
      <c r="BK122" s="150">
        <f>BK123</f>
        <v>0</v>
      </c>
    </row>
    <row r="123" spans="1:65" s="12" customFormat="1" ht="25.9" customHeight="1">
      <c r="B123" s="151"/>
      <c r="D123" s="152" t="s">
        <v>73</v>
      </c>
      <c r="E123" s="153" t="s">
        <v>135</v>
      </c>
      <c r="F123" s="153" t="s">
        <v>136</v>
      </c>
      <c r="I123" s="154"/>
      <c r="J123" s="155">
        <f>BK123</f>
        <v>0</v>
      </c>
      <c r="L123" s="151"/>
      <c r="M123" s="156"/>
      <c r="N123" s="157"/>
      <c r="O123" s="157"/>
      <c r="P123" s="158">
        <f>P124</f>
        <v>0</v>
      </c>
      <c r="Q123" s="157"/>
      <c r="R123" s="158">
        <f>R124</f>
        <v>533.19999999999993</v>
      </c>
      <c r="S123" s="157"/>
      <c r="T123" s="159">
        <f>T124</f>
        <v>0</v>
      </c>
      <c r="AR123" s="152" t="s">
        <v>81</v>
      </c>
      <c r="AT123" s="160" t="s">
        <v>73</v>
      </c>
      <c r="AU123" s="160" t="s">
        <v>74</v>
      </c>
      <c r="AY123" s="152" t="s">
        <v>137</v>
      </c>
      <c r="BK123" s="161">
        <f>BK124</f>
        <v>0</v>
      </c>
    </row>
    <row r="124" spans="1:65" s="12" customFormat="1" ht="22.9" customHeight="1">
      <c r="B124" s="151"/>
      <c r="D124" s="152" t="s">
        <v>73</v>
      </c>
      <c r="E124" s="162" t="s">
        <v>138</v>
      </c>
      <c r="F124" s="162" t="s">
        <v>139</v>
      </c>
      <c r="I124" s="154"/>
      <c r="J124" s="163">
        <f>BK124</f>
        <v>0</v>
      </c>
      <c r="L124" s="151"/>
      <c r="M124" s="156"/>
      <c r="N124" s="157"/>
      <c r="O124" s="157"/>
      <c r="P124" s="158">
        <f>SUM(P125:P158)</f>
        <v>0</v>
      </c>
      <c r="Q124" s="157"/>
      <c r="R124" s="158">
        <f>SUM(R125:R158)</f>
        <v>533.19999999999993</v>
      </c>
      <c r="S124" s="157"/>
      <c r="T124" s="159">
        <f>SUM(T125:T158)</f>
        <v>0</v>
      </c>
      <c r="AR124" s="152" t="s">
        <v>81</v>
      </c>
      <c r="AT124" s="160" t="s">
        <v>73</v>
      </c>
      <c r="AU124" s="160" t="s">
        <v>81</v>
      </c>
      <c r="AY124" s="152" t="s">
        <v>137</v>
      </c>
      <c r="BK124" s="161">
        <f>SUM(BK125:BK158)</f>
        <v>0</v>
      </c>
    </row>
    <row r="125" spans="1:65" s="2" customFormat="1" ht="36" customHeight="1">
      <c r="A125" s="31"/>
      <c r="B125" s="164"/>
      <c r="C125" s="165" t="s">
        <v>81</v>
      </c>
      <c r="D125" s="165" t="s">
        <v>140</v>
      </c>
      <c r="E125" s="166" t="s">
        <v>141</v>
      </c>
      <c r="F125" s="167" t="s">
        <v>142</v>
      </c>
      <c r="G125" s="168" t="s">
        <v>143</v>
      </c>
      <c r="H125" s="169">
        <v>4</v>
      </c>
      <c r="I125" s="170"/>
      <c r="J125" s="171">
        <f>ROUND(I125*H125,2)</f>
        <v>0</v>
      </c>
      <c r="K125" s="167" t="s">
        <v>144</v>
      </c>
      <c r="L125" s="32"/>
      <c r="M125" s="172" t="s">
        <v>1</v>
      </c>
      <c r="N125" s="173" t="s">
        <v>39</v>
      </c>
      <c r="O125" s="57"/>
      <c r="P125" s="174">
        <f>O125*H125</f>
        <v>0</v>
      </c>
      <c r="Q125" s="174">
        <v>0</v>
      </c>
      <c r="R125" s="174">
        <f>Q125*H125</f>
        <v>0</v>
      </c>
      <c r="S125" s="174">
        <v>0</v>
      </c>
      <c r="T125" s="175">
        <f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76" t="s">
        <v>145</v>
      </c>
      <c r="AT125" s="176" t="s">
        <v>140</v>
      </c>
      <c r="AU125" s="176" t="s">
        <v>83</v>
      </c>
      <c r="AY125" s="16" t="s">
        <v>137</v>
      </c>
      <c r="BE125" s="177">
        <f>IF(N125="základní",J125,0)</f>
        <v>0</v>
      </c>
      <c r="BF125" s="177">
        <f>IF(N125="snížená",J125,0)</f>
        <v>0</v>
      </c>
      <c r="BG125" s="177">
        <f>IF(N125="zákl. přenesená",J125,0)</f>
        <v>0</v>
      </c>
      <c r="BH125" s="177">
        <f>IF(N125="sníž. přenesená",J125,0)</f>
        <v>0</v>
      </c>
      <c r="BI125" s="177">
        <f>IF(N125="nulová",J125,0)</f>
        <v>0</v>
      </c>
      <c r="BJ125" s="16" t="s">
        <v>81</v>
      </c>
      <c r="BK125" s="177">
        <f>ROUND(I125*H125,2)</f>
        <v>0</v>
      </c>
      <c r="BL125" s="16" t="s">
        <v>145</v>
      </c>
      <c r="BM125" s="176" t="s">
        <v>146</v>
      </c>
    </row>
    <row r="126" spans="1:65" s="2" customFormat="1" ht="84" customHeight="1">
      <c r="A126" s="31"/>
      <c r="B126" s="164"/>
      <c r="C126" s="165" t="s">
        <v>83</v>
      </c>
      <c r="D126" s="165" t="s">
        <v>140</v>
      </c>
      <c r="E126" s="166" t="s">
        <v>147</v>
      </c>
      <c r="F126" s="167" t="s">
        <v>148</v>
      </c>
      <c r="G126" s="168" t="s">
        <v>149</v>
      </c>
      <c r="H126" s="169">
        <v>0.05</v>
      </c>
      <c r="I126" s="170"/>
      <c r="J126" s="171">
        <f>ROUND(I126*H126,2)</f>
        <v>0</v>
      </c>
      <c r="K126" s="167" t="s">
        <v>144</v>
      </c>
      <c r="L126" s="32"/>
      <c r="M126" s="172" t="s">
        <v>1</v>
      </c>
      <c r="N126" s="173" t="s">
        <v>39</v>
      </c>
      <c r="O126" s="57"/>
      <c r="P126" s="174">
        <f>O126*H126</f>
        <v>0</v>
      </c>
      <c r="Q126" s="174">
        <v>0</v>
      </c>
      <c r="R126" s="174">
        <f>Q126*H126</f>
        <v>0</v>
      </c>
      <c r="S126" s="174">
        <v>0</v>
      </c>
      <c r="T126" s="175">
        <f>S126*H126</f>
        <v>0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176" t="s">
        <v>145</v>
      </c>
      <c r="AT126" s="176" t="s">
        <v>140</v>
      </c>
      <c r="AU126" s="176" t="s">
        <v>83</v>
      </c>
      <c r="AY126" s="16" t="s">
        <v>137</v>
      </c>
      <c r="BE126" s="177">
        <f>IF(N126="základní",J126,0)</f>
        <v>0</v>
      </c>
      <c r="BF126" s="177">
        <f>IF(N126="snížená",J126,0)</f>
        <v>0</v>
      </c>
      <c r="BG126" s="177">
        <f>IF(N126="zákl. přenesená",J126,0)</f>
        <v>0</v>
      </c>
      <c r="BH126" s="177">
        <f>IF(N126="sníž. přenesená",J126,0)</f>
        <v>0</v>
      </c>
      <c r="BI126" s="177">
        <f>IF(N126="nulová",J126,0)</f>
        <v>0</v>
      </c>
      <c r="BJ126" s="16" t="s">
        <v>81</v>
      </c>
      <c r="BK126" s="177">
        <f>ROUND(I126*H126,2)</f>
        <v>0</v>
      </c>
      <c r="BL126" s="16" t="s">
        <v>145</v>
      </c>
      <c r="BM126" s="176" t="s">
        <v>150</v>
      </c>
    </row>
    <row r="127" spans="1:65" s="13" customFormat="1" ht="11.25">
      <c r="B127" s="178"/>
      <c r="D127" s="179" t="s">
        <v>151</v>
      </c>
      <c r="E127" s="180" t="s">
        <v>1</v>
      </c>
      <c r="F127" s="181" t="s">
        <v>152</v>
      </c>
      <c r="H127" s="182">
        <v>0.05</v>
      </c>
      <c r="I127" s="183"/>
      <c r="L127" s="178"/>
      <c r="M127" s="184"/>
      <c r="N127" s="185"/>
      <c r="O127" s="185"/>
      <c r="P127" s="185"/>
      <c r="Q127" s="185"/>
      <c r="R127" s="185"/>
      <c r="S127" s="185"/>
      <c r="T127" s="186"/>
      <c r="AT127" s="180" t="s">
        <v>151</v>
      </c>
      <c r="AU127" s="180" t="s">
        <v>83</v>
      </c>
      <c r="AV127" s="13" t="s">
        <v>83</v>
      </c>
      <c r="AW127" s="13" t="s">
        <v>31</v>
      </c>
      <c r="AX127" s="13" t="s">
        <v>81</v>
      </c>
      <c r="AY127" s="180" t="s">
        <v>137</v>
      </c>
    </row>
    <row r="128" spans="1:65" s="2" customFormat="1" ht="72" customHeight="1">
      <c r="A128" s="31"/>
      <c r="B128" s="164"/>
      <c r="C128" s="165" t="s">
        <v>153</v>
      </c>
      <c r="D128" s="165" t="s">
        <v>140</v>
      </c>
      <c r="E128" s="166" t="s">
        <v>154</v>
      </c>
      <c r="F128" s="167" t="s">
        <v>155</v>
      </c>
      <c r="G128" s="168" t="s">
        <v>156</v>
      </c>
      <c r="H128" s="169">
        <v>70</v>
      </c>
      <c r="I128" s="170"/>
      <c r="J128" s="171">
        <f>ROUND(I128*H128,2)</f>
        <v>0</v>
      </c>
      <c r="K128" s="167" t="s">
        <v>144</v>
      </c>
      <c r="L128" s="32"/>
      <c r="M128" s="172" t="s">
        <v>1</v>
      </c>
      <c r="N128" s="173" t="s">
        <v>39</v>
      </c>
      <c r="O128" s="57"/>
      <c r="P128" s="174">
        <f>O128*H128</f>
        <v>0</v>
      </c>
      <c r="Q128" s="174">
        <v>0</v>
      </c>
      <c r="R128" s="174">
        <f>Q128*H128</f>
        <v>0</v>
      </c>
      <c r="S128" s="174">
        <v>0</v>
      </c>
      <c r="T128" s="175">
        <f>S128*H128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176" t="s">
        <v>145</v>
      </c>
      <c r="AT128" s="176" t="s">
        <v>140</v>
      </c>
      <c r="AU128" s="176" t="s">
        <v>83</v>
      </c>
      <c r="AY128" s="16" t="s">
        <v>137</v>
      </c>
      <c r="BE128" s="177">
        <f>IF(N128="základní",J128,0)</f>
        <v>0</v>
      </c>
      <c r="BF128" s="177">
        <f>IF(N128="snížená",J128,0)</f>
        <v>0</v>
      </c>
      <c r="BG128" s="177">
        <f>IF(N128="zákl. přenesená",J128,0)</f>
        <v>0</v>
      </c>
      <c r="BH128" s="177">
        <f>IF(N128="sníž. přenesená",J128,0)</f>
        <v>0</v>
      </c>
      <c r="BI128" s="177">
        <f>IF(N128="nulová",J128,0)</f>
        <v>0</v>
      </c>
      <c r="BJ128" s="16" t="s">
        <v>81</v>
      </c>
      <c r="BK128" s="177">
        <f>ROUND(I128*H128,2)</f>
        <v>0</v>
      </c>
      <c r="BL128" s="16" t="s">
        <v>145</v>
      </c>
      <c r="BM128" s="176" t="s">
        <v>157</v>
      </c>
    </row>
    <row r="129" spans="1:65" s="2" customFormat="1" ht="120" customHeight="1">
      <c r="A129" s="31"/>
      <c r="B129" s="164"/>
      <c r="C129" s="165" t="s">
        <v>145</v>
      </c>
      <c r="D129" s="165" t="s">
        <v>140</v>
      </c>
      <c r="E129" s="166" t="s">
        <v>158</v>
      </c>
      <c r="F129" s="167" t="s">
        <v>159</v>
      </c>
      <c r="G129" s="168" t="s">
        <v>156</v>
      </c>
      <c r="H129" s="169">
        <v>70</v>
      </c>
      <c r="I129" s="170"/>
      <c r="J129" s="171">
        <f>ROUND(I129*H129,2)</f>
        <v>0</v>
      </c>
      <c r="K129" s="167" t="s">
        <v>144</v>
      </c>
      <c r="L129" s="32"/>
      <c r="M129" s="172" t="s">
        <v>1</v>
      </c>
      <c r="N129" s="173" t="s">
        <v>39</v>
      </c>
      <c r="O129" s="57"/>
      <c r="P129" s="174">
        <f>O129*H129</f>
        <v>0</v>
      </c>
      <c r="Q129" s="174">
        <v>0</v>
      </c>
      <c r="R129" s="174">
        <f>Q129*H129</f>
        <v>0</v>
      </c>
      <c r="S129" s="174">
        <v>0</v>
      </c>
      <c r="T129" s="175">
        <f>S129*H129</f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76" t="s">
        <v>145</v>
      </c>
      <c r="AT129" s="176" t="s">
        <v>140</v>
      </c>
      <c r="AU129" s="176" t="s">
        <v>83</v>
      </c>
      <c r="AY129" s="16" t="s">
        <v>137</v>
      </c>
      <c r="BE129" s="177">
        <f>IF(N129="základní",J129,0)</f>
        <v>0</v>
      </c>
      <c r="BF129" s="177">
        <f>IF(N129="snížená",J129,0)</f>
        <v>0</v>
      </c>
      <c r="BG129" s="177">
        <f>IF(N129="zákl. přenesená",J129,0)</f>
        <v>0</v>
      </c>
      <c r="BH129" s="177">
        <f>IF(N129="sníž. přenesená",J129,0)</f>
        <v>0</v>
      </c>
      <c r="BI129" s="177">
        <f>IF(N129="nulová",J129,0)</f>
        <v>0</v>
      </c>
      <c r="BJ129" s="16" t="s">
        <v>81</v>
      </c>
      <c r="BK129" s="177">
        <f>ROUND(I129*H129,2)</f>
        <v>0</v>
      </c>
      <c r="BL129" s="16" t="s">
        <v>145</v>
      </c>
      <c r="BM129" s="176" t="s">
        <v>160</v>
      </c>
    </row>
    <row r="130" spans="1:65" s="2" customFormat="1" ht="24" customHeight="1">
      <c r="A130" s="31"/>
      <c r="B130" s="164"/>
      <c r="C130" s="187" t="s">
        <v>138</v>
      </c>
      <c r="D130" s="187" t="s">
        <v>161</v>
      </c>
      <c r="E130" s="188" t="s">
        <v>162</v>
      </c>
      <c r="F130" s="189" t="s">
        <v>163</v>
      </c>
      <c r="G130" s="190" t="s">
        <v>164</v>
      </c>
      <c r="H130" s="191">
        <v>520</v>
      </c>
      <c r="I130" s="192"/>
      <c r="J130" s="193">
        <f>ROUND(I130*H130,2)</f>
        <v>0</v>
      </c>
      <c r="K130" s="189" t="s">
        <v>144</v>
      </c>
      <c r="L130" s="194"/>
      <c r="M130" s="195" t="s">
        <v>1</v>
      </c>
      <c r="N130" s="196" t="s">
        <v>39</v>
      </c>
      <c r="O130" s="57"/>
      <c r="P130" s="174">
        <f>O130*H130</f>
        <v>0</v>
      </c>
      <c r="Q130" s="174">
        <v>1</v>
      </c>
      <c r="R130" s="174">
        <f>Q130*H130</f>
        <v>520</v>
      </c>
      <c r="S130" s="174">
        <v>0</v>
      </c>
      <c r="T130" s="175">
        <f>S130*H130</f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76" t="s">
        <v>165</v>
      </c>
      <c r="AT130" s="176" t="s">
        <v>161</v>
      </c>
      <c r="AU130" s="176" t="s">
        <v>83</v>
      </c>
      <c r="AY130" s="16" t="s">
        <v>137</v>
      </c>
      <c r="BE130" s="177">
        <f>IF(N130="základní",J130,0)</f>
        <v>0</v>
      </c>
      <c r="BF130" s="177">
        <f>IF(N130="snížená",J130,0)</f>
        <v>0</v>
      </c>
      <c r="BG130" s="177">
        <f>IF(N130="zákl. přenesená",J130,0)</f>
        <v>0</v>
      </c>
      <c r="BH130" s="177">
        <f>IF(N130="sníž. přenesená",J130,0)</f>
        <v>0</v>
      </c>
      <c r="BI130" s="177">
        <f>IF(N130="nulová",J130,0)</f>
        <v>0</v>
      </c>
      <c r="BJ130" s="16" t="s">
        <v>81</v>
      </c>
      <c r="BK130" s="177">
        <f>ROUND(I130*H130,2)</f>
        <v>0</v>
      </c>
      <c r="BL130" s="16" t="s">
        <v>145</v>
      </c>
      <c r="BM130" s="176" t="s">
        <v>166</v>
      </c>
    </row>
    <row r="131" spans="1:65" s="13" customFormat="1" ht="11.25">
      <c r="B131" s="178"/>
      <c r="D131" s="179" t="s">
        <v>151</v>
      </c>
      <c r="E131" s="180" t="s">
        <v>1</v>
      </c>
      <c r="F131" s="181" t="s">
        <v>167</v>
      </c>
      <c r="H131" s="182">
        <v>120</v>
      </c>
      <c r="I131" s="183"/>
      <c r="L131" s="178"/>
      <c r="M131" s="184"/>
      <c r="N131" s="185"/>
      <c r="O131" s="185"/>
      <c r="P131" s="185"/>
      <c r="Q131" s="185"/>
      <c r="R131" s="185"/>
      <c r="S131" s="185"/>
      <c r="T131" s="186"/>
      <c r="AT131" s="180" t="s">
        <v>151</v>
      </c>
      <c r="AU131" s="180" t="s">
        <v>83</v>
      </c>
      <c r="AV131" s="13" t="s">
        <v>83</v>
      </c>
      <c r="AW131" s="13" t="s">
        <v>31</v>
      </c>
      <c r="AX131" s="13" t="s">
        <v>74</v>
      </c>
      <c r="AY131" s="180" t="s">
        <v>137</v>
      </c>
    </row>
    <row r="132" spans="1:65" s="13" customFormat="1" ht="11.25">
      <c r="B132" s="178"/>
      <c r="D132" s="179" t="s">
        <v>151</v>
      </c>
      <c r="E132" s="180" t="s">
        <v>1</v>
      </c>
      <c r="F132" s="181" t="s">
        <v>168</v>
      </c>
      <c r="H132" s="182">
        <v>200</v>
      </c>
      <c r="I132" s="183"/>
      <c r="L132" s="178"/>
      <c r="M132" s="184"/>
      <c r="N132" s="185"/>
      <c r="O132" s="185"/>
      <c r="P132" s="185"/>
      <c r="Q132" s="185"/>
      <c r="R132" s="185"/>
      <c r="S132" s="185"/>
      <c r="T132" s="186"/>
      <c r="AT132" s="180" t="s">
        <v>151</v>
      </c>
      <c r="AU132" s="180" t="s">
        <v>83</v>
      </c>
      <c r="AV132" s="13" t="s">
        <v>83</v>
      </c>
      <c r="AW132" s="13" t="s">
        <v>31</v>
      </c>
      <c r="AX132" s="13" t="s">
        <v>74</v>
      </c>
      <c r="AY132" s="180" t="s">
        <v>137</v>
      </c>
    </row>
    <row r="133" spans="1:65" s="13" customFormat="1" ht="11.25">
      <c r="B133" s="178"/>
      <c r="D133" s="179" t="s">
        <v>151</v>
      </c>
      <c r="E133" s="180" t="s">
        <v>1</v>
      </c>
      <c r="F133" s="181" t="s">
        <v>169</v>
      </c>
      <c r="H133" s="182">
        <v>200</v>
      </c>
      <c r="I133" s="183"/>
      <c r="L133" s="178"/>
      <c r="M133" s="184"/>
      <c r="N133" s="185"/>
      <c r="O133" s="185"/>
      <c r="P133" s="185"/>
      <c r="Q133" s="185"/>
      <c r="R133" s="185"/>
      <c r="S133" s="185"/>
      <c r="T133" s="186"/>
      <c r="AT133" s="180" t="s">
        <v>151</v>
      </c>
      <c r="AU133" s="180" t="s">
        <v>83</v>
      </c>
      <c r="AV133" s="13" t="s">
        <v>83</v>
      </c>
      <c r="AW133" s="13" t="s">
        <v>31</v>
      </c>
      <c r="AX133" s="13" t="s">
        <v>74</v>
      </c>
      <c r="AY133" s="180" t="s">
        <v>137</v>
      </c>
    </row>
    <row r="134" spans="1:65" s="14" customFormat="1" ht="11.25">
      <c r="B134" s="197"/>
      <c r="D134" s="179" t="s">
        <v>151</v>
      </c>
      <c r="E134" s="198" t="s">
        <v>1</v>
      </c>
      <c r="F134" s="199" t="s">
        <v>170</v>
      </c>
      <c r="H134" s="200">
        <v>520</v>
      </c>
      <c r="I134" s="201"/>
      <c r="L134" s="197"/>
      <c r="M134" s="202"/>
      <c r="N134" s="203"/>
      <c r="O134" s="203"/>
      <c r="P134" s="203"/>
      <c r="Q134" s="203"/>
      <c r="R134" s="203"/>
      <c r="S134" s="203"/>
      <c r="T134" s="204"/>
      <c r="AT134" s="198" t="s">
        <v>151</v>
      </c>
      <c r="AU134" s="198" t="s">
        <v>83</v>
      </c>
      <c r="AV134" s="14" t="s">
        <v>145</v>
      </c>
      <c r="AW134" s="14" t="s">
        <v>31</v>
      </c>
      <c r="AX134" s="14" t="s">
        <v>81</v>
      </c>
      <c r="AY134" s="198" t="s">
        <v>137</v>
      </c>
    </row>
    <row r="135" spans="1:65" s="2" customFormat="1" ht="60" customHeight="1">
      <c r="A135" s="31"/>
      <c r="B135" s="164"/>
      <c r="C135" s="165" t="s">
        <v>171</v>
      </c>
      <c r="D135" s="165" t="s">
        <v>140</v>
      </c>
      <c r="E135" s="166" t="s">
        <v>172</v>
      </c>
      <c r="F135" s="167" t="s">
        <v>173</v>
      </c>
      <c r="G135" s="168" t="s">
        <v>149</v>
      </c>
      <c r="H135" s="169">
        <v>0.05</v>
      </c>
      <c r="I135" s="170"/>
      <c r="J135" s="171">
        <f>ROUND(I135*H135,2)</f>
        <v>0</v>
      </c>
      <c r="K135" s="167" t="s">
        <v>144</v>
      </c>
      <c r="L135" s="32"/>
      <c r="M135" s="172" t="s">
        <v>1</v>
      </c>
      <c r="N135" s="173" t="s">
        <v>39</v>
      </c>
      <c r="O135" s="57"/>
      <c r="P135" s="174">
        <f>O135*H135</f>
        <v>0</v>
      </c>
      <c r="Q135" s="174">
        <v>0</v>
      </c>
      <c r="R135" s="174">
        <f>Q135*H135</f>
        <v>0</v>
      </c>
      <c r="S135" s="174">
        <v>0</v>
      </c>
      <c r="T135" s="175">
        <f>S135*H135</f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76" t="s">
        <v>145</v>
      </c>
      <c r="AT135" s="176" t="s">
        <v>140</v>
      </c>
      <c r="AU135" s="176" t="s">
        <v>83</v>
      </c>
      <c r="AY135" s="16" t="s">
        <v>137</v>
      </c>
      <c r="BE135" s="177">
        <f>IF(N135="základní",J135,0)</f>
        <v>0</v>
      </c>
      <c r="BF135" s="177">
        <f>IF(N135="snížená",J135,0)</f>
        <v>0</v>
      </c>
      <c r="BG135" s="177">
        <f>IF(N135="zákl. přenesená",J135,0)</f>
        <v>0</v>
      </c>
      <c r="BH135" s="177">
        <f>IF(N135="sníž. přenesená",J135,0)</f>
        <v>0</v>
      </c>
      <c r="BI135" s="177">
        <f>IF(N135="nulová",J135,0)</f>
        <v>0</v>
      </c>
      <c r="BJ135" s="16" t="s">
        <v>81</v>
      </c>
      <c r="BK135" s="177">
        <f>ROUND(I135*H135,2)</f>
        <v>0</v>
      </c>
      <c r="BL135" s="16" t="s">
        <v>145</v>
      </c>
      <c r="BM135" s="176" t="s">
        <v>174</v>
      </c>
    </row>
    <row r="136" spans="1:65" s="13" customFormat="1" ht="11.25">
      <c r="B136" s="178"/>
      <c r="D136" s="179" t="s">
        <v>151</v>
      </c>
      <c r="E136" s="180" t="s">
        <v>1</v>
      </c>
      <c r="F136" s="181" t="s">
        <v>175</v>
      </c>
      <c r="H136" s="182">
        <v>0.05</v>
      </c>
      <c r="I136" s="183"/>
      <c r="L136" s="178"/>
      <c r="M136" s="184"/>
      <c r="N136" s="185"/>
      <c r="O136" s="185"/>
      <c r="P136" s="185"/>
      <c r="Q136" s="185"/>
      <c r="R136" s="185"/>
      <c r="S136" s="185"/>
      <c r="T136" s="186"/>
      <c r="AT136" s="180" t="s">
        <v>151</v>
      </c>
      <c r="AU136" s="180" t="s">
        <v>83</v>
      </c>
      <c r="AV136" s="13" t="s">
        <v>83</v>
      </c>
      <c r="AW136" s="13" t="s">
        <v>31</v>
      </c>
      <c r="AX136" s="13" t="s">
        <v>81</v>
      </c>
      <c r="AY136" s="180" t="s">
        <v>137</v>
      </c>
    </row>
    <row r="137" spans="1:65" s="2" customFormat="1" ht="72" customHeight="1">
      <c r="A137" s="31"/>
      <c r="B137" s="164"/>
      <c r="C137" s="165" t="s">
        <v>176</v>
      </c>
      <c r="D137" s="165" t="s">
        <v>140</v>
      </c>
      <c r="E137" s="166" t="s">
        <v>177</v>
      </c>
      <c r="F137" s="167" t="s">
        <v>178</v>
      </c>
      <c r="G137" s="168" t="s">
        <v>179</v>
      </c>
      <c r="H137" s="169">
        <v>5000</v>
      </c>
      <c r="I137" s="170"/>
      <c r="J137" s="171">
        <f>ROUND(I137*H137,2)</f>
        <v>0</v>
      </c>
      <c r="K137" s="167" t="s">
        <v>144</v>
      </c>
      <c r="L137" s="32"/>
      <c r="M137" s="172" t="s">
        <v>1</v>
      </c>
      <c r="N137" s="173" t="s">
        <v>39</v>
      </c>
      <c r="O137" s="57"/>
      <c r="P137" s="174">
        <f>O137*H137</f>
        <v>0</v>
      </c>
      <c r="Q137" s="174">
        <v>0</v>
      </c>
      <c r="R137" s="174">
        <f>Q137*H137</f>
        <v>0</v>
      </c>
      <c r="S137" s="174">
        <v>0</v>
      </c>
      <c r="T137" s="175">
        <f>S137*H137</f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76" t="s">
        <v>145</v>
      </c>
      <c r="AT137" s="176" t="s">
        <v>140</v>
      </c>
      <c r="AU137" s="176" t="s">
        <v>83</v>
      </c>
      <c r="AY137" s="16" t="s">
        <v>137</v>
      </c>
      <c r="BE137" s="177">
        <f>IF(N137="základní",J137,0)</f>
        <v>0</v>
      </c>
      <c r="BF137" s="177">
        <f>IF(N137="snížená",J137,0)</f>
        <v>0</v>
      </c>
      <c r="BG137" s="177">
        <f>IF(N137="zákl. přenesená",J137,0)</f>
        <v>0</v>
      </c>
      <c r="BH137" s="177">
        <f>IF(N137="sníž. přenesená",J137,0)</f>
        <v>0</v>
      </c>
      <c r="BI137" s="177">
        <f>IF(N137="nulová",J137,0)</f>
        <v>0</v>
      </c>
      <c r="BJ137" s="16" t="s">
        <v>81</v>
      </c>
      <c r="BK137" s="177">
        <f>ROUND(I137*H137,2)</f>
        <v>0</v>
      </c>
      <c r="BL137" s="16" t="s">
        <v>145</v>
      </c>
      <c r="BM137" s="176" t="s">
        <v>180</v>
      </c>
    </row>
    <row r="138" spans="1:65" s="13" customFormat="1" ht="11.25">
      <c r="B138" s="178"/>
      <c r="D138" s="179" t="s">
        <v>151</v>
      </c>
      <c r="E138" s="180" t="s">
        <v>1</v>
      </c>
      <c r="F138" s="181" t="s">
        <v>181</v>
      </c>
      <c r="H138" s="182">
        <v>5000</v>
      </c>
      <c r="I138" s="183"/>
      <c r="L138" s="178"/>
      <c r="M138" s="184"/>
      <c r="N138" s="185"/>
      <c r="O138" s="185"/>
      <c r="P138" s="185"/>
      <c r="Q138" s="185"/>
      <c r="R138" s="185"/>
      <c r="S138" s="185"/>
      <c r="T138" s="186"/>
      <c r="AT138" s="180" t="s">
        <v>151</v>
      </c>
      <c r="AU138" s="180" t="s">
        <v>83</v>
      </c>
      <c r="AV138" s="13" t="s">
        <v>83</v>
      </c>
      <c r="AW138" s="13" t="s">
        <v>31</v>
      </c>
      <c r="AX138" s="13" t="s">
        <v>81</v>
      </c>
      <c r="AY138" s="180" t="s">
        <v>137</v>
      </c>
    </row>
    <row r="139" spans="1:65" s="2" customFormat="1" ht="24" customHeight="1">
      <c r="A139" s="31"/>
      <c r="B139" s="164"/>
      <c r="C139" s="187" t="s">
        <v>165</v>
      </c>
      <c r="D139" s="187" t="s">
        <v>161</v>
      </c>
      <c r="E139" s="188" t="s">
        <v>182</v>
      </c>
      <c r="F139" s="189" t="s">
        <v>183</v>
      </c>
      <c r="G139" s="190" t="s">
        <v>143</v>
      </c>
      <c r="H139" s="191">
        <v>10000</v>
      </c>
      <c r="I139" s="192"/>
      <c r="J139" s="193">
        <f>ROUND(I139*H139,2)</f>
        <v>0</v>
      </c>
      <c r="K139" s="189" t="s">
        <v>144</v>
      </c>
      <c r="L139" s="194"/>
      <c r="M139" s="195" t="s">
        <v>1</v>
      </c>
      <c r="N139" s="196" t="s">
        <v>39</v>
      </c>
      <c r="O139" s="57"/>
      <c r="P139" s="174">
        <f>O139*H139</f>
        <v>0</v>
      </c>
      <c r="Q139" s="174">
        <v>1.23E-3</v>
      </c>
      <c r="R139" s="174">
        <f>Q139*H139</f>
        <v>12.299999999999999</v>
      </c>
      <c r="S139" s="174">
        <v>0</v>
      </c>
      <c r="T139" s="175">
        <f>S139*H139</f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176" t="s">
        <v>165</v>
      </c>
      <c r="AT139" s="176" t="s">
        <v>161</v>
      </c>
      <c r="AU139" s="176" t="s">
        <v>83</v>
      </c>
      <c r="AY139" s="16" t="s">
        <v>137</v>
      </c>
      <c r="BE139" s="177">
        <f>IF(N139="základní",J139,0)</f>
        <v>0</v>
      </c>
      <c r="BF139" s="177">
        <f>IF(N139="snížená",J139,0)</f>
        <v>0</v>
      </c>
      <c r="BG139" s="177">
        <f>IF(N139="zákl. přenesená",J139,0)</f>
        <v>0</v>
      </c>
      <c r="BH139" s="177">
        <f>IF(N139="sníž. přenesená",J139,0)</f>
        <v>0</v>
      </c>
      <c r="BI139" s="177">
        <f>IF(N139="nulová",J139,0)</f>
        <v>0</v>
      </c>
      <c r="BJ139" s="16" t="s">
        <v>81</v>
      </c>
      <c r="BK139" s="177">
        <f>ROUND(I139*H139,2)</f>
        <v>0</v>
      </c>
      <c r="BL139" s="16" t="s">
        <v>145</v>
      </c>
      <c r="BM139" s="176" t="s">
        <v>184</v>
      </c>
    </row>
    <row r="140" spans="1:65" s="13" customFormat="1" ht="11.25">
      <c r="B140" s="178"/>
      <c r="D140" s="179" t="s">
        <v>151</v>
      </c>
      <c r="E140" s="180" t="s">
        <v>1</v>
      </c>
      <c r="F140" s="181" t="s">
        <v>185</v>
      </c>
      <c r="H140" s="182">
        <v>10000</v>
      </c>
      <c r="I140" s="183"/>
      <c r="L140" s="178"/>
      <c r="M140" s="184"/>
      <c r="N140" s="185"/>
      <c r="O140" s="185"/>
      <c r="P140" s="185"/>
      <c r="Q140" s="185"/>
      <c r="R140" s="185"/>
      <c r="S140" s="185"/>
      <c r="T140" s="186"/>
      <c r="AT140" s="180" t="s">
        <v>151</v>
      </c>
      <c r="AU140" s="180" t="s">
        <v>83</v>
      </c>
      <c r="AV140" s="13" t="s">
        <v>83</v>
      </c>
      <c r="AW140" s="13" t="s">
        <v>31</v>
      </c>
      <c r="AX140" s="13" t="s">
        <v>81</v>
      </c>
      <c r="AY140" s="180" t="s">
        <v>137</v>
      </c>
    </row>
    <row r="141" spans="1:65" s="2" customFormat="1" ht="24" customHeight="1">
      <c r="A141" s="31"/>
      <c r="B141" s="164"/>
      <c r="C141" s="187" t="s">
        <v>186</v>
      </c>
      <c r="D141" s="187" t="s">
        <v>161</v>
      </c>
      <c r="E141" s="188" t="s">
        <v>187</v>
      </c>
      <c r="F141" s="189" t="s">
        <v>188</v>
      </c>
      <c r="G141" s="190" t="s">
        <v>143</v>
      </c>
      <c r="H141" s="191">
        <v>5000</v>
      </c>
      <c r="I141" s="192"/>
      <c r="J141" s="193">
        <f>ROUND(I141*H141,2)</f>
        <v>0</v>
      </c>
      <c r="K141" s="189" t="s">
        <v>144</v>
      </c>
      <c r="L141" s="194"/>
      <c r="M141" s="195" t="s">
        <v>1</v>
      </c>
      <c r="N141" s="196" t="s">
        <v>39</v>
      </c>
      <c r="O141" s="57"/>
      <c r="P141" s="174">
        <f>O141*H141</f>
        <v>0</v>
      </c>
      <c r="Q141" s="174">
        <v>1.8000000000000001E-4</v>
      </c>
      <c r="R141" s="174">
        <f>Q141*H141</f>
        <v>0.9</v>
      </c>
      <c r="S141" s="174">
        <v>0</v>
      </c>
      <c r="T141" s="175">
        <f>S141*H141</f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76" t="s">
        <v>165</v>
      </c>
      <c r="AT141" s="176" t="s">
        <v>161</v>
      </c>
      <c r="AU141" s="176" t="s">
        <v>83</v>
      </c>
      <c r="AY141" s="16" t="s">
        <v>137</v>
      </c>
      <c r="BE141" s="177">
        <f>IF(N141="základní",J141,0)</f>
        <v>0</v>
      </c>
      <c r="BF141" s="177">
        <f>IF(N141="snížená",J141,0)</f>
        <v>0</v>
      </c>
      <c r="BG141" s="177">
        <f>IF(N141="zákl. přenesená",J141,0)</f>
        <v>0</v>
      </c>
      <c r="BH141" s="177">
        <f>IF(N141="sníž. přenesená",J141,0)</f>
        <v>0</v>
      </c>
      <c r="BI141" s="177">
        <f>IF(N141="nulová",J141,0)</f>
        <v>0</v>
      </c>
      <c r="BJ141" s="16" t="s">
        <v>81</v>
      </c>
      <c r="BK141" s="177">
        <f>ROUND(I141*H141,2)</f>
        <v>0</v>
      </c>
      <c r="BL141" s="16" t="s">
        <v>145</v>
      </c>
      <c r="BM141" s="176" t="s">
        <v>189</v>
      </c>
    </row>
    <row r="142" spans="1:65" s="13" customFormat="1" ht="11.25">
      <c r="B142" s="178"/>
      <c r="D142" s="179" t="s">
        <v>151</v>
      </c>
      <c r="E142" s="180" t="s">
        <v>1</v>
      </c>
      <c r="F142" s="181" t="s">
        <v>190</v>
      </c>
      <c r="H142" s="182">
        <v>5000</v>
      </c>
      <c r="I142" s="183"/>
      <c r="L142" s="178"/>
      <c r="M142" s="184"/>
      <c r="N142" s="185"/>
      <c r="O142" s="185"/>
      <c r="P142" s="185"/>
      <c r="Q142" s="185"/>
      <c r="R142" s="185"/>
      <c r="S142" s="185"/>
      <c r="T142" s="186"/>
      <c r="AT142" s="180" t="s">
        <v>151</v>
      </c>
      <c r="AU142" s="180" t="s">
        <v>83</v>
      </c>
      <c r="AV142" s="13" t="s">
        <v>83</v>
      </c>
      <c r="AW142" s="13" t="s">
        <v>31</v>
      </c>
      <c r="AX142" s="13" t="s">
        <v>81</v>
      </c>
      <c r="AY142" s="180" t="s">
        <v>137</v>
      </c>
    </row>
    <row r="143" spans="1:65" s="2" customFormat="1" ht="72" customHeight="1">
      <c r="A143" s="31"/>
      <c r="B143" s="164"/>
      <c r="C143" s="165" t="s">
        <v>191</v>
      </c>
      <c r="D143" s="165" t="s">
        <v>140</v>
      </c>
      <c r="E143" s="166" t="s">
        <v>192</v>
      </c>
      <c r="F143" s="167" t="s">
        <v>193</v>
      </c>
      <c r="G143" s="168" t="s">
        <v>156</v>
      </c>
      <c r="H143" s="169">
        <v>240</v>
      </c>
      <c r="I143" s="170"/>
      <c r="J143" s="171">
        <f>ROUND(I143*H143,2)</f>
        <v>0</v>
      </c>
      <c r="K143" s="167" t="s">
        <v>144</v>
      </c>
      <c r="L143" s="32"/>
      <c r="M143" s="172" t="s">
        <v>1</v>
      </c>
      <c r="N143" s="173" t="s">
        <v>39</v>
      </c>
      <c r="O143" s="57"/>
      <c r="P143" s="174">
        <f>O143*H143</f>
        <v>0</v>
      </c>
      <c r="Q143" s="174">
        <v>0</v>
      </c>
      <c r="R143" s="174">
        <f>Q143*H143</f>
        <v>0</v>
      </c>
      <c r="S143" s="174">
        <v>0</v>
      </c>
      <c r="T143" s="175">
        <f>S143*H143</f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76" t="s">
        <v>145</v>
      </c>
      <c r="AT143" s="176" t="s">
        <v>140</v>
      </c>
      <c r="AU143" s="176" t="s">
        <v>83</v>
      </c>
      <c r="AY143" s="16" t="s">
        <v>137</v>
      </c>
      <c r="BE143" s="177">
        <f>IF(N143="základní",J143,0)</f>
        <v>0</v>
      </c>
      <c r="BF143" s="177">
        <f>IF(N143="snížená",J143,0)</f>
        <v>0</v>
      </c>
      <c r="BG143" s="177">
        <f>IF(N143="zákl. přenesená",J143,0)</f>
        <v>0</v>
      </c>
      <c r="BH143" s="177">
        <f>IF(N143="sníž. přenesená",J143,0)</f>
        <v>0</v>
      </c>
      <c r="BI143" s="177">
        <f>IF(N143="nulová",J143,0)</f>
        <v>0</v>
      </c>
      <c r="BJ143" s="16" t="s">
        <v>81</v>
      </c>
      <c r="BK143" s="177">
        <f>ROUND(I143*H143,2)</f>
        <v>0</v>
      </c>
      <c r="BL143" s="16" t="s">
        <v>145</v>
      </c>
      <c r="BM143" s="176" t="s">
        <v>194</v>
      </c>
    </row>
    <row r="144" spans="1:65" s="13" customFormat="1" ht="11.25">
      <c r="B144" s="178"/>
      <c r="D144" s="179" t="s">
        <v>151</v>
      </c>
      <c r="E144" s="180" t="s">
        <v>1</v>
      </c>
      <c r="F144" s="181" t="s">
        <v>195</v>
      </c>
      <c r="H144" s="182">
        <v>120</v>
      </c>
      <c r="I144" s="183"/>
      <c r="L144" s="178"/>
      <c r="M144" s="184"/>
      <c r="N144" s="185"/>
      <c r="O144" s="185"/>
      <c r="P144" s="185"/>
      <c r="Q144" s="185"/>
      <c r="R144" s="185"/>
      <c r="S144" s="185"/>
      <c r="T144" s="186"/>
      <c r="AT144" s="180" t="s">
        <v>151</v>
      </c>
      <c r="AU144" s="180" t="s">
        <v>83</v>
      </c>
      <c r="AV144" s="13" t="s">
        <v>83</v>
      </c>
      <c r="AW144" s="13" t="s">
        <v>31</v>
      </c>
      <c r="AX144" s="13" t="s">
        <v>74</v>
      </c>
      <c r="AY144" s="180" t="s">
        <v>137</v>
      </c>
    </row>
    <row r="145" spans="1:65" s="13" customFormat="1" ht="11.25">
      <c r="B145" s="178"/>
      <c r="D145" s="179" t="s">
        <v>151</v>
      </c>
      <c r="E145" s="180" t="s">
        <v>1</v>
      </c>
      <c r="F145" s="181" t="s">
        <v>196</v>
      </c>
      <c r="H145" s="182">
        <v>120</v>
      </c>
      <c r="I145" s="183"/>
      <c r="L145" s="178"/>
      <c r="M145" s="184"/>
      <c r="N145" s="185"/>
      <c r="O145" s="185"/>
      <c r="P145" s="185"/>
      <c r="Q145" s="185"/>
      <c r="R145" s="185"/>
      <c r="S145" s="185"/>
      <c r="T145" s="186"/>
      <c r="AT145" s="180" t="s">
        <v>151</v>
      </c>
      <c r="AU145" s="180" t="s">
        <v>83</v>
      </c>
      <c r="AV145" s="13" t="s">
        <v>83</v>
      </c>
      <c r="AW145" s="13" t="s">
        <v>31</v>
      </c>
      <c r="AX145" s="13" t="s">
        <v>74</v>
      </c>
      <c r="AY145" s="180" t="s">
        <v>137</v>
      </c>
    </row>
    <row r="146" spans="1:65" s="14" customFormat="1" ht="11.25">
      <c r="B146" s="197"/>
      <c r="D146" s="179" t="s">
        <v>151</v>
      </c>
      <c r="E146" s="198" t="s">
        <v>1</v>
      </c>
      <c r="F146" s="199" t="s">
        <v>170</v>
      </c>
      <c r="H146" s="200">
        <v>240</v>
      </c>
      <c r="I146" s="201"/>
      <c r="L146" s="197"/>
      <c r="M146" s="202"/>
      <c r="N146" s="203"/>
      <c r="O146" s="203"/>
      <c r="P146" s="203"/>
      <c r="Q146" s="203"/>
      <c r="R146" s="203"/>
      <c r="S146" s="203"/>
      <c r="T146" s="204"/>
      <c r="AT146" s="198" t="s">
        <v>151</v>
      </c>
      <c r="AU146" s="198" t="s">
        <v>83</v>
      </c>
      <c r="AV146" s="14" t="s">
        <v>145</v>
      </c>
      <c r="AW146" s="14" t="s">
        <v>31</v>
      </c>
      <c r="AX146" s="14" t="s">
        <v>81</v>
      </c>
      <c r="AY146" s="198" t="s">
        <v>137</v>
      </c>
    </row>
    <row r="147" spans="1:65" s="2" customFormat="1" ht="72" customHeight="1">
      <c r="A147" s="31"/>
      <c r="B147" s="164"/>
      <c r="C147" s="165" t="s">
        <v>197</v>
      </c>
      <c r="D147" s="165" t="s">
        <v>140</v>
      </c>
      <c r="E147" s="166" t="s">
        <v>198</v>
      </c>
      <c r="F147" s="167" t="s">
        <v>199</v>
      </c>
      <c r="G147" s="168" t="s">
        <v>149</v>
      </c>
      <c r="H147" s="169">
        <v>3</v>
      </c>
      <c r="I147" s="170"/>
      <c r="J147" s="171">
        <f>ROUND(I147*H147,2)</f>
        <v>0</v>
      </c>
      <c r="K147" s="167" t="s">
        <v>144</v>
      </c>
      <c r="L147" s="32"/>
      <c r="M147" s="172" t="s">
        <v>1</v>
      </c>
      <c r="N147" s="173" t="s">
        <v>39</v>
      </c>
      <c r="O147" s="57"/>
      <c r="P147" s="174">
        <f>O147*H147</f>
        <v>0</v>
      </c>
      <c r="Q147" s="174">
        <v>0</v>
      </c>
      <c r="R147" s="174">
        <f>Q147*H147</f>
        <v>0</v>
      </c>
      <c r="S147" s="174">
        <v>0</v>
      </c>
      <c r="T147" s="175">
        <f>S147*H147</f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176" t="s">
        <v>145</v>
      </c>
      <c r="AT147" s="176" t="s">
        <v>140</v>
      </c>
      <c r="AU147" s="176" t="s">
        <v>83</v>
      </c>
      <c r="AY147" s="16" t="s">
        <v>137</v>
      </c>
      <c r="BE147" s="177">
        <f>IF(N147="základní",J147,0)</f>
        <v>0</v>
      </c>
      <c r="BF147" s="177">
        <f>IF(N147="snížená",J147,0)</f>
        <v>0</v>
      </c>
      <c r="BG147" s="177">
        <f>IF(N147="zákl. přenesená",J147,0)</f>
        <v>0</v>
      </c>
      <c r="BH147" s="177">
        <f>IF(N147="sníž. přenesená",J147,0)</f>
        <v>0</v>
      </c>
      <c r="BI147" s="177">
        <f>IF(N147="nulová",J147,0)</f>
        <v>0</v>
      </c>
      <c r="BJ147" s="16" t="s">
        <v>81</v>
      </c>
      <c r="BK147" s="177">
        <f>ROUND(I147*H147,2)</f>
        <v>0</v>
      </c>
      <c r="BL147" s="16" t="s">
        <v>145</v>
      </c>
      <c r="BM147" s="176" t="s">
        <v>200</v>
      </c>
    </row>
    <row r="148" spans="1:65" s="13" customFormat="1" ht="11.25">
      <c r="B148" s="178"/>
      <c r="D148" s="179" t="s">
        <v>151</v>
      </c>
      <c r="E148" s="180" t="s">
        <v>1</v>
      </c>
      <c r="F148" s="181" t="s">
        <v>201</v>
      </c>
      <c r="H148" s="182">
        <v>1.5</v>
      </c>
      <c r="I148" s="183"/>
      <c r="L148" s="178"/>
      <c r="M148" s="184"/>
      <c r="N148" s="185"/>
      <c r="O148" s="185"/>
      <c r="P148" s="185"/>
      <c r="Q148" s="185"/>
      <c r="R148" s="185"/>
      <c r="S148" s="185"/>
      <c r="T148" s="186"/>
      <c r="AT148" s="180" t="s">
        <v>151</v>
      </c>
      <c r="AU148" s="180" t="s">
        <v>83</v>
      </c>
      <c r="AV148" s="13" t="s">
        <v>83</v>
      </c>
      <c r="AW148" s="13" t="s">
        <v>31</v>
      </c>
      <c r="AX148" s="13" t="s">
        <v>74</v>
      </c>
      <c r="AY148" s="180" t="s">
        <v>137</v>
      </c>
    </row>
    <row r="149" spans="1:65" s="13" customFormat="1" ht="11.25">
      <c r="B149" s="178"/>
      <c r="D149" s="179" t="s">
        <v>151</v>
      </c>
      <c r="E149" s="180" t="s">
        <v>1</v>
      </c>
      <c r="F149" s="181" t="s">
        <v>202</v>
      </c>
      <c r="H149" s="182">
        <v>1.5</v>
      </c>
      <c r="I149" s="183"/>
      <c r="L149" s="178"/>
      <c r="M149" s="184"/>
      <c r="N149" s="185"/>
      <c r="O149" s="185"/>
      <c r="P149" s="185"/>
      <c r="Q149" s="185"/>
      <c r="R149" s="185"/>
      <c r="S149" s="185"/>
      <c r="T149" s="186"/>
      <c r="AT149" s="180" t="s">
        <v>151</v>
      </c>
      <c r="AU149" s="180" t="s">
        <v>83</v>
      </c>
      <c r="AV149" s="13" t="s">
        <v>83</v>
      </c>
      <c r="AW149" s="13" t="s">
        <v>31</v>
      </c>
      <c r="AX149" s="13" t="s">
        <v>74</v>
      </c>
      <c r="AY149" s="180" t="s">
        <v>137</v>
      </c>
    </row>
    <row r="150" spans="1:65" s="14" customFormat="1" ht="11.25">
      <c r="B150" s="197"/>
      <c r="D150" s="179" t="s">
        <v>151</v>
      </c>
      <c r="E150" s="198" t="s">
        <v>1</v>
      </c>
      <c r="F150" s="199" t="s">
        <v>170</v>
      </c>
      <c r="H150" s="200">
        <v>3</v>
      </c>
      <c r="I150" s="201"/>
      <c r="L150" s="197"/>
      <c r="M150" s="202"/>
      <c r="N150" s="203"/>
      <c r="O150" s="203"/>
      <c r="P150" s="203"/>
      <c r="Q150" s="203"/>
      <c r="R150" s="203"/>
      <c r="S150" s="203"/>
      <c r="T150" s="204"/>
      <c r="AT150" s="198" t="s">
        <v>151</v>
      </c>
      <c r="AU150" s="198" t="s">
        <v>83</v>
      </c>
      <c r="AV150" s="14" t="s">
        <v>145</v>
      </c>
      <c r="AW150" s="14" t="s">
        <v>31</v>
      </c>
      <c r="AX150" s="14" t="s">
        <v>81</v>
      </c>
      <c r="AY150" s="198" t="s">
        <v>137</v>
      </c>
    </row>
    <row r="151" spans="1:65" s="2" customFormat="1" ht="120" customHeight="1">
      <c r="A151" s="31"/>
      <c r="B151" s="164"/>
      <c r="C151" s="165" t="s">
        <v>203</v>
      </c>
      <c r="D151" s="165" t="s">
        <v>140</v>
      </c>
      <c r="E151" s="166" t="s">
        <v>204</v>
      </c>
      <c r="F151" s="167" t="s">
        <v>205</v>
      </c>
      <c r="G151" s="168" t="s">
        <v>149</v>
      </c>
      <c r="H151" s="169">
        <v>0.1</v>
      </c>
      <c r="I151" s="170"/>
      <c r="J151" s="171">
        <f>ROUND(I151*H151,2)</f>
        <v>0</v>
      </c>
      <c r="K151" s="167" t="s">
        <v>144</v>
      </c>
      <c r="L151" s="32"/>
      <c r="M151" s="172" t="s">
        <v>1</v>
      </c>
      <c r="N151" s="173" t="s">
        <v>39</v>
      </c>
      <c r="O151" s="57"/>
      <c r="P151" s="174">
        <f>O151*H151</f>
        <v>0</v>
      </c>
      <c r="Q151" s="174">
        <v>0</v>
      </c>
      <c r="R151" s="174">
        <f>Q151*H151</f>
        <v>0</v>
      </c>
      <c r="S151" s="174">
        <v>0</v>
      </c>
      <c r="T151" s="175">
        <f>S151*H151</f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76" t="s">
        <v>145</v>
      </c>
      <c r="AT151" s="176" t="s">
        <v>140</v>
      </c>
      <c r="AU151" s="176" t="s">
        <v>83</v>
      </c>
      <c r="AY151" s="16" t="s">
        <v>137</v>
      </c>
      <c r="BE151" s="177">
        <f>IF(N151="základní",J151,0)</f>
        <v>0</v>
      </c>
      <c r="BF151" s="177">
        <f>IF(N151="snížená",J151,0)</f>
        <v>0</v>
      </c>
      <c r="BG151" s="177">
        <f>IF(N151="zákl. přenesená",J151,0)</f>
        <v>0</v>
      </c>
      <c r="BH151" s="177">
        <f>IF(N151="sníž. přenesená",J151,0)</f>
        <v>0</v>
      </c>
      <c r="BI151" s="177">
        <f>IF(N151="nulová",J151,0)</f>
        <v>0</v>
      </c>
      <c r="BJ151" s="16" t="s">
        <v>81</v>
      </c>
      <c r="BK151" s="177">
        <f>ROUND(I151*H151,2)</f>
        <v>0</v>
      </c>
      <c r="BL151" s="16" t="s">
        <v>145</v>
      </c>
      <c r="BM151" s="176" t="s">
        <v>206</v>
      </c>
    </row>
    <row r="152" spans="1:65" s="2" customFormat="1" ht="120" customHeight="1">
      <c r="A152" s="31"/>
      <c r="B152" s="164"/>
      <c r="C152" s="165" t="s">
        <v>207</v>
      </c>
      <c r="D152" s="165" t="s">
        <v>140</v>
      </c>
      <c r="E152" s="166" t="s">
        <v>208</v>
      </c>
      <c r="F152" s="167" t="s">
        <v>209</v>
      </c>
      <c r="G152" s="168" t="s">
        <v>149</v>
      </c>
      <c r="H152" s="169">
        <v>3</v>
      </c>
      <c r="I152" s="170"/>
      <c r="J152" s="171">
        <f>ROUND(I152*H152,2)</f>
        <v>0</v>
      </c>
      <c r="K152" s="167" t="s">
        <v>144</v>
      </c>
      <c r="L152" s="32"/>
      <c r="M152" s="172" t="s">
        <v>1</v>
      </c>
      <c r="N152" s="173" t="s">
        <v>39</v>
      </c>
      <c r="O152" s="57"/>
      <c r="P152" s="174">
        <f>O152*H152</f>
        <v>0</v>
      </c>
      <c r="Q152" s="174">
        <v>0</v>
      </c>
      <c r="R152" s="174">
        <f>Q152*H152</f>
        <v>0</v>
      </c>
      <c r="S152" s="174">
        <v>0</v>
      </c>
      <c r="T152" s="175">
        <f>S152*H152</f>
        <v>0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R152" s="176" t="s">
        <v>145</v>
      </c>
      <c r="AT152" s="176" t="s">
        <v>140</v>
      </c>
      <c r="AU152" s="176" t="s">
        <v>83</v>
      </c>
      <c r="AY152" s="16" t="s">
        <v>137</v>
      </c>
      <c r="BE152" s="177">
        <f>IF(N152="základní",J152,0)</f>
        <v>0</v>
      </c>
      <c r="BF152" s="177">
        <f>IF(N152="snížená",J152,0)</f>
        <v>0</v>
      </c>
      <c r="BG152" s="177">
        <f>IF(N152="zákl. přenesená",J152,0)</f>
        <v>0</v>
      </c>
      <c r="BH152" s="177">
        <f>IF(N152="sníž. přenesená",J152,0)</f>
        <v>0</v>
      </c>
      <c r="BI152" s="177">
        <f>IF(N152="nulová",J152,0)</f>
        <v>0</v>
      </c>
      <c r="BJ152" s="16" t="s">
        <v>81</v>
      </c>
      <c r="BK152" s="177">
        <f>ROUND(I152*H152,2)</f>
        <v>0</v>
      </c>
      <c r="BL152" s="16" t="s">
        <v>145</v>
      </c>
      <c r="BM152" s="176" t="s">
        <v>210</v>
      </c>
    </row>
    <row r="153" spans="1:65" s="13" customFormat="1" ht="11.25">
      <c r="B153" s="178"/>
      <c r="D153" s="179" t="s">
        <v>151</v>
      </c>
      <c r="E153" s="180" t="s">
        <v>1</v>
      </c>
      <c r="F153" s="181" t="s">
        <v>211</v>
      </c>
      <c r="H153" s="182">
        <v>1.5</v>
      </c>
      <c r="I153" s="183"/>
      <c r="L153" s="178"/>
      <c r="M153" s="184"/>
      <c r="N153" s="185"/>
      <c r="O153" s="185"/>
      <c r="P153" s="185"/>
      <c r="Q153" s="185"/>
      <c r="R153" s="185"/>
      <c r="S153" s="185"/>
      <c r="T153" s="186"/>
      <c r="AT153" s="180" t="s">
        <v>151</v>
      </c>
      <c r="AU153" s="180" t="s">
        <v>83</v>
      </c>
      <c r="AV153" s="13" t="s">
        <v>83</v>
      </c>
      <c r="AW153" s="13" t="s">
        <v>31</v>
      </c>
      <c r="AX153" s="13" t="s">
        <v>74</v>
      </c>
      <c r="AY153" s="180" t="s">
        <v>137</v>
      </c>
    </row>
    <row r="154" spans="1:65" s="13" customFormat="1" ht="11.25">
      <c r="B154" s="178"/>
      <c r="D154" s="179" t="s">
        <v>151</v>
      </c>
      <c r="E154" s="180" t="s">
        <v>1</v>
      </c>
      <c r="F154" s="181" t="s">
        <v>212</v>
      </c>
      <c r="H154" s="182">
        <v>1.5</v>
      </c>
      <c r="I154" s="183"/>
      <c r="L154" s="178"/>
      <c r="M154" s="184"/>
      <c r="N154" s="185"/>
      <c r="O154" s="185"/>
      <c r="P154" s="185"/>
      <c r="Q154" s="185"/>
      <c r="R154" s="185"/>
      <c r="S154" s="185"/>
      <c r="T154" s="186"/>
      <c r="AT154" s="180" t="s">
        <v>151</v>
      </c>
      <c r="AU154" s="180" t="s">
        <v>83</v>
      </c>
      <c r="AV154" s="13" t="s">
        <v>83</v>
      </c>
      <c r="AW154" s="13" t="s">
        <v>31</v>
      </c>
      <c r="AX154" s="13" t="s">
        <v>74</v>
      </c>
      <c r="AY154" s="180" t="s">
        <v>137</v>
      </c>
    </row>
    <row r="155" spans="1:65" s="14" customFormat="1" ht="11.25">
      <c r="B155" s="197"/>
      <c r="D155" s="179" t="s">
        <v>151</v>
      </c>
      <c r="E155" s="198" t="s">
        <v>1</v>
      </c>
      <c r="F155" s="199" t="s">
        <v>170</v>
      </c>
      <c r="H155" s="200">
        <v>3</v>
      </c>
      <c r="I155" s="201"/>
      <c r="L155" s="197"/>
      <c r="M155" s="202"/>
      <c r="N155" s="203"/>
      <c r="O155" s="203"/>
      <c r="P155" s="203"/>
      <c r="Q155" s="203"/>
      <c r="R155" s="203"/>
      <c r="S155" s="203"/>
      <c r="T155" s="204"/>
      <c r="AT155" s="198" t="s">
        <v>151</v>
      </c>
      <c r="AU155" s="198" t="s">
        <v>83</v>
      </c>
      <c r="AV155" s="14" t="s">
        <v>145</v>
      </c>
      <c r="AW155" s="14" t="s">
        <v>31</v>
      </c>
      <c r="AX155" s="14" t="s">
        <v>81</v>
      </c>
      <c r="AY155" s="198" t="s">
        <v>137</v>
      </c>
    </row>
    <row r="156" spans="1:65" s="2" customFormat="1" ht="108" customHeight="1">
      <c r="A156" s="31"/>
      <c r="B156" s="164"/>
      <c r="C156" s="165" t="s">
        <v>213</v>
      </c>
      <c r="D156" s="165" t="s">
        <v>140</v>
      </c>
      <c r="E156" s="166" t="s">
        <v>214</v>
      </c>
      <c r="F156" s="167" t="s">
        <v>215</v>
      </c>
      <c r="G156" s="168" t="s">
        <v>216</v>
      </c>
      <c r="H156" s="169">
        <v>4</v>
      </c>
      <c r="I156" s="170"/>
      <c r="J156" s="171">
        <f>ROUND(I156*H156,2)</f>
        <v>0</v>
      </c>
      <c r="K156" s="167" t="s">
        <v>144</v>
      </c>
      <c r="L156" s="32"/>
      <c r="M156" s="172" t="s">
        <v>1</v>
      </c>
      <c r="N156" s="173" t="s">
        <v>39</v>
      </c>
      <c r="O156" s="57"/>
      <c r="P156" s="174">
        <f>O156*H156</f>
        <v>0</v>
      </c>
      <c r="Q156" s="174">
        <v>0</v>
      </c>
      <c r="R156" s="174">
        <f>Q156*H156</f>
        <v>0</v>
      </c>
      <c r="S156" s="174">
        <v>0</v>
      </c>
      <c r="T156" s="175">
        <f>S156*H156</f>
        <v>0</v>
      </c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R156" s="176" t="s">
        <v>145</v>
      </c>
      <c r="AT156" s="176" t="s">
        <v>140</v>
      </c>
      <c r="AU156" s="176" t="s">
        <v>83</v>
      </c>
      <c r="AY156" s="16" t="s">
        <v>137</v>
      </c>
      <c r="BE156" s="177">
        <f>IF(N156="základní",J156,0)</f>
        <v>0</v>
      </c>
      <c r="BF156" s="177">
        <f>IF(N156="snížená",J156,0)</f>
        <v>0</v>
      </c>
      <c r="BG156" s="177">
        <f>IF(N156="zákl. přenesená",J156,0)</f>
        <v>0</v>
      </c>
      <c r="BH156" s="177">
        <f>IF(N156="sníž. přenesená",J156,0)</f>
        <v>0</v>
      </c>
      <c r="BI156" s="177">
        <f>IF(N156="nulová",J156,0)</f>
        <v>0</v>
      </c>
      <c r="BJ156" s="16" t="s">
        <v>81</v>
      </c>
      <c r="BK156" s="177">
        <f>ROUND(I156*H156,2)</f>
        <v>0</v>
      </c>
      <c r="BL156" s="16" t="s">
        <v>145</v>
      </c>
      <c r="BM156" s="176" t="s">
        <v>217</v>
      </c>
    </row>
    <row r="157" spans="1:65" s="2" customFormat="1" ht="96" customHeight="1">
      <c r="A157" s="31"/>
      <c r="B157" s="164"/>
      <c r="C157" s="165" t="s">
        <v>8</v>
      </c>
      <c r="D157" s="165" t="s">
        <v>140</v>
      </c>
      <c r="E157" s="166" t="s">
        <v>218</v>
      </c>
      <c r="F157" s="167" t="s">
        <v>219</v>
      </c>
      <c r="G157" s="168" t="s">
        <v>220</v>
      </c>
      <c r="H157" s="169">
        <v>300</v>
      </c>
      <c r="I157" s="170"/>
      <c r="J157" s="171">
        <f>ROUND(I157*H157,2)</f>
        <v>0</v>
      </c>
      <c r="K157" s="167" t="s">
        <v>144</v>
      </c>
      <c r="L157" s="32"/>
      <c r="M157" s="172" t="s">
        <v>1</v>
      </c>
      <c r="N157" s="173" t="s">
        <v>39</v>
      </c>
      <c r="O157" s="57"/>
      <c r="P157" s="174">
        <f>O157*H157</f>
        <v>0</v>
      </c>
      <c r="Q157" s="174">
        <v>0</v>
      </c>
      <c r="R157" s="174">
        <f>Q157*H157</f>
        <v>0</v>
      </c>
      <c r="S157" s="174">
        <v>0</v>
      </c>
      <c r="T157" s="175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76" t="s">
        <v>145</v>
      </c>
      <c r="AT157" s="176" t="s">
        <v>140</v>
      </c>
      <c r="AU157" s="176" t="s">
        <v>83</v>
      </c>
      <c r="AY157" s="16" t="s">
        <v>137</v>
      </c>
      <c r="BE157" s="177">
        <f>IF(N157="základní",J157,0)</f>
        <v>0</v>
      </c>
      <c r="BF157" s="177">
        <f>IF(N157="snížená",J157,0)</f>
        <v>0</v>
      </c>
      <c r="BG157" s="177">
        <f>IF(N157="zákl. přenesená",J157,0)</f>
        <v>0</v>
      </c>
      <c r="BH157" s="177">
        <f>IF(N157="sníž. přenesená",J157,0)</f>
        <v>0</v>
      </c>
      <c r="BI157" s="177">
        <f>IF(N157="nulová",J157,0)</f>
        <v>0</v>
      </c>
      <c r="BJ157" s="16" t="s">
        <v>81</v>
      </c>
      <c r="BK157" s="177">
        <f>ROUND(I157*H157,2)</f>
        <v>0</v>
      </c>
      <c r="BL157" s="16" t="s">
        <v>145</v>
      </c>
      <c r="BM157" s="176" t="s">
        <v>221</v>
      </c>
    </row>
    <row r="158" spans="1:65" s="2" customFormat="1" ht="48" customHeight="1">
      <c r="A158" s="31"/>
      <c r="B158" s="164"/>
      <c r="C158" s="165" t="s">
        <v>222</v>
      </c>
      <c r="D158" s="165" t="s">
        <v>140</v>
      </c>
      <c r="E158" s="166" t="s">
        <v>223</v>
      </c>
      <c r="F158" s="167" t="s">
        <v>224</v>
      </c>
      <c r="G158" s="168" t="s">
        <v>149</v>
      </c>
      <c r="H158" s="169">
        <v>1.5</v>
      </c>
      <c r="I158" s="170"/>
      <c r="J158" s="171">
        <f>ROUND(I158*H158,2)</f>
        <v>0</v>
      </c>
      <c r="K158" s="167" t="s">
        <v>144</v>
      </c>
      <c r="L158" s="32"/>
      <c r="M158" s="205" t="s">
        <v>1</v>
      </c>
      <c r="N158" s="206" t="s">
        <v>39</v>
      </c>
      <c r="O158" s="207"/>
      <c r="P158" s="208">
        <f>O158*H158</f>
        <v>0</v>
      </c>
      <c r="Q158" s="208">
        <v>0</v>
      </c>
      <c r="R158" s="208">
        <f>Q158*H158</f>
        <v>0</v>
      </c>
      <c r="S158" s="208">
        <v>0</v>
      </c>
      <c r="T158" s="209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76" t="s">
        <v>145</v>
      </c>
      <c r="AT158" s="176" t="s">
        <v>140</v>
      </c>
      <c r="AU158" s="176" t="s">
        <v>83</v>
      </c>
      <c r="AY158" s="16" t="s">
        <v>137</v>
      </c>
      <c r="BE158" s="177">
        <f>IF(N158="základní",J158,0)</f>
        <v>0</v>
      </c>
      <c r="BF158" s="177">
        <f>IF(N158="snížená",J158,0)</f>
        <v>0</v>
      </c>
      <c r="BG158" s="177">
        <f>IF(N158="zákl. přenesená",J158,0)</f>
        <v>0</v>
      </c>
      <c r="BH158" s="177">
        <f>IF(N158="sníž. přenesená",J158,0)</f>
        <v>0</v>
      </c>
      <c r="BI158" s="177">
        <f>IF(N158="nulová",J158,0)</f>
        <v>0</v>
      </c>
      <c r="BJ158" s="16" t="s">
        <v>81</v>
      </c>
      <c r="BK158" s="177">
        <f>ROUND(I158*H158,2)</f>
        <v>0</v>
      </c>
      <c r="BL158" s="16" t="s">
        <v>145</v>
      </c>
      <c r="BM158" s="176" t="s">
        <v>225</v>
      </c>
    </row>
    <row r="159" spans="1:65" s="2" customFormat="1" ht="6.95" customHeight="1">
      <c r="A159" s="31"/>
      <c r="B159" s="46"/>
      <c r="C159" s="47"/>
      <c r="D159" s="47"/>
      <c r="E159" s="47"/>
      <c r="F159" s="47"/>
      <c r="G159" s="47"/>
      <c r="H159" s="47"/>
      <c r="I159" s="124"/>
      <c r="J159" s="47"/>
      <c r="K159" s="47"/>
      <c r="L159" s="32"/>
      <c r="M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</row>
  </sheetData>
  <autoFilter ref="C121:K158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9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7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7"/>
      <c r="L2" s="225" t="s">
        <v>5</v>
      </c>
      <c r="M2" s="226"/>
      <c r="N2" s="226"/>
      <c r="O2" s="226"/>
      <c r="P2" s="226"/>
      <c r="Q2" s="226"/>
      <c r="R2" s="226"/>
      <c r="S2" s="226"/>
      <c r="T2" s="226"/>
      <c r="U2" s="226"/>
      <c r="V2" s="226"/>
      <c r="AT2" s="16" t="s">
        <v>94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98"/>
      <c r="J3" s="18"/>
      <c r="K3" s="18"/>
      <c r="L3" s="19"/>
      <c r="AT3" s="16" t="s">
        <v>83</v>
      </c>
    </row>
    <row r="4" spans="1:46" s="1" customFormat="1" ht="24.95" customHeight="1">
      <c r="B4" s="19"/>
      <c r="D4" s="20" t="s">
        <v>110</v>
      </c>
      <c r="I4" s="97"/>
      <c r="L4" s="19"/>
      <c r="M4" s="99" t="s">
        <v>10</v>
      </c>
      <c r="AT4" s="16" t="s">
        <v>3</v>
      </c>
    </row>
    <row r="5" spans="1:46" s="1" customFormat="1" ht="6.95" customHeight="1">
      <c r="B5" s="19"/>
      <c r="I5" s="97"/>
      <c r="L5" s="19"/>
    </row>
    <row r="6" spans="1:46" s="1" customFormat="1" ht="12" customHeight="1">
      <c r="B6" s="19"/>
      <c r="D6" s="26" t="s">
        <v>16</v>
      </c>
      <c r="I6" s="97"/>
      <c r="L6" s="19"/>
    </row>
    <row r="7" spans="1:46" s="1" customFormat="1" ht="25.5" customHeight="1">
      <c r="B7" s="19"/>
      <c r="E7" s="257" t="str">
        <f>'Rekapitulace stavby'!K6</f>
        <v>Oprava trati v úseku Velká nad Veličkou - Lipov - oprava stávajícího pod povrchového a povrchového odvodnění v km 54,420</v>
      </c>
      <c r="F7" s="258"/>
      <c r="G7" s="258"/>
      <c r="H7" s="258"/>
      <c r="I7" s="97"/>
      <c r="L7" s="19"/>
    </row>
    <row r="8" spans="1:46" s="1" customFormat="1" ht="12" customHeight="1">
      <c r="B8" s="19"/>
      <c r="D8" s="26" t="s">
        <v>111</v>
      </c>
      <c r="I8" s="97"/>
      <c r="L8" s="19"/>
    </row>
    <row r="9" spans="1:46" s="2" customFormat="1" ht="16.5" customHeight="1">
      <c r="A9" s="31"/>
      <c r="B9" s="32"/>
      <c r="C9" s="31"/>
      <c r="D9" s="31"/>
      <c r="E9" s="257" t="s">
        <v>226</v>
      </c>
      <c r="F9" s="259"/>
      <c r="G9" s="259"/>
      <c r="H9" s="259"/>
      <c r="I9" s="100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113</v>
      </c>
      <c r="E10" s="31"/>
      <c r="F10" s="31"/>
      <c r="G10" s="31"/>
      <c r="H10" s="31"/>
      <c r="I10" s="100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3" t="s">
        <v>227</v>
      </c>
      <c r="F11" s="259"/>
      <c r="G11" s="259"/>
      <c r="H11" s="259"/>
      <c r="I11" s="100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1.25">
      <c r="A12" s="31"/>
      <c r="B12" s="32"/>
      <c r="C12" s="31"/>
      <c r="D12" s="31"/>
      <c r="E12" s="31"/>
      <c r="F12" s="31"/>
      <c r="G12" s="31"/>
      <c r="H12" s="31"/>
      <c r="I12" s="100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101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101" t="s">
        <v>22</v>
      </c>
      <c r="J14" s="54" t="str">
        <f>'Rekapitulace stavby'!AN8</f>
        <v>28. 6. 2019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100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101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101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100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101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60" t="str">
        <f>'Rekapitulace stavby'!E14</f>
        <v>Vyplň údaj</v>
      </c>
      <c r="F20" s="236"/>
      <c r="G20" s="236"/>
      <c r="H20" s="236"/>
      <c r="I20" s="101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100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101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101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100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101" t="s">
        <v>25</v>
      </c>
      <c r="J25" s="24" t="str">
        <f>IF('Rekapitulace stavby'!AN19="","",'Rekapitulace stavby'!AN19)</f>
        <v/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tr">
        <f>IF('Rekapitulace stavby'!E20="","",'Rekapitulace stavby'!E20)</f>
        <v xml:space="preserve"> </v>
      </c>
      <c r="F26" s="31"/>
      <c r="G26" s="31"/>
      <c r="H26" s="31"/>
      <c r="I26" s="101" t="s">
        <v>27</v>
      </c>
      <c r="J26" s="24" t="str">
        <f>IF('Rekapitulace stavby'!AN20="","",'Rekapitulace stavby'!AN20)</f>
        <v/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100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33</v>
      </c>
      <c r="E28" s="31"/>
      <c r="F28" s="31"/>
      <c r="G28" s="31"/>
      <c r="H28" s="31"/>
      <c r="I28" s="100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102"/>
      <c r="B29" s="103"/>
      <c r="C29" s="102"/>
      <c r="D29" s="102"/>
      <c r="E29" s="240" t="s">
        <v>1</v>
      </c>
      <c r="F29" s="240"/>
      <c r="G29" s="240"/>
      <c r="H29" s="240"/>
      <c r="I29" s="104"/>
      <c r="J29" s="102"/>
      <c r="K29" s="102"/>
      <c r="L29" s="105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100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106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7" t="s">
        <v>34</v>
      </c>
      <c r="E32" s="31"/>
      <c r="F32" s="31"/>
      <c r="G32" s="31"/>
      <c r="H32" s="31"/>
      <c r="I32" s="100"/>
      <c r="J32" s="70">
        <f>ROUND(J122,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106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36</v>
      </c>
      <c r="G34" s="31"/>
      <c r="H34" s="31"/>
      <c r="I34" s="108" t="s">
        <v>35</v>
      </c>
      <c r="J34" s="35" t="s">
        <v>37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9" t="s">
        <v>38</v>
      </c>
      <c r="E35" s="26" t="s">
        <v>39</v>
      </c>
      <c r="F35" s="110">
        <f>ROUND((SUM(BE122:BE168)),  2)</f>
        <v>0</v>
      </c>
      <c r="G35" s="31"/>
      <c r="H35" s="31"/>
      <c r="I35" s="111">
        <v>0.21</v>
      </c>
      <c r="J35" s="110">
        <f>ROUND(((SUM(BE122:BE168))*I35),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40</v>
      </c>
      <c r="F36" s="110">
        <f>ROUND((SUM(BF122:BF168)),  2)</f>
        <v>0</v>
      </c>
      <c r="G36" s="31"/>
      <c r="H36" s="31"/>
      <c r="I36" s="111">
        <v>0.15</v>
      </c>
      <c r="J36" s="110">
        <f>ROUND(((SUM(BF122:BF168))*I36),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41</v>
      </c>
      <c r="F37" s="110">
        <f>ROUND((SUM(BG122:BG168)),  2)</f>
        <v>0</v>
      </c>
      <c r="G37" s="31"/>
      <c r="H37" s="31"/>
      <c r="I37" s="111">
        <v>0.21</v>
      </c>
      <c r="J37" s="110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42</v>
      </c>
      <c r="F38" s="110">
        <f>ROUND((SUM(BH122:BH168)),  2)</f>
        <v>0</v>
      </c>
      <c r="G38" s="31"/>
      <c r="H38" s="31"/>
      <c r="I38" s="111">
        <v>0.15</v>
      </c>
      <c r="J38" s="110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43</v>
      </c>
      <c r="F39" s="110">
        <f>ROUND((SUM(BI122:BI168)),  2)</f>
        <v>0</v>
      </c>
      <c r="G39" s="31"/>
      <c r="H39" s="31"/>
      <c r="I39" s="111">
        <v>0</v>
      </c>
      <c r="J39" s="110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100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12"/>
      <c r="D41" s="113" t="s">
        <v>44</v>
      </c>
      <c r="E41" s="59"/>
      <c r="F41" s="59"/>
      <c r="G41" s="114" t="s">
        <v>45</v>
      </c>
      <c r="H41" s="115" t="s">
        <v>46</v>
      </c>
      <c r="I41" s="116"/>
      <c r="J41" s="117">
        <f>SUM(J32:J39)</f>
        <v>0</v>
      </c>
      <c r="K41" s="118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100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I43" s="97"/>
      <c r="L43" s="19"/>
    </row>
    <row r="44" spans="1:31" s="1" customFormat="1" ht="14.45" customHeight="1">
      <c r="B44" s="19"/>
      <c r="I44" s="97"/>
      <c r="L44" s="19"/>
    </row>
    <row r="45" spans="1:31" s="1" customFormat="1" ht="14.45" customHeight="1">
      <c r="B45" s="19"/>
      <c r="I45" s="97"/>
      <c r="L45" s="19"/>
    </row>
    <row r="46" spans="1:31" s="1" customFormat="1" ht="14.45" customHeight="1">
      <c r="B46" s="19"/>
      <c r="I46" s="97"/>
      <c r="L46" s="19"/>
    </row>
    <row r="47" spans="1:31" s="1" customFormat="1" ht="14.45" customHeight="1">
      <c r="B47" s="19"/>
      <c r="I47" s="97"/>
      <c r="L47" s="19"/>
    </row>
    <row r="48" spans="1:31" s="1" customFormat="1" ht="14.45" customHeight="1">
      <c r="B48" s="19"/>
      <c r="I48" s="97"/>
      <c r="L48" s="19"/>
    </row>
    <row r="49" spans="1:31" s="1" customFormat="1" ht="14.45" customHeight="1">
      <c r="B49" s="19"/>
      <c r="I49" s="97"/>
      <c r="L49" s="19"/>
    </row>
    <row r="50" spans="1:31" s="2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119"/>
      <c r="J50" s="43"/>
      <c r="K50" s="43"/>
      <c r="L50" s="41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1"/>
      <c r="B61" s="32"/>
      <c r="C61" s="31"/>
      <c r="D61" s="44" t="s">
        <v>49</v>
      </c>
      <c r="E61" s="34"/>
      <c r="F61" s="120" t="s">
        <v>50</v>
      </c>
      <c r="G61" s="44" t="s">
        <v>49</v>
      </c>
      <c r="H61" s="34"/>
      <c r="I61" s="121"/>
      <c r="J61" s="122" t="s">
        <v>50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1"/>
      <c r="B65" s="32"/>
      <c r="C65" s="31"/>
      <c r="D65" s="42" t="s">
        <v>51</v>
      </c>
      <c r="E65" s="45"/>
      <c r="F65" s="45"/>
      <c r="G65" s="42" t="s">
        <v>52</v>
      </c>
      <c r="H65" s="45"/>
      <c r="I65" s="123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1"/>
      <c r="B76" s="32"/>
      <c r="C76" s="31"/>
      <c r="D76" s="44" t="s">
        <v>49</v>
      </c>
      <c r="E76" s="34"/>
      <c r="F76" s="120" t="s">
        <v>50</v>
      </c>
      <c r="G76" s="44" t="s">
        <v>49</v>
      </c>
      <c r="H76" s="34"/>
      <c r="I76" s="121"/>
      <c r="J76" s="122" t="s">
        <v>50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124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125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115</v>
      </c>
      <c r="D82" s="31"/>
      <c r="E82" s="31"/>
      <c r="F82" s="31"/>
      <c r="G82" s="31"/>
      <c r="H82" s="31"/>
      <c r="I82" s="100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100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100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25.5" customHeight="1">
      <c r="A85" s="31"/>
      <c r="B85" s="32"/>
      <c r="C85" s="31"/>
      <c r="D85" s="31"/>
      <c r="E85" s="257" t="str">
        <f>E7</f>
        <v>Oprava trati v úseku Velká nad Veličkou - Lipov - oprava stávajícího pod povrchového a povrchového odvodnění v km 54,420</v>
      </c>
      <c r="F85" s="258"/>
      <c r="G85" s="258"/>
      <c r="H85" s="258"/>
      <c r="I85" s="100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111</v>
      </c>
      <c r="I86" s="97"/>
      <c r="L86" s="19"/>
    </row>
    <row r="87" spans="1:31" s="2" customFormat="1" ht="16.5" customHeight="1">
      <c r="A87" s="31"/>
      <c r="B87" s="32"/>
      <c r="C87" s="31"/>
      <c r="D87" s="31"/>
      <c r="E87" s="257" t="s">
        <v>226</v>
      </c>
      <c r="F87" s="259"/>
      <c r="G87" s="259"/>
      <c r="H87" s="259"/>
      <c r="I87" s="100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113</v>
      </c>
      <c r="D88" s="31"/>
      <c r="E88" s="31"/>
      <c r="F88" s="31"/>
      <c r="G88" s="31"/>
      <c r="H88" s="31"/>
      <c r="I88" s="100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3" t="str">
        <f>E11</f>
        <v>02.1 - Zřízení a oprava stávajícího odvodnění</v>
      </c>
      <c r="F89" s="259"/>
      <c r="G89" s="259"/>
      <c r="H89" s="259"/>
      <c r="I89" s="100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100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TO Veselí nad Moravou</v>
      </c>
      <c r="G91" s="31"/>
      <c r="H91" s="31"/>
      <c r="I91" s="101" t="s">
        <v>22</v>
      </c>
      <c r="J91" s="54" t="str">
        <f>IF(J14="","",J14)</f>
        <v>28. 6. 2019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100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101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101" t="s">
        <v>32</v>
      </c>
      <c r="J94" s="29" t="str">
        <f>E26</f>
        <v xml:space="preserve"> 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100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26" t="s">
        <v>116</v>
      </c>
      <c r="D96" s="112"/>
      <c r="E96" s="112"/>
      <c r="F96" s="112"/>
      <c r="G96" s="112"/>
      <c r="H96" s="112"/>
      <c r="I96" s="127"/>
      <c r="J96" s="128" t="s">
        <v>117</v>
      </c>
      <c r="K96" s="112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100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29" t="s">
        <v>118</v>
      </c>
      <c r="D98" s="31"/>
      <c r="E98" s="31"/>
      <c r="F98" s="31"/>
      <c r="G98" s="31"/>
      <c r="H98" s="31"/>
      <c r="I98" s="100"/>
      <c r="J98" s="70">
        <f>J122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119</v>
      </c>
    </row>
    <row r="99" spans="1:47" s="9" customFormat="1" ht="24.95" customHeight="1">
      <c r="B99" s="130"/>
      <c r="D99" s="131" t="s">
        <v>120</v>
      </c>
      <c r="E99" s="132"/>
      <c r="F99" s="132"/>
      <c r="G99" s="132"/>
      <c r="H99" s="132"/>
      <c r="I99" s="133"/>
      <c r="J99" s="134">
        <f>J123</f>
        <v>0</v>
      </c>
      <c r="L99" s="130"/>
    </row>
    <row r="100" spans="1:47" s="10" customFormat="1" ht="19.899999999999999" customHeight="1">
      <c r="B100" s="135"/>
      <c r="D100" s="136" t="s">
        <v>121</v>
      </c>
      <c r="E100" s="137"/>
      <c r="F100" s="137"/>
      <c r="G100" s="137"/>
      <c r="H100" s="137"/>
      <c r="I100" s="138"/>
      <c r="J100" s="139">
        <f>J124</f>
        <v>0</v>
      </c>
      <c r="L100" s="135"/>
    </row>
    <row r="101" spans="1:47" s="2" customFormat="1" ht="21.75" customHeight="1">
      <c r="A101" s="31"/>
      <c r="B101" s="32"/>
      <c r="C101" s="31"/>
      <c r="D101" s="31"/>
      <c r="E101" s="31"/>
      <c r="F101" s="31"/>
      <c r="G101" s="31"/>
      <c r="H101" s="31"/>
      <c r="I101" s="100"/>
      <c r="J101" s="31"/>
      <c r="K101" s="31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47" s="2" customFormat="1" ht="6.95" customHeight="1">
      <c r="A102" s="31"/>
      <c r="B102" s="46"/>
      <c r="C102" s="47"/>
      <c r="D102" s="47"/>
      <c r="E102" s="47"/>
      <c r="F102" s="47"/>
      <c r="G102" s="47"/>
      <c r="H102" s="47"/>
      <c r="I102" s="124"/>
      <c r="J102" s="47"/>
      <c r="K102" s="47"/>
      <c r="L102" s="4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6" spans="1:47" s="2" customFormat="1" ht="6.95" customHeight="1">
      <c r="A106" s="31"/>
      <c r="B106" s="48"/>
      <c r="C106" s="49"/>
      <c r="D106" s="49"/>
      <c r="E106" s="49"/>
      <c r="F106" s="49"/>
      <c r="G106" s="49"/>
      <c r="H106" s="49"/>
      <c r="I106" s="125"/>
      <c r="J106" s="49"/>
      <c r="K106" s="49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24.95" customHeight="1">
      <c r="A107" s="31"/>
      <c r="B107" s="32"/>
      <c r="C107" s="20" t="s">
        <v>122</v>
      </c>
      <c r="D107" s="31"/>
      <c r="E107" s="31"/>
      <c r="F107" s="31"/>
      <c r="G107" s="31"/>
      <c r="H107" s="31"/>
      <c r="I107" s="100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6.95" customHeight="1">
      <c r="A108" s="31"/>
      <c r="B108" s="32"/>
      <c r="C108" s="31"/>
      <c r="D108" s="31"/>
      <c r="E108" s="31"/>
      <c r="F108" s="31"/>
      <c r="G108" s="31"/>
      <c r="H108" s="31"/>
      <c r="I108" s="100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12" customHeight="1">
      <c r="A109" s="31"/>
      <c r="B109" s="32"/>
      <c r="C109" s="26" t="s">
        <v>16</v>
      </c>
      <c r="D109" s="31"/>
      <c r="E109" s="31"/>
      <c r="F109" s="31"/>
      <c r="G109" s="31"/>
      <c r="H109" s="31"/>
      <c r="I109" s="100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2" customFormat="1" ht="25.5" customHeight="1">
      <c r="A110" s="31"/>
      <c r="B110" s="32"/>
      <c r="C110" s="31"/>
      <c r="D110" s="31"/>
      <c r="E110" s="257" t="str">
        <f>E7</f>
        <v>Oprava trati v úseku Velká nad Veličkou - Lipov - oprava stávajícího pod povrchového a povrchového odvodnění v km 54,420</v>
      </c>
      <c r="F110" s="258"/>
      <c r="G110" s="258"/>
      <c r="H110" s="258"/>
      <c r="I110" s="100"/>
      <c r="J110" s="31"/>
      <c r="K110" s="31"/>
      <c r="L110" s="4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47" s="1" customFormat="1" ht="12" customHeight="1">
      <c r="B111" s="19"/>
      <c r="C111" s="26" t="s">
        <v>111</v>
      </c>
      <c r="I111" s="97"/>
      <c r="L111" s="19"/>
    </row>
    <row r="112" spans="1:47" s="2" customFormat="1" ht="16.5" customHeight="1">
      <c r="A112" s="31"/>
      <c r="B112" s="32"/>
      <c r="C112" s="31"/>
      <c r="D112" s="31"/>
      <c r="E112" s="257" t="s">
        <v>226</v>
      </c>
      <c r="F112" s="259"/>
      <c r="G112" s="259"/>
      <c r="H112" s="259"/>
      <c r="I112" s="100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113</v>
      </c>
      <c r="D113" s="31"/>
      <c r="E113" s="31"/>
      <c r="F113" s="31"/>
      <c r="G113" s="31"/>
      <c r="H113" s="31"/>
      <c r="I113" s="100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6.5" customHeight="1">
      <c r="A114" s="31"/>
      <c r="B114" s="32"/>
      <c r="C114" s="31"/>
      <c r="D114" s="31"/>
      <c r="E114" s="233" t="str">
        <f>E11</f>
        <v>02.1 - Zřízení a oprava stávajícího odvodnění</v>
      </c>
      <c r="F114" s="259"/>
      <c r="G114" s="259"/>
      <c r="H114" s="259"/>
      <c r="I114" s="100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1"/>
      <c r="D115" s="31"/>
      <c r="E115" s="31"/>
      <c r="F115" s="31"/>
      <c r="G115" s="31"/>
      <c r="H115" s="31"/>
      <c r="I115" s="100"/>
      <c r="J115" s="31"/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20</v>
      </c>
      <c r="D116" s="31"/>
      <c r="E116" s="31"/>
      <c r="F116" s="24" t="str">
        <f>F14</f>
        <v>TO Veselí nad Moravou</v>
      </c>
      <c r="G116" s="31"/>
      <c r="H116" s="31"/>
      <c r="I116" s="101" t="s">
        <v>22</v>
      </c>
      <c r="J116" s="54" t="str">
        <f>IF(J14="","",J14)</f>
        <v>28. 6. 2019</v>
      </c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1"/>
      <c r="D117" s="31"/>
      <c r="E117" s="31"/>
      <c r="F117" s="31"/>
      <c r="G117" s="31"/>
      <c r="H117" s="31"/>
      <c r="I117" s="100"/>
      <c r="J117" s="31"/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24</v>
      </c>
      <c r="D118" s="31"/>
      <c r="E118" s="31"/>
      <c r="F118" s="24" t="str">
        <f>E17</f>
        <v xml:space="preserve"> </v>
      </c>
      <c r="G118" s="31"/>
      <c r="H118" s="31"/>
      <c r="I118" s="101" t="s">
        <v>30</v>
      </c>
      <c r="J118" s="29" t="str">
        <f>E23</f>
        <v xml:space="preserve"> 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5.2" customHeight="1">
      <c r="A119" s="31"/>
      <c r="B119" s="32"/>
      <c r="C119" s="26" t="s">
        <v>28</v>
      </c>
      <c r="D119" s="31"/>
      <c r="E119" s="31"/>
      <c r="F119" s="24" t="str">
        <f>IF(E20="","",E20)</f>
        <v>Vyplň údaj</v>
      </c>
      <c r="G119" s="31"/>
      <c r="H119" s="31"/>
      <c r="I119" s="101" t="s">
        <v>32</v>
      </c>
      <c r="J119" s="29" t="str">
        <f>E26</f>
        <v xml:space="preserve"> </v>
      </c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1"/>
      <c r="D120" s="31"/>
      <c r="E120" s="31"/>
      <c r="F120" s="31"/>
      <c r="G120" s="31"/>
      <c r="H120" s="31"/>
      <c r="I120" s="100"/>
      <c r="J120" s="31"/>
      <c r="K120" s="31"/>
      <c r="L120" s="4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40"/>
      <c r="B121" s="141"/>
      <c r="C121" s="142" t="s">
        <v>123</v>
      </c>
      <c r="D121" s="143" t="s">
        <v>59</v>
      </c>
      <c r="E121" s="143" t="s">
        <v>55</v>
      </c>
      <c r="F121" s="143" t="s">
        <v>56</v>
      </c>
      <c r="G121" s="143" t="s">
        <v>124</v>
      </c>
      <c r="H121" s="143" t="s">
        <v>125</v>
      </c>
      <c r="I121" s="144" t="s">
        <v>126</v>
      </c>
      <c r="J121" s="143" t="s">
        <v>117</v>
      </c>
      <c r="K121" s="145" t="s">
        <v>127</v>
      </c>
      <c r="L121" s="146"/>
      <c r="M121" s="61" t="s">
        <v>1</v>
      </c>
      <c r="N121" s="62" t="s">
        <v>38</v>
      </c>
      <c r="O121" s="62" t="s">
        <v>128</v>
      </c>
      <c r="P121" s="62" t="s">
        <v>129</v>
      </c>
      <c r="Q121" s="62" t="s">
        <v>130</v>
      </c>
      <c r="R121" s="62" t="s">
        <v>131</v>
      </c>
      <c r="S121" s="62" t="s">
        <v>132</v>
      </c>
      <c r="T121" s="63" t="s">
        <v>133</v>
      </c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</row>
    <row r="122" spans="1:65" s="2" customFormat="1" ht="22.9" customHeight="1">
      <c r="A122" s="31"/>
      <c r="B122" s="32"/>
      <c r="C122" s="68" t="s">
        <v>134</v>
      </c>
      <c r="D122" s="31"/>
      <c r="E122" s="31"/>
      <c r="F122" s="31"/>
      <c r="G122" s="31"/>
      <c r="H122" s="31"/>
      <c r="I122" s="100"/>
      <c r="J122" s="147">
        <f>BK122</f>
        <v>0</v>
      </c>
      <c r="K122" s="31"/>
      <c r="L122" s="32"/>
      <c r="M122" s="64"/>
      <c r="N122" s="55"/>
      <c r="O122" s="65"/>
      <c r="P122" s="148">
        <f>P123</f>
        <v>0</v>
      </c>
      <c r="Q122" s="65"/>
      <c r="R122" s="148">
        <f>R123</f>
        <v>1058.2619999999999</v>
      </c>
      <c r="S122" s="65"/>
      <c r="T122" s="149">
        <f>T123</f>
        <v>0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6" t="s">
        <v>73</v>
      </c>
      <c r="AU122" s="16" t="s">
        <v>119</v>
      </c>
      <c r="BK122" s="150">
        <f>BK123</f>
        <v>0</v>
      </c>
    </row>
    <row r="123" spans="1:65" s="12" customFormat="1" ht="25.9" customHeight="1">
      <c r="B123" s="151"/>
      <c r="D123" s="152" t="s">
        <v>73</v>
      </c>
      <c r="E123" s="153" t="s">
        <v>135</v>
      </c>
      <c r="F123" s="153" t="s">
        <v>136</v>
      </c>
      <c r="I123" s="154"/>
      <c r="J123" s="155">
        <f>BK123</f>
        <v>0</v>
      </c>
      <c r="L123" s="151"/>
      <c r="M123" s="156"/>
      <c r="N123" s="157"/>
      <c r="O123" s="157"/>
      <c r="P123" s="158">
        <f>P124</f>
        <v>0</v>
      </c>
      <c r="Q123" s="157"/>
      <c r="R123" s="158">
        <f>R124</f>
        <v>1058.2619999999999</v>
      </c>
      <c r="S123" s="157"/>
      <c r="T123" s="159">
        <f>T124</f>
        <v>0</v>
      </c>
      <c r="AR123" s="152" t="s">
        <v>81</v>
      </c>
      <c r="AT123" s="160" t="s">
        <v>73</v>
      </c>
      <c r="AU123" s="160" t="s">
        <v>74</v>
      </c>
      <c r="AY123" s="152" t="s">
        <v>137</v>
      </c>
      <c r="BK123" s="161">
        <f>BK124</f>
        <v>0</v>
      </c>
    </row>
    <row r="124" spans="1:65" s="12" customFormat="1" ht="22.9" customHeight="1">
      <c r="B124" s="151"/>
      <c r="D124" s="152" t="s">
        <v>73</v>
      </c>
      <c r="E124" s="162" t="s">
        <v>138</v>
      </c>
      <c r="F124" s="162" t="s">
        <v>139</v>
      </c>
      <c r="I124" s="154"/>
      <c r="J124" s="163">
        <f>BK124</f>
        <v>0</v>
      </c>
      <c r="L124" s="151"/>
      <c r="M124" s="156"/>
      <c r="N124" s="157"/>
      <c r="O124" s="157"/>
      <c r="P124" s="158">
        <f>SUM(P125:P168)</f>
        <v>0</v>
      </c>
      <c r="Q124" s="157"/>
      <c r="R124" s="158">
        <f>SUM(R125:R168)</f>
        <v>1058.2619999999999</v>
      </c>
      <c r="S124" s="157"/>
      <c r="T124" s="159">
        <f>SUM(T125:T168)</f>
        <v>0</v>
      </c>
      <c r="AR124" s="152" t="s">
        <v>81</v>
      </c>
      <c r="AT124" s="160" t="s">
        <v>73</v>
      </c>
      <c r="AU124" s="160" t="s">
        <v>81</v>
      </c>
      <c r="AY124" s="152" t="s">
        <v>137</v>
      </c>
      <c r="BK124" s="161">
        <f>SUM(BK125:BK168)</f>
        <v>0</v>
      </c>
    </row>
    <row r="125" spans="1:65" s="2" customFormat="1" ht="72" customHeight="1">
      <c r="A125" s="31"/>
      <c r="B125" s="164"/>
      <c r="C125" s="165" t="s">
        <v>81</v>
      </c>
      <c r="D125" s="165" t="s">
        <v>140</v>
      </c>
      <c r="E125" s="166" t="s">
        <v>228</v>
      </c>
      <c r="F125" s="167" t="s">
        <v>229</v>
      </c>
      <c r="G125" s="168" t="s">
        <v>156</v>
      </c>
      <c r="H125" s="169">
        <v>180</v>
      </c>
      <c r="I125" s="170"/>
      <c r="J125" s="171">
        <f>ROUND(I125*H125,2)</f>
        <v>0</v>
      </c>
      <c r="K125" s="167" t="s">
        <v>144</v>
      </c>
      <c r="L125" s="32"/>
      <c r="M125" s="172" t="s">
        <v>1</v>
      </c>
      <c r="N125" s="173" t="s">
        <v>39</v>
      </c>
      <c r="O125" s="57"/>
      <c r="P125" s="174">
        <f>O125*H125</f>
        <v>0</v>
      </c>
      <c r="Q125" s="174">
        <v>0</v>
      </c>
      <c r="R125" s="174">
        <f>Q125*H125</f>
        <v>0</v>
      </c>
      <c r="S125" s="174">
        <v>0</v>
      </c>
      <c r="T125" s="175">
        <f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76" t="s">
        <v>145</v>
      </c>
      <c r="AT125" s="176" t="s">
        <v>140</v>
      </c>
      <c r="AU125" s="176" t="s">
        <v>83</v>
      </c>
      <c r="AY125" s="16" t="s">
        <v>137</v>
      </c>
      <c r="BE125" s="177">
        <f>IF(N125="základní",J125,0)</f>
        <v>0</v>
      </c>
      <c r="BF125" s="177">
        <f>IF(N125="snížená",J125,0)</f>
        <v>0</v>
      </c>
      <c r="BG125" s="177">
        <f>IF(N125="zákl. přenesená",J125,0)</f>
        <v>0</v>
      </c>
      <c r="BH125" s="177">
        <f>IF(N125="sníž. přenesená",J125,0)</f>
        <v>0</v>
      </c>
      <c r="BI125" s="177">
        <f>IF(N125="nulová",J125,0)</f>
        <v>0</v>
      </c>
      <c r="BJ125" s="16" t="s">
        <v>81</v>
      </c>
      <c r="BK125" s="177">
        <f>ROUND(I125*H125,2)</f>
        <v>0</v>
      </c>
      <c r="BL125" s="16" t="s">
        <v>145</v>
      </c>
      <c r="BM125" s="176" t="s">
        <v>230</v>
      </c>
    </row>
    <row r="126" spans="1:65" s="2" customFormat="1" ht="72" customHeight="1">
      <c r="A126" s="31"/>
      <c r="B126" s="164"/>
      <c r="C126" s="165" t="s">
        <v>83</v>
      </c>
      <c r="D126" s="165" t="s">
        <v>140</v>
      </c>
      <c r="E126" s="166" t="s">
        <v>231</v>
      </c>
      <c r="F126" s="167" t="s">
        <v>232</v>
      </c>
      <c r="G126" s="168" t="s">
        <v>220</v>
      </c>
      <c r="H126" s="169">
        <v>172</v>
      </c>
      <c r="I126" s="170"/>
      <c r="J126" s="171">
        <f>ROUND(I126*H126,2)</f>
        <v>0</v>
      </c>
      <c r="K126" s="167" t="s">
        <v>144</v>
      </c>
      <c r="L126" s="32"/>
      <c r="M126" s="172" t="s">
        <v>1</v>
      </c>
      <c r="N126" s="173" t="s">
        <v>39</v>
      </c>
      <c r="O126" s="57"/>
      <c r="P126" s="174">
        <f>O126*H126</f>
        <v>0</v>
      </c>
      <c r="Q126" s="174">
        <v>0</v>
      </c>
      <c r="R126" s="174">
        <f>Q126*H126</f>
        <v>0</v>
      </c>
      <c r="S126" s="174">
        <v>0</v>
      </c>
      <c r="T126" s="175">
        <f>S126*H126</f>
        <v>0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176" t="s">
        <v>145</v>
      </c>
      <c r="AT126" s="176" t="s">
        <v>140</v>
      </c>
      <c r="AU126" s="176" t="s">
        <v>83</v>
      </c>
      <c r="AY126" s="16" t="s">
        <v>137</v>
      </c>
      <c r="BE126" s="177">
        <f>IF(N126="základní",J126,0)</f>
        <v>0</v>
      </c>
      <c r="BF126" s="177">
        <f>IF(N126="snížená",J126,0)</f>
        <v>0</v>
      </c>
      <c r="BG126" s="177">
        <f>IF(N126="zákl. přenesená",J126,0)</f>
        <v>0</v>
      </c>
      <c r="BH126" s="177">
        <f>IF(N126="sníž. přenesená",J126,0)</f>
        <v>0</v>
      </c>
      <c r="BI126" s="177">
        <f>IF(N126="nulová",J126,0)</f>
        <v>0</v>
      </c>
      <c r="BJ126" s="16" t="s">
        <v>81</v>
      </c>
      <c r="BK126" s="177">
        <f>ROUND(I126*H126,2)</f>
        <v>0</v>
      </c>
      <c r="BL126" s="16" t="s">
        <v>145</v>
      </c>
      <c r="BM126" s="176" t="s">
        <v>233</v>
      </c>
    </row>
    <row r="127" spans="1:65" s="13" customFormat="1" ht="22.5">
      <c r="B127" s="178"/>
      <c r="D127" s="179" t="s">
        <v>151</v>
      </c>
      <c r="E127" s="180" t="s">
        <v>1</v>
      </c>
      <c r="F127" s="181" t="s">
        <v>234</v>
      </c>
      <c r="H127" s="182">
        <v>172</v>
      </c>
      <c r="I127" s="183"/>
      <c r="L127" s="178"/>
      <c r="M127" s="184"/>
      <c r="N127" s="185"/>
      <c r="O127" s="185"/>
      <c r="P127" s="185"/>
      <c r="Q127" s="185"/>
      <c r="R127" s="185"/>
      <c r="S127" s="185"/>
      <c r="T127" s="186"/>
      <c r="AT127" s="180" t="s">
        <v>151</v>
      </c>
      <c r="AU127" s="180" t="s">
        <v>83</v>
      </c>
      <c r="AV127" s="13" t="s">
        <v>83</v>
      </c>
      <c r="AW127" s="13" t="s">
        <v>31</v>
      </c>
      <c r="AX127" s="13" t="s">
        <v>81</v>
      </c>
      <c r="AY127" s="180" t="s">
        <v>137</v>
      </c>
    </row>
    <row r="128" spans="1:65" s="2" customFormat="1" ht="48" customHeight="1">
      <c r="A128" s="31"/>
      <c r="B128" s="164"/>
      <c r="C128" s="165" t="s">
        <v>153</v>
      </c>
      <c r="D128" s="165" t="s">
        <v>140</v>
      </c>
      <c r="E128" s="166" t="s">
        <v>235</v>
      </c>
      <c r="F128" s="167" t="s">
        <v>236</v>
      </c>
      <c r="G128" s="168" t="s">
        <v>156</v>
      </c>
      <c r="H128" s="169">
        <v>387</v>
      </c>
      <c r="I128" s="170"/>
      <c r="J128" s="171">
        <f>ROUND(I128*H128,2)</f>
        <v>0</v>
      </c>
      <c r="K128" s="167" t="s">
        <v>144</v>
      </c>
      <c r="L128" s="32"/>
      <c r="M128" s="172" t="s">
        <v>1</v>
      </c>
      <c r="N128" s="173" t="s">
        <v>39</v>
      </c>
      <c r="O128" s="57"/>
      <c r="P128" s="174">
        <f>O128*H128</f>
        <v>0</v>
      </c>
      <c r="Q128" s="174">
        <v>0</v>
      </c>
      <c r="R128" s="174">
        <f>Q128*H128</f>
        <v>0</v>
      </c>
      <c r="S128" s="174">
        <v>0</v>
      </c>
      <c r="T128" s="175">
        <f>S128*H128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176" t="s">
        <v>145</v>
      </c>
      <c r="AT128" s="176" t="s">
        <v>140</v>
      </c>
      <c r="AU128" s="176" t="s">
        <v>83</v>
      </c>
      <c r="AY128" s="16" t="s">
        <v>137</v>
      </c>
      <c r="BE128" s="177">
        <f>IF(N128="základní",J128,0)</f>
        <v>0</v>
      </c>
      <c r="BF128" s="177">
        <f>IF(N128="snížená",J128,0)</f>
        <v>0</v>
      </c>
      <c r="BG128" s="177">
        <f>IF(N128="zákl. přenesená",J128,0)</f>
        <v>0</v>
      </c>
      <c r="BH128" s="177">
        <f>IF(N128="sníž. přenesená",J128,0)</f>
        <v>0</v>
      </c>
      <c r="BI128" s="177">
        <f>IF(N128="nulová",J128,0)</f>
        <v>0</v>
      </c>
      <c r="BJ128" s="16" t="s">
        <v>81</v>
      </c>
      <c r="BK128" s="177">
        <f>ROUND(I128*H128,2)</f>
        <v>0</v>
      </c>
      <c r="BL128" s="16" t="s">
        <v>145</v>
      </c>
      <c r="BM128" s="176" t="s">
        <v>237</v>
      </c>
    </row>
    <row r="129" spans="1:65" s="13" customFormat="1" ht="11.25">
      <c r="B129" s="178"/>
      <c r="D129" s="179" t="s">
        <v>151</v>
      </c>
      <c r="E129" s="180" t="s">
        <v>1</v>
      </c>
      <c r="F129" s="181" t="s">
        <v>238</v>
      </c>
      <c r="H129" s="182">
        <v>387</v>
      </c>
      <c r="I129" s="183"/>
      <c r="L129" s="178"/>
      <c r="M129" s="184"/>
      <c r="N129" s="185"/>
      <c r="O129" s="185"/>
      <c r="P129" s="185"/>
      <c r="Q129" s="185"/>
      <c r="R129" s="185"/>
      <c r="S129" s="185"/>
      <c r="T129" s="186"/>
      <c r="AT129" s="180" t="s">
        <v>151</v>
      </c>
      <c r="AU129" s="180" t="s">
        <v>83</v>
      </c>
      <c r="AV129" s="13" t="s">
        <v>83</v>
      </c>
      <c r="AW129" s="13" t="s">
        <v>31</v>
      </c>
      <c r="AX129" s="13" t="s">
        <v>81</v>
      </c>
      <c r="AY129" s="180" t="s">
        <v>137</v>
      </c>
    </row>
    <row r="130" spans="1:65" s="2" customFormat="1" ht="60" customHeight="1">
      <c r="A130" s="31"/>
      <c r="B130" s="164"/>
      <c r="C130" s="165" t="s">
        <v>145</v>
      </c>
      <c r="D130" s="165" t="s">
        <v>140</v>
      </c>
      <c r="E130" s="166" t="s">
        <v>239</v>
      </c>
      <c r="F130" s="167" t="s">
        <v>240</v>
      </c>
      <c r="G130" s="168" t="s">
        <v>241</v>
      </c>
      <c r="H130" s="169">
        <v>500</v>
      </c>
      <c r="I130" s="170"/>
      <c r="J130" s="171">
        <f>ROUND(I130*H130,2)</f>
        <v>0</v>
      </c>
      <c r="K130" s="167" t="s">
        <v>144</v>
      </c>
      <c r="L130" s="32"/>
      <c r="M130" s="172" t="s">
        <v>1</v>
      </c>
      <c r="N130" s="173" t="s">
        <v>39</v>
      </c>
      <c r="O130" s="57"/>
      <c r="P130" s="174">
        <f>O130*H130</f>
        <v>0</v>
      </c>
      <c r="Q130" s="174">
        <v>0</v>
      </c>
      <c r="R130" s="174">
        <f>Q130*H130</f>
        <v>0</v>
      </c>
      <c r="S130" s="174">
        <v>0</v>
      </c>
      <c r="T130" s="175">
        <f>S130*H130</f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76" t="s">
        <v>145</v>
      </c>
      <c r="AT130" s="176" t="s">
        <v>140</v>
      </c>
      <c r="AU130" s="176" t="s">
        <v>83</v>
      </c>
      <c r="AY130" s="16" t="s">
        <v>137</v>
      </c>
      <c r="BE130" s="177">
        <f>IF(N130="základní",J130,0)</f>
        <v>0</v>
      </c>
      <c r="BF130" s="177">
        <f>IF(N130="snížená",J130,0)</f>
        <v>0</v>
      </c>
      <c r="BG130" s="177">
        <f>IF(N130="zákl. přenesená",J130,0)</f>
        <v>0</v>
      </c>
      <c r="BH130" s="177">
        <f>IF(N130="sníž. přenesená",J130,0)</f>
        <v>0</v>
      </c>
      <c r="BI130" s="177">
        <f>IF(N130="nulová",J130,0)</f>
        <v>0</v>
      </c>
      <c r="BJ130" s="16" t="s">
        <v>81</v>
      </c>
      <c r="BK130" s="177">
        <f>ROUND(I130*H130,2)</f>
        <v>0</v>
      </c>
      <c r="BL130" s="16" t="s">
        <v>145</v>
      </c>
      <c r="BM130" s="176" t="s">
        <v>242</v>
      </c>
    </row>
    <row r="131" spans="1:65" s="13" customFormat="1" ht="33.75">
      <c r="B131" s="178"/>
      <c r="D131" s="179" t="s">
        <v>151</v>
      </c>
      <c r="E131" s="180" t="s">
        <v>1</v>
      </c>
      <c r="F131" s="181" t="s">
        <v>243</v>
      </c>
      <c r="H131" s="182">
        <v>500</v>
      </c>
      <c r="I131" s="183"/>
      <c r="L131" s="178"/>
      <c r="M131" s="184"/>
      <c r="N131" s="185"/>
      <c r="O131" s="185"/>
      <c r="P131" s="185"/>
      <c r="Q131" s="185"/>
      <c r="R131" s="185"/>
      <c r="S131" s="185"/>
      <c r="T131" s="186"/>
      <c r="AT131" s="180" t="s">
        <v>151</v>
      </c>
      <c r="AU131" s="180" t="s">
        <v>83</v>
      </c>
      <c r="AV131" s="13" t="s">
        <v>83</v>
      </c>
      <c r="AW131" s="13" t="s">
        <v>31</v>
      </c>
      <c r="AX131" s="13" t="s">
        <v>81</v>
      </c>
      <c r="AY131" s="180" t="s">
        <v>137</v>
      </c>
    </row>
    <row r="132" spans="1:65" s="2" customFormat="1" ht="24" customHeight="1">
      <c r="A132" s="31"/>
      <c r="B132" s="164"/>
      <c r="C132" s="187" t="s">
        <v>138</v>
      </c>
      <c r="D132" s="187" t="s">
        <v>161</v>
      </c>
      <c r="E132" s="188" t="s">
        <v>244</v>
      </c>
      <c r="F132" s="189" t="s">
        <v>245</v>
      </c>
      <c r="G132" s="190" t="s">
        <v>241</v>
      </c>
      <c r="H132" s="191">
        <v>180</v>
      </c>
      <c r="I132" s="192"/>
      <c r="J132" s="193">
        <f>ROUND(I132*H132,2)</f>
        <v>0</v>
      </c>
      <c r="K132" s="189" t="s">
        <v>144</v>
      </c>
      <c r="L132" s="194"/>
      <c r="M132" s="195" t="s">
        <v>1</v>
      </c>
      <c r="N132" s="196" t="s">
        <v>39</v>
      </c>
      <c r="O132" s="57"/>
      <c r="P132" s="174">
        <f>O132*H132</f>
        <v>0</v>
      </c>
      <c r="Q132" s="174">
        <v>0</v>
      </c>
      <c r="R132" s="174">
        <f>Q132*H132</f>
        <v>0</v>
      </c>
      <c r="S132" s="174">
        <v>0</v>
      </c>
      <c r="T132" s="175">
        <f>S132*H132</f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76" t="s">
        <v>165</v>
      </c>
      <c r="AT132" s="176" t="s">
        <v>161</v>
      </c>
      <c r="AU132" s="176" t="s">
        <v>83</v>
      </c>
      <c r="AY132" s="16" t="s">
        <v>137</v>
      </c>
      <c r="BE132" s="177">
        <f>IF(N132="základní",J132,0)</f>
        <v>0</v>
      </c>
      <c r="BF132" s="177">
        <f>IF(N132="snížená",J132,0)</f>
        <v>0</v>
      </c>
      <c r="BG132" s="177">
        <f>IF(N132="zákl. přenesená",J132,0)</f>
        <v>0</v>
      </c>
      <c r="BH132" s="177">
        <f>IF(N132="sníž. přenesená",J132,0)</f>
        <v>0</v>
      </c>
      <c r="BI132" s="177">
        <f>IF(N132="nulová",J132,0)</f>
        <v>0</v>
      </c>
      <c r="BJ132" s="16" t="s">
        <v>81</v>
      </c>
      <c r="BK132" s="177">
        <f>ROUND(I132*H132,2)</f>
        <v>0</v>
      </c>
      <c r="BL132" s="16" t="s">
        <v>145</v>
      </c>
      <c r="BM132" s="176" t="s">
        <v>246</v>
      </c>
    </row>
    <row r="133" spans="1:65" s="2" customFormat="1" ht="24" customHeight="1">
      <c r="A133" s="31"/>
      <c r="B133" s="164"/>
      <c r="C133" s="187" t="s">
        <v>171</v>
      </c>
      <c r="D133" s="187" t="s">
        <v>161</v>
      </c>
      <c r="E133" s="188" t="s">
        <v>247</v>
      </c>
      <c r="F133" s="189" t="s">
        <v>248</v>
      </c>
      <c r="G133" s="190" t="s">
        <v>241</v>
      </c>
      <c r="H133" s="191">
        <v>180</v>
      </c>
      <c r="I133" s="192"/>
      <c r="J133" s="193">
        <f>ROUND(I133*H133,2)</f>
        <v>0</v>
      </c>
      <c r="K133" s="189" t="s">
        <v>144</v>
      </c>
      <c r="L133" s="194"/>
      <c r="M133" s="195" t="s">
        <v>1</v>
      </c>
      <c r="N133" s="196" t="s">
        <v>39</v>
      </c>
      <c r="O133" s="57"/>
      <c r="P133" s="174">
        <f>O133*H133</f>
        <v>0</v>
      </c>
      <c r="Q133" s="174">
        <v>1.4E-3</v>
      </c>
      <c r="R133" s="174">
        <f>Q133*H133</f>
        <v>0.252</v>
      </c>
      <c r="S133" s="174">
        <v>0</v>
      </c>
      <c r="T133" s="175">
        <f>S133*H133</f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76" t="s">
        <v>165</v>
      </c>
      <c r="AT133" s="176" t="s">
        <v>161</v>
      </c>
      <c r="AU133" s="176" t="s">
        <v>83</v>
      </c>
      <c r="AY133" s="16" t="s">
        <v>137</v>
      </c>
      <c r="BE133" s="177">
        <f>IF(N133="základní",J133,0)</f>
        <v>0</v>
      </c>
      <c r="BF133" s="177">
        <f>IF(N133="snížená",J133,0)</f>
        <v>0</v>
      </c>
      <c r="BG133" s="177">
        <f>IF(N133="zákl. přenesená",J133,0)</f>
        <v>0</v>
      </c>
      <c r="BH133" s="177">
        <f>IF(N133="sníž. přenesená",J133,0)</f>
        <v>0</v>
      </c>
      <c r="BI133" s="177">
        <f>IF(N133="nulová",J133,0)</f>
        <v>0</v>
      </c>
      <c r="BJ133" s="16" t="s">
        <v>81</v>
      </c>
      <c r="BK133" s="177">
        <f>ROUND(I133*H133,2)</f>
        <v>0</v>
      </c>
      <c r="BL133" s="16" t="s">
        <v>145</v>
      </c>
      <c r="BM133" s="176" t="s">
        <v>249</v>
      </c>
    </row>
    <row r="134" spans="1:65" s="2" customFormat="1" ht="84" customHeight="1">
      <c r="A134" s="31"/>
      <c r="B134" s="164"/>
      <c r="C134" s="165" t="s">
        <v>176</v>
      </c>
      <c r="D134" s="165" t="s">
        <v>140</v>
      </c>
      <c r="E134" s="166" t="s">
        <v>250</v>
      </c>
      <c r="F134" s="167" t="s">
        <v>251</v>
      </c>
      <c r="G134" s="168" t="s">
        <v>220</v>
      </c>
      <c r="H134" s="169">
        <v>30</v>
      </c>
      <c r="I134" s="170"/>
      <c r="J134" s="171">
        <f>ROUND(I134*H134,2)</f>
        <v>0</v>
      </c>
      <c r="K134" s="167" t="s">
        <v>144</v>
      </c>
      <c r="L134" s="32"/>
      <c r="M134" s="172" t="s">
        <v>1</v>
      </c>
      <c r="N134" s="173" t="s">
        <v>39</v>
      </c>
      <c r="O134" s="57"/>
      <c r="P134" s="174">
        <f>O134*H134</f>
        <v>0</v>
      </c>
      <c r="Q134" s="174">
        <v>0</v>
      </c>
      <c r="R134" s="174">
        <f>Q134*H134</f>
        <v>0</v>
      </c>
      <c r="S134" s="174">
        <v>0</v>
      </c>
      <c r="T134" s="175">
        <f>S134*H134</f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176" t="s">
        <v>145</v>
      </c>
      <c r="AT134" s="176" t="s">
        <v>140</v>
      </c>
      <c r="AU134" s="176" t="s">
        <v>83</v>
      </c>
      <c r="AY134" s="16" t="s">
        <v>137</v>
      </c>
      <c r="BE134" s="177">
        <f>IF(N134="základní",J134,0)</f>
        <v>0</v>
      </c>
      <c r="BF134" s="177">
        <f>IF(N134="snížená",J134,0)</f>
        <v>0</v>
      </c>
      <c r="BG134" s="177">
        <f>IF(N134="zákl. přenesená",J134,0)</f>
        <v>0</v>
      </c>
      <c r="BH134" s="177">
        <f>IF(N134="sníž. přenesená",J134,0)</f>
        <v>0</v>
      </c>
      <c r="BI134" s="177">
        <f>IF(N134="nulová",J134,0)</f>
        <v>0</v>
      </c>
      <c r="BJ134" s="16" t="s">
        <v>81</v>
      </c>
      <c r="BK134" s="177">
        <f>ROUND(I134*H134,2)</f>
        <v>0</v>
      </c>
      <c r="BL134" s="16" t="s">
        <v>145</v>
      </c>
      <c r="BM134" s="176" t="s">
        <v>252</v>
      </c>
    </row>
    <row r="135" spans="1:65" s="2" customFormat="1" ht="24" customHeight="1">
      <c r="A135" s="31"/>
      <c r="B135" s="164"/>
      <c r="C135" s="187" t="s">
        <v>165</v>
      </c>
      <c r="D135" s="187" t="s">
        <v>161</v>
      </c>
      <c r="E135" s="188" t="s">
        <v>253</v>
      </c>
      <c r="F135" s="189" t="s">
        <v>254</v>
      </c>
      <c r="G135" s="190" t="s">
        <v>220</v>
      </c>
      <c r="H135" s="191">
        <v>30</v>
      </c>
      <c r="I135" s="192"/>
      <c r="J135" s="193">
        <f>ROUND(I135*H135,2)</f>
        <v>0</v>
      </c>
      <c r="K135" s="189" t="s">
        <v>144</v>
      </c>
      <c r="L135" s="194"/>
      <c r="M135" s="195" t="s">
        <v>1</v>
      </c>
      <c r="N135" s="196" t="s">
        <v>39</v>
      </c>
      <c r="O135" s="57"/>
      <c r="P135" s="174">
        <f>O135*H135</f>
        <v>0</v>
      </c>
      <c r="Q135" s="174">
        <v>0</v>
      </c>
      <c r="R135" s="174">
        <f>Q135*H135</f>
        <v>0</v>
      </c>
      <c r="S135" s="174">
        <v>0</v>
      </c>
      <c r="T135" s="175">
        <f>S135*H135</f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76" t="s">
        <v>165</v>
      </c>
      <c r="AT135" s="176" t="s">
        <v>161</v>
      </c>
      <c r="AU135" s="176" t="s">
        <v>83</v>
      </c>
      <c r="AY135" s="16" t="s">
        <v>137</v>
      </c>
      <c r="BE135" s="177">
        <f>IF(N135="základní",J135,0)</f>
        <v>0</v>
      </c>
      <c r="BF135" s="177">
        <f>IF(N135="snížená",J135,0)</f>
        <v>0</v>
      </c>
      <c r="BG135" s="177">
        <f>IF(N135="zákl. přenesená",J135,0)</f>
        <v>0</v>
      </c>
      <c r="BH135" s="177">
        <f>IF(N135="sníž. přenesená",J135,0)</f>
        <v>0</v>
      </c>
      <c r="BI135" s="177">
        <f>IF(N135="nulová",J135,0)</f>
        <v>0</v>
      </c>
      <c r="BJ135" s="16" t="s">
        <v>81</v>
      </c>
      <c r="BK135" s="177">
        <f>ROUND(I135*H135,2)</f>
        <v>0</v>
      </c>
      <c r="BL135" s="16" t="s">
        <v>145</v>
      </c>
      <c r="BM135" s="176" t="s">
        <v>255</v>
      </c>
    </row>
    <row r="136" spans="1:65" s="13" customFormat="1" ht="22.5">
      <c r="B136" s="178"/>
      <c r="D136" s="179" t="s">
        <v>151</v>
      </c>
      <c r="E136" s="180" t="s">
        <v>1</v>
      </c>
      <c r="F136" s="181" t="s">
        <v>256</v>
      </c>
      <c r="H136" s="182">
        <v>30</v>
      </c>
      <c r="I136" s="183"/>
      <c r="L136" s="178"/>
      <c r="M136" s="184"/>
      <c r="N136" s="185"/>
      <c r="O136" s="185"/>
      <c r="P136" s="185"/>
      <c r="Q136" s="185"/>
      <c r="R136" s="185"/>
      <c r="S136" s="185"/>
      <c r="T136" s="186"/>
      <c r="AT136" s="180" t="s">
        <v>151</v>
      </c>
      <c r="AU136" s="180" t="s">
        <v>83</v>
      </c>
      <c r="AV136" s="13" t="s">
        <v>83</v>
      </c>
      <c r="AW136" s="13" t="s">
        <v>31</v>
      </c>
      <c r="AX136" s="13" t="s">
        <v>81</v>
      </c>
      <c r="AY136" s="180" t="s">
        <v>137</v>
      </c>
    </row>
    <row r="137" spans="1:65" s="2" customFormat="1" ht="24" customHeight="1">
      <c r="A137" s="31"/>
      <c r="B137" s="164"/>
      <c r="C137" s="187" t="s">
        <v>186</v>
      </c>
      <c r="D137" s="187" t="s">
        <v>161</v>
      </c>
      <c r="E137" s="188" t="s">
        <v>257</v>
      </c>
      <c r="F137" s="189" t="s">
        <v>258</v>
      </c>
      <c r="G137" s="190" t="s">
        <v>164</v>
      </c>
      <c r="H137" s="191">
        <v>88</v>
      </c>
      <c r="I137" s="192"/>
      <c r="J137" s="193">
        <f>ROUND(I137*H137,2)</f>
        <v>0</v>
      </c>
      <c r="K137" s="189" t="s">
        <v>144</v>
      </c>
      <c r="L137" s="194"/>
      <c r="M137" s="195" t="s">
        <v>1</v>
      </c>
      <c r="N137" s="196" t="s">
        <v>39</v>
      </c>
      <c r="O137" s="57"/>
      <c r="P137" s="174">
        <f>O137*H137</f>
        <v>0</v>
      </c>
      <c r="Q137" s="174">
        <v>1</v>
      </c>
      <c r="R137" s="174">
        <f>Q137*H137</f>
        <v>88</v>
      </c>
      <c r="S137" s="174">
        <v>0</v>
      </c>
      <c r="T137" s="175">
        <f>S137*H137</f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76" t="s">
        <v>165</v>
      </c>
      <c r="AT137" s="176" t="s">
        <v>161</v>
      </c>
      <c r="AU137" s="176" t="s">
        <v>83</v>
      </c>
      <c r="AY137" s="16" t="s">
        <v>137</v>
      </c>
      <c r="BE137" s="177">
        <f>IF(N137="základní",J137,0)</f>
        <v>0</v>
      </c>
      <c r="BF137" s="177">
        <f>IF(N137="snížená",J137,0)</f>
        <v>0</v>
      </c>
      <c r="BG137" s="177">
        <f>IF(N137="zákl. přenesená",J137,0)</f>
        <v>0</v>
      </c>
      <c r="BH137" s="177">
        <f>IF(N137="sníž. přenesená",J137,0)</f>
        <v>0</v>
      </c>
      <c r="BI137" s="177">
        <f>IF(N137="nulová",J137,0)</f>
        <v>0</v>
      </c>
      <c r="BJ137" s="16" t="s">
        <v>81</v>
      </c>
      <c r="BK137" s="177">
        <f>ROUND(I137*H137,2)</f>
        <v>0</v>
      </c>
      <c r="BL137" s="16" t="s">
        <v>145</v>
      </c>
      <c r="BM137" s="176" t="s">
        <v>259</v>
      </c>
    </row>
    <row r="138" spans="1:65" s="13" customFormat="1" ht="11.25">
      <c r="B138" s="178"/>
      <c r="D138" s="179" t="s">
        <v>151</v>
      </c>
      <c r="E138" s="180" t="s">
        <v>1</v>
      </c>
      <c r="F138" s="181" t="s">
        <v>260</v>
      </c>
      <c r="H138" s="182">
        <v>70</v>
      </c>
      <c r="I138" s="183"/>
      <c r="L138" s="178"/>
      <c r="M138" s="184"/>
      <c r="N138" s="185"/>
      <c r="O138" s="185"/>
      <c r="P138" s="185"/>
      <c r="Q138" s="185"/>
      <c r="R138" s="185"/>
      <c r="S138" s="185"/>
      <c r="T138" s="186"/>
      <c r="AT138" s="180" t="s">
        <v>151</v>
      </c>
      <c r="AU138" s="180" t="s">
        <v>83</v>
      </c>
      <c r="AV138" s="13" t="s">
        <v>83</v>
      </c>
      <c r="AW138" s="13" t="s">
        <v>31</v>
      </c>
      <c r="AX138" s="13" t="s">
        <v>74</v>
      </c>
      <c r="AY138" s="180" t="s">
        <v>137</v>
      </c>
    </row>
    <row r="139" spans="1:65" s="13" customFormat="1" ht="11.25">
      <c r="B139" s="178"/>
      <c r="D139" s="179" t="s">
        <v>151</v>
      </c>
      <c r="E139" s="180" t="s">
        <v>1</v>
      </c>
      <c r="F139" s="181" t="s">
        <v>261</v>
      </c>
      <c r="H139" s="182">
        <v>18</v>
      </c>
      <c r="I139" s="183"/>
      <c r="L139" s="178"/>
      <c r="M139" s="184"/>
      <c r="N139" s="185"/>
      <c r="O139" s="185"/>
      <c r="P139" s="185"/>
      <c r="Q139" s="185"/>
      <c r="R139" s="185"/>
      <c r="S139" s="185"/>
      <c r="T139" s="186"/>
      <c r="AT139" s="180" t="s">
        <v>151</v>
      </c>
      <c r="AU139" s="180" t="s">
        <v>83</v>
      </c>
      <c r="AV139" s="13" t="s">
        <v>83</v>
      </c>
      <c r="AW139" s="13" t="s">
        <v>31</v>
      </c>
      <c r="AX139" s="13" t="s">
        <v>74</v>
      </c>
      <c r="AY139" s="180" t="s">
        <v>137</v>
      </c>
    </row>
    <row r="140" spans="1:65" s="14" customFormat="1" ht="11.25">
      <c r="B140" s="197"/>
      <c r="D140" s="179" t="s">
        <v>151</v>
      </c>
      <c r="E140" s="198" t="s">
        <v>1</v>
      </c>
      <c r="F140" s="199" t="s">
        <v>170</v>
      </c>
      <c r="H140" s="200">
        <v>88</v>
      </c>
      <c r="I140" s="201"/>
      <c r="L140" s="197"/>
      <c r="M140" s="202"/>
      <c r="N140" s="203"/>
      <c r="O140" s="203"/>
      <c r="P140" s="203"/>
      <c r="Q140" s="203"/>
      <c r="R140" s="203"/>
      <c r="S140" s="203"/>
      <c r="T140" s="204"/>
      <c r="AT140" s="198" t="s">
        <v>151</v>
      </c>
      <c r="AU140" s="198" t="s">
        <v>83</v>
      </c>
      <c r="AV140" s="14" t="s">
        <v>145</v>
      </c>
      <c r="AW140" s="14" t="s">
        <v>31</v>
      </c>
      <c r="AX140" s="14" t="s">
        <v>81</v>
      </c>
      <c r="AY140" s="198" t="s">
        <v>137</v>
      </c>
    </row>
    <row r="141" spans="1:65" s="2" customFormat="1" ht="84" customHeight="1">
      <c r="A141" s="31"/>
      <c r="B141" s="164"/>
      <c r="C141" s="165" t="s">
        <v>191</v>
      </c>
      <c r="D141" s="165" t="s">
        <v>140</v>
      </c>
      <c r="E141" s="166" t="s">
        <v>262</v>
      </c>
      <c r="F141" s="167" t="s">
        <v>263</v>
      </c>
      <c r="G141" s="168" t="s">
        <v>220</v>
      </c>
      <c r="H141" s="169">
        <v>15</v>
      </c>
      <c r="I141" s="170"/>
      <c r="J141" s="171">
        <f>ROUND(I141*H141,2)</f>
        <v>0</v>
      </c>
      <c r="K141" s="167" t="s">
        <v>144</v>
      </c>
      <c r="L141" s="32"/>
      <c r="M141" s="172" t="s">
        <v>1</v>
      </c>
      <c r="N141" s="173" t="s">
        <v>39</v>
      </c>
      <c r="O141" s="57"/>
      <c r="P141" s="174">
        <f>O141*H141</f>
        <v>0</v>
      </c>
      <c r="Q141" s="174">
        <v>0</v>
      </c>
      <c r="R141" s="174">
        <f>Q141*H141</f>
        <v>0</v>
      </c>
      <c r="S141" s="174">
        <v>0</v>
      </c>
      <c r="T141" s="175">
        <f>S141*H141</f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176" t="s">
        <v>145</v>
      </c>
      <c r="AT141" s="176" t="s">
        <v>140</v>
      </c>
      <c r="AU141" s="176" t="s">
        <v>83</v>
      </c>
      <c r="AY141" s="16" t="s">
        <v>137</v>
      </c>
      <c r="BE141" s="177">
        <f>IF(N141="základní",J141,0)</f>
        <v>0</v>
      </c>
      <c r="BF141" s="177">
        <f>IF(N141="snížená",J141,0)</f>
        <v>0</v>
      </c>
      <c r="BG141" s="177">
        <f>IF(N141="zákl. přenesená",J141,0)</f>
        <v>0</v>
      </c>
      <c r="BH141" s="177">
        <f>IF(N141="sníž. přenesená",J141,0)</f>
        <v>0</v>
      </c>
      <c r="BI141" s="177">
        <f>IF(N141="nulová",J141,0)</f>
        <v>0</v>
      </c>
      <c r="BJ141" s="16" t="s">
        <v>81</v>
      </c>
      <c r="BK141" s="177">
        <f>ROUND(I141*H141,2)</f>
        <v>0</v>
      </c>
      <c r="BL141" s="16" t="s">
        <v>145</v>
      </c>
      <c r="BM141" s="176" t="s">
        <v>264</v>
      </c>
    </row>
    <row r="142" spans="1:65" s="2" customFormat="1" ht="84" customHeight="1">
      <c r="A142" s="31"/>
      <c r="B142" s="164"/>
      <c r="C142" s="165" t="s">
        <v>197</v>
      </c>
      <c r="D142" s="165" t="s">
        <v>140</v>
      </c>
      <c r="E142" s="166" t="s">
        <v>265</v>
      </c>
      <c r="F142" s="167" t="s">
        <v>266</v>
      </c>
      <c r="G142" s="168" t="s">
        <v>220</v>
      </c>
      <c r="H142" s="169">
        <v>25</v>
      </c>
      <c r="I142" s="170"/>
      <c r="J142" s="171">
        <f>ROUND(I142*H142,2)</f>
        <v>0</v>
      </c>
      <c r="K142" s="167" t="s">
        <v>144</v>
      </c>
      <c r="L142" s="32"/>
      <c r="M142" s="172" t="s">
        <v>1</v>
      </c>
      <c r="N142" s="173" t="s">
        <v>39</v>
      </c>
      <c r="O142" s="57"/>
      <c r="P142" s="174">
        <f>O142*H142</f>
        <v>0</v>
      </c>
      <c r="Q142" s="174">
        <v>0</v>
      </c>
      <c r="R142" s="174">
        <f>Q142*H142</f>
        <v>0</v>
      </c>
      <c r="S142" s="174">
        <v>0</v>
      </c>
      <c r="T142" s="175">
        <f>S142*H142</f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176" t="s">
        <v>145</v>
      </c>
      <c r="AT142" s="176" t="s">
        <v>140</v>
      </c>
      <c r="AU142" s="176" t="s">
        <v>83</v>
      </c>
      <c r="AY142" s="16" t="s">
        <v>137</v>
      </c>
      <c r="BE142" s="177">
        <f>IF(N142="základní",J142,0)</f>
        <v>0</v>
      </c>
      <c r="BF142" s="177">
        <f>IF(N142="snížená",J142,0)</f>
        <v>0</v>
      </c>
      <c r="BG142" s="177">
        <f>IF(N142="zákl. přenesená",J142,0)</f>
        <v>0</v>
      </c>
      <c r="BH142" s="177">
        <f>IF(N142="sníž. přenesená",J142,0)</f>
        <v>0</v>
      </c>
      <c r="BI142" s="177">
        <f>IF(N142="nulová",J142,0)</f>
        <v>0</v>
      </c>
      <c r="BJ142" s="16" t="s">
        <v>81</v>
      </c>
      <c r="BK142" s="177">
        <f>ROUND(I142*H142,2)</f>
        <v>0</v>
      </c>
      <c r="BL142" s="16" t="s">
        <v>145</v>
      </c>
      <c r="BM142" s="176" t="s">
        <v>267</v>
      </c>
    </row>
    <row r="143" spans="1:65" s="2" customFormat="1" ht="84" customHeight="1">
      <c r="A143" s="31"/>
      <c r="B143" s="164"/>
      <c r="C143" s="165" t="s">
        <v>203</v>
      </c>
      <c r="D143" s="165" t="s">
        <v>140</v>
      </c>
      <c r="E143" s="166" t="s">
        <v>268</v>
      </c>
      <c r="F143" s="167" t="s">
        <v>269</v>
      </c>
      <c r="G143" s="168" t="s">
        <v>220</v>
      </c>
      <c r="H143" s="169">
        <v>5</v>
      </c>
      <c r="I143" s="170"/>
      <c r="J143" s="171">
        <f>ROUND(I143*H143,2)</f>
        <v>0</v>
      </c>
      <c r="K143" s="167" t="s">
        <v>144</v>
      </c>
      <c r="L143" s="32"/>
      <c r="M143" s="172" t="s">
        <v>1</v>
      </c>
      <c r="N143" s="173" t="s">
        <v>39</v>
      </c>
      <c r="O143" s="57"/>
      <c r="P143" s="174">
        <f>O143*H143</f>
        <v>0</v>
      </c>
      <c r="Q143" s="174">
        <v>0</v>
      </c>
      <c r="R143" s="174">
        <f>Q143*H143</f>
        <v>0</v>
      </c>
      <c r="S143" s="174">
        <v>0</v>
      </c>
      <c r="T143" s="175">
        <f>S143*H143</f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176" t="s">
        <v>145</v>
      </c>
      <c r="AT143" s="176" t="s">
        <v>140</v>
      </c>
      <c r="AU143" s="176" t="s">
        <v>83</v>
      </c>
      <c r="AY143" s="16" t="s">
        <v>137</v>
      </c>
      <c r="BE143" s="177">
        <f>IF(N143="základní",J143,0)</f>
        <v>0</v>
      </c>
      <c r="BF143" s="177">
        <f>IF(N143="snížená",J143,0)</f>
        <v>0</v>
      </c>
      <c r="BG143" s="177">
        <f>IF(N143="zákl. přenesená",J143,0)</f>
        <v>0</v>
      </c>
      <c r="BH143" s="177">
        <f>IF(N143="sníž. přenesená",J143,0)</f>
        <v>0</v>
      </c>
      <c r="BI143" s="177">
        <f>IF(N143="nulová",J143,0)</f>
        <v>0</v>
      </c>
      <c r="BJ143" s="16" t="s">
        <v>81</v>
      </c>
      <c r="BK143" s="177">
        <f>ROUND(I143*H143,2)</f>
        <v>0</v>
      </c>
      <c r="BL143" s="16" t="s">
        <v>145</v>
      </c>
      <c r="BM143" s="176" t="s">
        <v>270</v>
      </c>
    </row>
    <row r="144" spans="1:65" s="2" customFormat="1" ht="24" customHeight="1">
      <c r="A144" s="31"/>
      <c r="B144" s="164"/>
      <c r="C144" s="187" t="s">
        <v>207</v>
      </c>
      <c r="D144" s="187" t="s">
        <v>161</v>
      </c>
      <c r="E144" s="188" t="s">
        <v>271</v>
      </c>
      <c r="F144" s="189" t="s">
        <v>272</v>
      </c>
      <c r="G144" s="190" t="s">
        <v>156</v>
      </c>
      <c r="H144" s="191">
        <v>25</v>
      </c>
      <c r="I144" s="192"/>
      <c r="J144" s="193">
        <f>ROUND(I144*H144,2)</f>
        <v>0</v>
      </c>
      <c r="K144" s="189" t="s">
        <v>144</v>
      </c>
      <c r="L144" s="194"/>
      <c r="M144" s="195" t="s">
        <v>1</v>
      </c>
      <c r="N144" s="196" t="s">
        <v>39</v>
      </c>
      <c r="O144" s="57"/>
      <c r="P144" s="174">
        <f>O144*H144</f>
        <v>0</v>
      </c>
      <c r="Q144" s="174">
        <v>2.4289999999999998</v>
      </c>
      <c r="R144" s="174">
        <f>Q144*H144</f>
        <v>60.724999999999994</v>
      </c>
      <c r="S144" s="174">
        <v>0</v>
      </c>
      <c r="T144" s="175">
        <f>S144*H144</f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76" t="s">
        <v>165</v>
      </c>
      <c r="AT144" s="176" t="s">
        <v>161</v>
      </c>
      <c r="AU144" s="176" t="s">
        <v>83</v>
      </c>
      <c r="AY144" s="16" t="s">
        <v>137</v>
      </c>
      <c r="BE144" s="177">
        <f>IF(N144="základní",J144,0)</f>
        <v>0</v>
      </c>
      <c r="BF144" s="177">
        <f>IF(N144="snížená",J144,0)</f>
        <v>0</v>
      </c>
      <c r="BG144" s="177">
        <f>IF(N144="zákl. přenesená",J144,0)</f>
        <v>0</v>
      </c>
      <c r="BH144" s="177">
        <f>IF(N144="sníž. přenesená",J144,0)</f>
        <v>0</v>
      </c>
      <c r="BI144" s="177">
        <f>IF(N144="nulová",J144,0)</f>
        <v>0</v>
      </c>
      <c r="BJ144" s="16" t="s">
        <v>81</v>
      </c>
      <c r="BK144" s="177">
        <f>ROUND(I144*H144,2)</f>
        <v>0</v>
      </c>
      <c r="BL144" s="16" t="s">
        <v>145</v>
      </c>
      <c r="BM144" s="176" t="s">
        <v>273</v>
      </c>
    </row>
    <row r="145" spans="1:65" s="13" customFormat="1" ht="22.5">
      <c r="B145" s="178"/>
      <c r="D145" s="179" t="s">
        <v>151</v>
      </c>
      <c r="E145" s="180" t="s">
        <v>1</v>
      </c>
      <c r="F145" s="181" t="s">
        <v>274</v>
      </c>
      <c r="H145" s="182">
        <v>25</v>
      </c>
      <c r="I145" s="183"/>
      <c r="L145" s="178"/>
      <c r="M145" s="184"/>
      <c r="N145" s="185"/>
      <c r="O145" s="185"/>
      <c r="P145" s="185"/>
      <c r="Q145" s="185"/>
      <c r="R145" s="185"/>
      <c r="S145" s="185"/>
      <c r="T145" s="186"/>
      <c r="AT145" s="180" t="s">
        <v>151</v>
      </c>
      <c r="AU145" s="180" t="s">
        <v>83</v>
      </c>
      <c r="AV145" s="13" t="s">
        <v>83</v>
      </c>
      <c r="AW145" s="13" t="s">
        <v>31</v>
      </c>
      <c r="AX145" s="13" t="s">
        <v>81</v>
      </c>
      <c r="AY145" s="180" t="s">
        <v>137</v>
      </c>
    </row>
    <row r="146" spans="1:65" s="2" customFormat="1" ht="84" customHeight="1">
      <c r="A146" s="31"/>
      <c r="B146" s="164"/>
      <c r="C146" s="165" t="s">
        <v>213</v>
      </c>
      <c r="D146" s="165" t="s">
        <v>140</v>
      </c>
      <c r="E146" s="166" t="s">
        <v>275</v>
      </c>
      <c r="F146" s="167" t="s">
        <v>276</v>
      </c>
      <c r="G146" s="168" t="s">
        <v>220</v>
      </c>
      <c r="H146" s="169">
        <v>172</v>
      </c>
      <c r="I146" s="170"/>
      <c r="J146" s="171">
        <f>ROUND(I146*H146,2)</f>
        <v>0</v>
      </c>
      <c r="K146" s="167" t="s">
        <v>144</v>
      </c>
      <c r="L146" s="32"/>
      <c r="M146" s="172" t="s">
        <v>1</v>
      </c>
      <c r="N146" s="173" t="s">
        <v>39</v>
      </c>
      <c r="O146" s="57"/>
      <c r="P146" s="174">
        <f>O146*H146</f>
        <v>0</v>
      </c>
      <c r="Q146" s="174">
        <v>0</v>
      </c>
      <c r="R146" s="174">
        <f>Q146*H146</f>
        <v>0</v>
      </c>
      <c r="S146" s="174">
        <v>0</v>
      </c>
      <c r="T146" s="175">
        <f>S146*H146</f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76" t="s">
        <v>145</v>
      </c>
      <c r="AT146" s="176" t="s">
        <v>140</v>
      </c>
      <c r="AU146" s="176" t="s">
        <v>83</v>
      </c>
      <c r="AY146" s="16" t="s">
        <v>137</v>
      </c>
      <c r="BE146" s="177">
        <f>IF(N146="základní",J146,0)</f>
        <v>0</v>
      </c>
      <c r="BF146" s="177">
        <f>IF(N146="snížená",J146,0)</f>
        <v>0</v>
      </c>
      <c r="BG146" s="177">
        <f>IF(N146="zákl. přenesená",J146,0)</f>
        <v>0</v>
      </c>
      <c r="BH146" s="177">
        <f>IF(N146="sníž. přenesená",J146,0)</f>
        <v>0</v>
      </c>
      <c r="BI146" s="177">
        <f>IF(N146="nulová",J146,0)</f>
        <v>0</v>
      </c>
      <c r="BJ146" s="16" t="s">
        <v>81</v>
      </c>
      <c r="BK146" s="177">
        <f>ROUND(I146*H146,2)</f>
        <v>0</v>
      </c>
      <c r="BL146" s="16" t="s">
        <v>145</v>
      </c>
      <c r="BM146" s="176" t="s">
        <v>277</v>
      </c>
    </row>
    <row r="147" spans="1:65" s="13" customFormat="1" ht="11.25">
      <c r="B147" s="178"/>
      <c r="D147" s="179" t="s">
        <v>151</v>
      </c>
      <c r="E147" s="180" t="s">
        <v>1</v>
      </c>
      <c r="F147" s="181" t="s">
        <v>278</v>
      </c>
      <c r="H147" s="182">
        <v>172</v>
      </c>
      <c r="I147" s="183"/>
      <c r="L147" s="178"/>
      <c r="M147" s="184"/>
      <c r="N147" s="185"/>
      <c r="O147" s="185"/>
      <c r="P147" s="185"/>
      <c r="Q147" s="185"/>
      <c r="R147" s="185"/>
      <c r="S147" s="185"/>
      <c r="T147" s="186"/>
      <c r="AT147" s="180" t="s">
        <v>151</v>
      </c>
      <c r="AU147" s="180" t="s">
        <v>83</v>
      </c>
      <c r="AV147" s="13" t="s">
        <v>83</v>
      </c>
      <c r="AW147" s="13" t="s">
        <v>31</v>
      </c>
      <c r="AX147" s="13" t="s">
        <v>81</v>
      </c>
      <c r="AY147" s="180" t="s">
        <v>137</v>
      </c>
    </row>
    <row r="148" spans="1:65" s="2" customFormat="1" ht="24" customHeight="1">
      <c r="A148" s="31"/>
      <c r="B148" s="164"/>
      <c r="C148" s="187" t="s">
        <v>8</v>
      </c>
      <c r="D148" s="187" t="s">
        <v>161</v>
      </c>
      <c r="E148" s="188" t="s">
        <v>279</v>
      </c>
      <c r="F148" s="189" t="s">
        <v>280</v>
      </c>
      <c r="G148" s="190" t="s">
        <v>143</v>
      </c>
      <c r="H148" s="191">
        <v>575</v>
      </c>
      <c r="I148" s="192"/>
      <c r="J148" s="193">
        <f>ROUND(I148*H148,2)</f>
        <v>0</v>
      </c>
      <c r="K148" s="189" t="s">
        <v>144</v>
      </c>
      <c r="L148" s="194"/>
      <c r="M148" s="195" t="s">
        <v>1</v>
      </c>
      <c r="N148" s="196" t="s">
        <v>39</v>
      </c>
      <c r="O148" s="57"/>
      <c r="P148" s="174">
        <f>O148*H148</f>
        <v>0</v>
      </c>
      <c r="Q148" s="174">
        <v>8.5000000000000006E-2</v>
      </c>
      <c r="R148" s="174">
        <f>Q148*H148</f>
        <v>48.875</v>
      </c>
      <c r="S148" s="174">
        <v>0</v>
      </c>
      <c r="T148" s="175">
        <f>S148*H148</f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176" t="s">
        <v>165</v>
      </c>
      <c r="AT148" s="176" t="s">
        <v>161</v>
      </c>
      <c r="AU148" s="176" t="s">
        <v>83</v>
      </c>
      <c r="AY148" s="16" t="s">
        <v>137</v>
      </c>
      <c r="BE148" s="177">
        <f>IF(N148="základní",J148,0)</f>
        <v>0</v>
      </c>
      <c r="BF148" s="177">
        <f>IF(N148="snížená",J148,0)</f>
        <v>0</v>
      </c>
      <c r="BG148" s="177">
        <f>IF(N148="zákl. přenesená",J148,0)</f>
        <v>0</v>
      </c>
      <c r="BH148" s="177">
        <f>IF(N148="sníž. přenesená",J148,0)</f>
        <v>0</v>
      </c>
      <c r="BI148" s="177">
        <f>IF(N148="nulová",J148,0)</f>
        <v>0</v>
      </c>
      <c r="BJ148" s="16" t="s">
        <v>81</v>
      </c>
      <c r="BK148" s="177">
        <f>ROUND(I148*H148,2)</f>
        <v>0</v>
      </c>
      <c r="BL148" s="16" t="s">
        <v>145</v>
      </c>
      <c r="BM148" s="176" t="s">
        <v>281</v>
      </c>
    </row>
    <row r="149" spans="1:65" s="2" customFormat="1" ht="24" customHeight="1">
      <c r="A149" s="31"/>
      <c r="B149" s="164"/>
      <c r="C149" s="187" t="s">
        <v>222</v>
      </c>
      <c r="D149" s="187" t="s">
        <v>161</v>
      </c>
      <c r="E149" s="188" t="s">
        <v>282</v>
      </c>
      <c r="F149" s="189" t="s">
        <v>283</v>
      </c>
      <c r="G149" s="190" t="s">
        <v>156</v>
      </c>
      <c r="H149" s="191">
        <v>35</v>
      </c>
      <c r="I149" s="192"/>
      <c r="J149" s="193">
        <f>ROUND(I149*H149,2)</f>
        <v>0</v>
      </c>
      <c r="K149" s="189" t="s">
        <v>144</v>
      </c>
      <c r="L149" s="194"/>
      <c r="M149" s="195" t="s">
        <v>1</v>
      </c>
      <c r="N149" s="196" t="s">
        <v>39</v>
      </c>
      <c r="O149" s="57"/>
      <c r="P149" s="174">
        <f>O149*H149</f>
        <v>0</v>
      </c>
      <c r="Q149" s="174">
        <v>2.234</v>
      </c>
      <c r="R149" s="174">
        <f>Q149*H149</f>
        <v>78.19</v>
      </c>
      <c r="S149" s="174">
        <v>0</v>
      </c>
      <c r="T149" s="175">
        <f>S149*H149</f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176" t="s">
        <v>165</v>
      </c>
      <c r="AT149" s="176" t="s">
        <v>161</v>
      </c>
      <c r="AU149" s="176" t="s">
        <v>83</v>
      </c>
      <c r="AY149" s="16" t="s">
        <v>137</v>
      </c>
      <c r="BE149" s="177">
        <f>IF(N149="základní",J149,0)</f>
        <v>0</v>
      </c>
      <c r="BF149" s="177">
        <f>IF(N149="snížená",J149,0)</f>
        <v>0</v>
      </c>
      <c r="BG149" s="177">
        <f>IF(N149="zákl. přenesená",J149,0)</f>
        <v>0</v>
      </c>
      <c r="BH149" s="177">
        <f>IF(N149="sníž. přenesená",J149,0)</f>
        <v>0</v>
      </c>
      <c r="BI149" s="177">
        <f>IF(N149="nulová",J149,0)</f>
        <v>0</v>
      </c>
      <c r="BJ149" s="16" t="s">
        <v>81</v>
      </c>
      <c r="BK149" s="177">
        <f>ROUND(I149*H149,2)</f>
        <v>0</v>
      </c>
      <c r="BL149" s="16" t="s">
        <v>145</v>
      </c>
      <c r="BM149" s="176" t="s">
        <v>284</v>
      </c>
    </row>
    <row r="150" spans="1:65" s="13" customFormat="1" ht="11.25">
      <c r="B150" s="178"/>
      <c r="D150" s="179" t="s">
        <v>151</v>
      </c>
      <c r="E150" s="180" t="s">
        <v>1</v>
      </c>
      <c r="F150" s="181" t="s">
        <v>285</v>
      </c>
      <c r="H150" s="182">
        <v>11</v>
      </c>
      <c r="I150" s="183"/>
      <c r="L150" s="178"/>
      <c r="M150" s="184"/>
      <c r="N150" s="185"/>
      <c r="O150" s="185"/>
      <c r="P150" s="185"/>
      <c r="Q150" s="185"/>
      <c r="R150" s="185"/>
      <c r="S150" s="185"/>
      <c r="T150" s="186"/>
      <c r="AT150" s="180" t="s">
        <v>151</v>
      </c>
      <c r="AU150" s="180" t="s">
        <v>83</v>
      </c>
      <c r="AV150" s="13" t="s">
        <v>83</v>
      </c>
      <c r="AW150" s="13" t="s">
        <v>31</v>
      </c>
      <c r="AX150" s="13" t="s">
        <v>74</v>
      </c>
      <c r="AY150" s="180" t="s">
        <v>137</v>
      </c>
    </row>
    <row r="151" spans="1:65" s="13" customFormat="1" ht="11.25">
      <c r="B151" s="178"/>
      <c r="D151" s="179" t="s">
        <v>151</v>
      </c>
      <c r="E151" s="180" t="s">
        <v>1</v>
      </c>
      <c r="F151" s="181" t="s">
        <v>286</v>
      </c>
      <c r="H151" s="182">
        <v>24</v>
      </c>
      <c r="I151" s="183"/>
      <c r="L151" s="178"/>
      <c r="M151" s="184"/>
      <c r="N151" s="185"/>
      <c r="O151" s="185"/>
      <c r="P151" s="185"/>
      <c r="Q151" s="185"/>
      <c r="R151" s="185"/>
      <c r="S151" s="185"/>
      <c r="T151" s="186"/>
      <c r="AT151" s="180" t="s">
        <v>151</v>
      </c>
      <c r="AU151" s="180" t="s">
        <v>83</v>
      </c>
      <c r="AV151" s="13" t="s">
        <v>83</v>
      </c>
      <c r="AW151" s="13" t="s">
        <v>31</v>
      </c>
      <c r="AX151" s="13" t="s">
        <v>74</v>
      </c>
      <c r="AY151" s="180" t="s">
        <v>137</v>
      </c>
    </row>
    <row r="152" spans="1:65" s="14" customFormat="1" ht="11.25">
      <c r="B152" s="197"/>
      <c r="D152" s="179" t="s">
        <v>151</v>
      </c>
      <c r="E152" s="198" t="s">
        <v>1</v>
      </c>
      <c r="F152" s="199" t="s">
        <v>170</v>
      </c>
      <c r="H152" s="200">
        <v>35</v>
      </c>
      <c r="I152" s="201"/>
      <c r="L152" s="197"/>
      <c r="M152" s="202"/>
      <c r="N152" s="203"/>
      <c r="O152" s="203"/>
      <c r="P152" s="203"/>
      <c r="Q152" s="203"/>
      <c r="R152" s="203"/>
      <c r="S152" s="203"/>
      <c r="T152" s="204"/>
      <c r="AT152" s="198" t="s">
        <v>151</v>
      </c>
      <c r="AU152" s="198" t="s">
        <v>83</v>
      </c>
      <c r="AV152" s="14" t="s">
        <v>145</v>
      </c>
      <c r="AW152" s="14" t="s">
        <v>31</v>
      </c>
      <c r="AX152" s="14" t="s">
        <v>81</v>
      </c>
      <c r="AY152" s="198" t="s">
        <v>137</v>
      </c>
    </row>
    <row r="153" spans="1:65" s="2" customFormat="1" ht="48" customHeight="1">
      <c r="A153" s="31"/>
      <c r="B153" s="164"/>
      <c r="C153" s="165" t="s">
        <v>287</v>
      </c>
      <c r="D153" s="165" t="s">
        <v>140</v>
      </c>
      <c r="E153" s="166" t="s">
        <v>288</v>
      </c>
      <c r="F153" s="167" t="s">
        <v>289</v>
      </c>
      <c r="G153" s="168" t="s">
        <v>156</v>
      </c>
      <c r="H153" s="169">
        <v>180</v>
      </c>
      <c r="I153" s="170"/>
      <c r="J153" s="171">
        <f>ROUND(I153*H153,2)</f>
        <v>0</v>
      </c>
      <c r="K153" s="167" t="s">
        <v>144</v>
      </c>
      <c r="L153" s="32"/>
      <c r="M153" s="172" t="s">
        <v>1</v>
      </c>
      <c r="N153" s="173" t="s">
        <v>39</v>
      </c>
      <c r="O153" s="57"/>
      <c r="P153" s="174">
        <f>O153*H153</f>
        <v>0</v>
      </c>
      <c r="Q153" s="174">
        <v>0</v>
      </c>
      <c r="R153" s="174">
        <f>Q153*H153</f>
        <v>0</v>
      </c>
      <c r="S153" s="174">
        <v>0</v>
      </c>
      <c r="T153" s="175">
        <f>S153*H153</f>
        <v>0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R153" s="176" t="s">
        <v>145</v>
      </c>
      <c r="AT153" s="176" t="s">
        <v>140</v>
      </c>
      <c r="AU153" s="176" t="s">
        <v>83</v>
      </c>
      <c r="AY153" s="16" t="s">
        <v>137</v>
      </c>
      <c r="BE153" s="177">
        <f>IF(N153="základní",J153,0)</f>
        <v>0</v>
      </c>
      <c r="BF153" s="177">
        <f>IF(N153="snížená",J153,0)</f>
        <v>0</v>
      </c>
      <c r="BG153" s="177">
        <f>IF(N153="zákl. přenesená",J153,0)</f>
        <v>0</v>
      </c>
      <c r="BH153" s="177">
        <f>IF(N153="sníž. přenesená",J153,0)</f>
        <v>0</v>
      </c>
      <c r="BI153" s="177">
        <f>IF(N153="nulová",J153,0)</f>
        <v>0</v>
      </c>
      <c r="BJ153" s="16" t="s">
        <v>81</v>
      </c>
      <c r="BK153" s="177">
        <f>ROUND(I153*H153,2)</f>
        <v>0</v>
      </c>
      <c r="BL153" s="16" t="s">
        <v>145</v>
      </c>
      <c r="BM153" s="176" t="s">
        <v>290</v>
      </c>
    </row>
    <row r="154" spans="1:65" s="13" customFormat="1" ht="11.25">
      <c r="B154" s="178"/>
      <c r="D154" s="179" t="s">
        <v>151</v>
      </c>
      <c r="E154" s="180" t="s">
        <v>1</v>
      </c>
      <c r="F154" s="181" t="s">
        <v>291</v>
      </c>
      <c r="H154" s="182">
        <v>90</v>
      </c>
      <c r="I154" s="183"/>
      <c r="L154" s="178"/>
      <c r="M154" s="184"/>
      <c r="N154" s="185"/>
      <c r="O154" s="185"/>
      <c r="P154" s="185"/>
      <c r="Q154" s="185"/>
      <c r="R154" s="185"/>
      <c r="S154" s="185"/>
      <c r="T154" s="186"/>
      <c r="AT154" s="180" t="s">
        <v>151</v>
      </c>
      <c r="AU154" s="180" t="s">
        <v>83</v>
      </c>
      <c r="AV154" s="13" t="s">
        <v>83</v>
      </c>
      <c r="AW154" s="13" t="s">
        <v>31</v>
      </c>
      <c r="AX154" s="13" t="s">
        <v>74</v>
      </c>
      <c r="AY154" s="180" t="s">
        <v>137</v>
      </c>
    </row>
    <row r="155" spans="1:65" s="13" customFormat="1" ht="11.25">
      <c r="B155" s="178"/>
      <c r="D155" s="179" t="s">
        <v>151</v>
      </c>
      <c r="E155" s="180" t="s">
        <v>1</v>
      </c>
      <c r="F155" s="181" t="s">
        <v>292</v>
      </c>
      <c r="H155" s="182">
        <v>90</v>
      </c>
      <c r="I155" s="183"/>
      <c r="L155" s="178"/>
      <c r="M155" s="184"/>
      <c r="N155" s="185"/>
      <c r="O155" s="185"/>
      <c r="P155" s="185"/>
      <c r="Q155" s="185"/>
      <c r="R155" s="185"/>
      <c r="S155" s="185"/>
      <c r="T155" s="186"/>
      <c r="AT155" s="180" t="s">
        <v>151</v>
      </c>
      <c r="AU155" s="180" t="s">
        <v>83</v>
      </c>
      <c r="AV155" s="13" t="s">
        <v>83</v>
      </c>
      <c r="AW155" s="13" t="s">
        <v>31</v>
      </c>
      <c r="AX155" s="13" t="s">
        <v>74</v>
      </c>
      <c r="AY155" s="180" t="s">
        <v>137</v>
      </c>
    </row>
    <row r="156" spans="1:65" s="14" customFormat="1" ht="11.25">
      <c r="B156" s="197"/>
      <c r="D156" s="179" t="s">
        <v>151</v>
      </c>
      <c r="E156" s="198" t="s">
        <v>1</v>
      </c>
      <c r="F156" s="199" t="s">
        <v>170</v>
      </c>
      <c r="H156" s="200">
        <v>180</v>
      </c>
      <c r="I156" s="201"/>
      <c r="L156" s="197"/>
      <c r="M156" s="202"/>
      <c r="N156" s="203"/>
      <c r="O156" s="203"/>
      <c r="P156" s="203"/>
      <c r="Q156" s="203"/>
      <c r="R156" s="203"/>
      <c r="S156" s="203"/>
      <c r="T156" s="204"/>
      <c r="AT156" s="198" t="s">
        <v>151</v>
      </c>
      <c r="AU156" s="198" t="s">
        <v>83</v>
      </c>
      <c r="AV156" s="14" t="s">
        <v>145</v>
      </c>
      <c r="AW156" s="14" t="s">
        <v>31</v>
      </c>
      <c r="AX156" s="14" t="s">
        <v>81</v>
      </c>
      <c r="AY156" s="198" t="s">
        <v>137</v>
      </c>
    </row>
    <row r="157" spans="1:65" s="2" customFormat="1" ht="96" customHeight="1">
      <c r="A157" s="31"/>
      <c r="B157" s="164"/>
      <c r="C157" s="165" t="s">
        <v>293</v>
      </c>
      <c r="D157" s="165" t="s">
        <v>140</v>
      </c>
      <c r="E157" s="166" t="s">
        <v>294</v>
      </c>
      <c r="F157" s="167" t="s">
        <v>295</v>
      </c>
      <c r="G157" s="168" t="s">
        <v>220</v>
      </c>
      <c r="H157" s="169">
        <v>45</v>
      </c>
      <c r="I157" s="170"/>
      <c r="J157" s="171">
        <f>ROUND(I157*H157,2)</f>
        <v>0</v>
      </c>
      <c r="K157" s="167" t="s">
        <v>144</v>
      </c>
      <c r="L157" s="32"/>
      <c r="M157" s="172" t="s">
        <v>1</v>
      </c>
      <c r="N157" s="173" t="s">
        <v>39</v>
      </c>
      <c r="O157" s="57"/>
      <c r="P157" s="174">
        <f>O157*H157</f>
        <v>0</v>
      </c>
      <c r="Q157" s="174">
        <v>0</v>
      </c>
      <c r="R157" s="174">
        <f>Q157*H157</f>
        <v>0</v>
      </c>
      <c r="S157" s="174">
        <v>0</v>
      </c>
      <c r="T157" s="175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76" t="s">
        <v>145</v>
      </c>
      <c r="AT157" s="176" t="s">
        <v>140</v>
      </c>
      <c r="AU157" s="176" t="s">
        <v>83</v>
      </c>
      <c r="AY157" s="16" t="s">
        <v>137</v>
      </c>
      <c r="BE157" s="177">
        <f>IF(N157="základní",J157,0)</f>
        <v>0</v>
      </c>
      <c r="BF157" s="177">
        <f>IF(N157="snížená",J157,0)</f>
        <v>0</v>
      </c>
      <c r="BG157" s="177">
        <f>IF(N157="zákl. přenesená",J157,0)</f>
        <v>0</v>
      </c>
      <c r="BH157" s="177">
        <f>IF(N157="sníž. přenesená",J157,0)</f>
        <v>0</v>
      </c>
      <c r="BI157" s="177">
        <f>IF(N157="nulová",J157,0)</f>
        <v>0</v>
      </c>
      <c r="BJ157" s="16" t="s">
        <v>81</v>
      </c>
      <c r="BK157" s="177">
        <f>ROUND(I157*H157,2)</f>
        <v>0</v>
      </c>
      <c r="BL157" s="16" t="s">
        <v>145</v>
      </c>
      <c r="BM157" s="176" t="s">
        <v>296</v>
      </c>
    </row>
    <row r="158" spans="1:65" s="2" customFormat="1" ht="24" customHeight="1">
      <c r="A158" s="31"/>
      <c r="B158" s="164"/>
      <c r="C158" s="187" t="s">
        <v>297</v>
      </c>
      <c r="D158" s="187" t="s">
        <v>161</v>
      </c>
      <c r="E158" s="188" t="s">
        <v>298</v>
      </c>
      <c r="F158" s="189" t="s">
        <v>299</v>
      </c>
      <c r="G158" s="190" t="s">
        <v>143</v>
      </c>
      <c r="H158" s="191">
        <v>18</v>
      </c>
      <c r="I158" s="192"/>
      <c r="J158" s="193">
        <f>ROUND(I158*H158,2)</f>
        <v>0</v>
      </c>
      <c r="K158" s="189" t="s">
        <v>144</v>
      </c>
      <c r="L158" s="194"/>
      <c r="M158" s="195" t="s">
        <v>1</v>
      </c>
      <c r="N158" s="196" t="s">
        <v>39</v>
      </c>
      <c r="O158" s="57"/>
      <c r="P158" s="174">
        <f>O158*H158</f>
        <v>0</v>
      </c>
      <c r="Q158" s="174">
        <v>1.79</v>
      </c>
      <c r="R158" s="174">
        <f>Q158*H158</f>
        <v>32.22</v>
      </c>
      <c r="S158" s="174">
        <v>0</v>
      </c>
      <c r="T158" s="175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176" t="s">
        <v>165</v>
      </c>
      <c r="AT158" s="176" t="s">
        <v>161</v>
      </c>
      <c r="AU158" s="176" t="s">
        <v>83</v>
      </c>
      <c r="AY158" s="16" t="s">
        <v>137</v>
      </c>
      <c r="BE158" s="177">
        <f>IF(N158="základní",J158,0)</f>
        <v>0</v>
      </c>
      <c r="BF158" s="177">
        <f>IF(N158="snížená",J158,0)</f>
        <v>0</v>
      </c>
      <c r="BG158" s="177">
        <f>IF(N158="zákl. přenesená",J158,0)</f>
        <v>0</v>
      </c>
      <c r="BH158" s="177">
        <f>IF(N158="sníž. přenesená",J158,0)</f>
        <v>0</v>
      </c>
      <c r="BI158" s="177">
        <f>IF(N158="nulová",J158,0)</f>
        <v>0</v>
      </c>
      <c r="BJ158" s="16" t="s">
        <v>81</v>
      </c>
      <c r="BK158" s="177">
        <f>ROUND(I158*H158,2)</f>
        <v>0</v>
      </c>
      <c r="BL158" s="16" t="s">
        <v>145</v>
      </c>
      <c r="BM158" s="176" t="s">
        <v>300</v>
      </c>
    </row>
    <row r="159" spans="1:65" s="2" customFormat="1" ht="72" customHeight="1">
      <c r="A159" s="31"/>
      <c r="B159" s="164"/>
      <c r="C159" s="165" t="s">
        <v>301</v>
      </c>
      <c r="D159" s="165" t="s">
        <v>140</v>
      </c>
      <c r="E159" s="166" t="s">
        <v>302</v>
      </c>
      <c r="F159" s="167" t="s">
        <v>303</v>
      </c>
      <c r="G159" s="168" t="s">
        <v>241</v>
      </c>
      <c r="H159" s="169">
        <v>750</v>
      </c>
      <c r="I159" s="170"/>
      <c r="J159" s="171">
        <f>ROUND(I159*H159,2)</f>
        <v>0</v>
      </c>
      <c r="K159" s="167" t="s">
        <v>144</v>
      </c>
      <c r="L159" s="32"/>
      <c r="M159" s="172" t="s">
        <v>1</v>
      </c>
      <c r="N159" s="173" t="s">
        <v>39</v>
      </c>
      <c r="O159" s="57"/>
      <c r="P159" s="174">
        <f>O159*H159</f>
        <v>0</v>
      </c>
      <c r="Q159" s="174">
        <v>0</v>
      </c>
      <c r="R159" s="174">
        <f>Q159*H159</f>
        <v>0</v>
      </c>
      <c r="S159" s="174">
        <v>0</v>
      </c>
      <c r="T159" s="175">
        <f>S159*H159</f>
        <v>0</v>
      </c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R159" s="176" t="s">
        <v>145</v>
      </c>
      <c r="AT159" s="176" t="s">
        <v>140</v>
      </c>
      <c r="AU159" s="176" t="s">
        <v>83</v>
      </c>
      <c r="AY159" s="16" t="s">
        <v>137</v>
      </c>
      <c r="BE159" s="177">
        <f>IF(N159="základní",J159,0)</f>
        <v>0</v>
      </c>
      <c r="BF159" s="177">
        <f>IF(N159="snížená",J159,0)</f>
        <v>0</v>
      </c>
      <c r="BG159" s="177">
        <f>IF(N159="zákl. přenesená",J159,0)</f>
        <v>0</v>
      </c>
      <c r="BH159" s="177">
        <f>IF(N159="sníž. přenesená",J159,0)</f>
        <v>0</v>
      </c>
      <c r="BI159" s="177">
        <f>IF(N159="nulová",J159,0)</f>
        <v>0</v>
      </c>
      <c r="BJ159" s="16" t="s">
        <v>81</v>
      </c>
      <c r="BK159" s="177">
        <f>ROUND(I159*H159,2)</f>
        <v>0</v>
      </c>
      <c r="BL159" s="16" t="s">
        <v>145</v>
      </c>
      <c r="BM159" s="176" t="s">
        <v>304</v>
      </c>
    </row>
    <row r="160" spans="1:65" s="13" customFormat="1" ht="22.5">
      <c r="B160" s="178"/>
      <c r="D160" s="179" t="s">
        <v>151</v>
      </c>
      <c r="E160" s="180" t="s">
        <v>1</v>
      </c>
      <c r="F160" s="181" t="s">
        <v>305</v>
      </c>
      <c r="H160" s="182">
        <v>750</v>
      </c>
      <c r="I160" s="183"/>
      <c r="L160" s="178"/>
      <c r="M160" s="184"/>
      <c r="N160" s="185"/>
      <c r="O160" s="185"/>
      <c r="P160" s="185"/>
      <c r="Q160" s="185"/>
      <c r="R160" s="185"/>
      <c r="S160" s="185"/>
      <c r="T160" s="186"/>
      <c r="AT160" s="180" t="s">
        <v>151</v>
      </c>
      <c r="AU160" s="180" t="s">
        <v>83</v>
      </c>
      <c r="AV160" s="13" t="s">
        <v>83</v>
      </c>
      <c r="AW160" s="13" t="s">
        <v>31</v>
      </c>
      <c r="AX160" s="13" t="s">
        <v>81</v>
      </c>
      <c r="AY160" s="180" t="s">
        <v>137</v>
      </c>
    </row>
    <row r="161" spans="1:65" s="2" customFormat="1" ht="84" customHeight="1">
      <c r="A161" s="31"/>
      <c r="B161" s="164"/>
      <c r="C161" s="165" t="s">
        <v>7</v>
      </c>
      <c r="D161" s="165" t="s">
        <v>140</v>
      </c>
      <c r="E161" s="166" t="s">
        <v>306</v>
      </c>
      <c r="F161" s="167" t="s">
        <v>307</v>
      </c>
      <c r="G161" s="168" t="s">
        <v>143</v>
      </c>
      <c r="H161" s="169">
        <v>160</v>
      </c>
      <c r="I161" s="170"/>
      <c r="J161" s="171">
        <f>ROUND(I161*H161,2)</f>
        <v>0</v>
      </c>
      <c r="K161" s="167" t="s">
        <v>144</v>
      </c>
      <c r="L161" s="32"/>
      <c r="M161" s="172" t="s">
        <v>1</v>
      </c>
      <c r="N161" s="173" t="s">
        <v>39</v>
      </c>
      <c r="O161" s="57"/>
      <c r="P161" s="174">
        <f>O161*H161</f>
        <v>0</v>
      </c>
      <c r="Q161" s="174">
        <v>0</v>
      </c>
      <c r="R161" s="174">
        <f>Q161*H161</f>
        <v>0</v>
      </c>
      <c r="S161" s="174">
        <v>0</v>
      </c>
      <c r="T161" s="175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76" t="s">
        <v>145</v>
      </c>
      <c r="AT161" s="176" t="s">
        <v>140</v>
      </c>
      <c r="AU161" s="176" t="s">
        <v>83</v>
      </c>
      <c r="AY161" s="16" t="s">
        <v>137</v>
      </c>
      <c r="BE161" s="177">
        <f>IF(N161="základní",J161,0)</f>
        <v>0</v>
      </c>
      <c r="BF161" s="177">
        <f>IF(N161="snížená",J161,0)</f>
        <v>0</v>
      </c>
      <c r="BG161" s="177">
        <f>IF(N161="zákl. přenesená",J161,0)</f>
        <v>0</v>
      </c>
      <c r="BH161" s="177">
        <f>IF(N161="sníž. přenesená",J161,0)</f>
        <v>0</v>
      </c>
      <c r="BI161" s="177">
        <f>IF(N161="nulová",J161,0)</f>
        <v>0</v>
      </c>
      <c r="BJ161" s="16" t="s">
        <v>81</v>
      </c>
      <c r="BK161" s="177">
        <f>ROUND(I161*H161,2)</f>
        <v>0</v>
      </c>
      <c r="BL161" s="16" t="s">
        <v>145</v>
      </c>
      <c r="BM161" s="176" t="s">
        <v>308</v>
      </c>
    </row>
    <row r="162" spans="1:65" s="2" customFormat="1" ht="24" customHeight="1">
      <c r="A162" s="31"/>
      <c r="B162" s="164"/>
      <c r="C162" s="187" t="s">
        <v>309</v>
      </c>
      <c r="D162" s="187" t="s">
        <v>161</v>
      </c>
      <c r="E162" s="188" t="s">
        <v>310</v>
      </c>
      <c r="F162" s="189" t="s">
        <v>311</v>
      </c>
      <c r="G162" s="190" t="s">
        <v>143</v>
      </c>
      <c r="H162" s="191">
        <v>160</v>
      </c>
      <c r="I162" s="192"/>
      <c r="J162" s="193">
        <f>ROUND(I162*H162,2)</f>
        <v>0</v>
      </c>
      <c r="K162" s="189" t="s">
        <v>144</v>
      </c>
      <c r="L162" s="194"/>
      <c r="M162" s="195" t="s">
        <v>1</v>
      </c>
      <c r="N162" s="196" t="s">
        <v>39</v>
      </c>
      <c r="O162" s="57"/>
      <c r="P162" s="174">
        <f>O162*H162</f>
        <v>0</v>
      </c>
      <c r="Q162" s="174">
        <v>0</v>
      </c>
      <c r="R162" s="174">
        <f>Q162*H162</f>
        <v>0</v>
      </c>
      <c r="S162" s="174">
        <v>0</v>
      </c>
      <c r="T162" s="175">
        <f>S162*H162</f>
        <v>0</v>
      </c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R162" s="176" t="s">
        <v>165</v>
      </c>
      <c r="AT162" s="176" t="s">
        <v>161</v>
      </c>
      <c r="AU162" s="176" t="s">
        <v>83</v>
      </c>
      <c r="AY162" s="16" t="s">
        <v>137</v>
      </c>
      <c r="BE162" s="177">
        <f>IF(N162="základní",J162,0)</f>
        <v>0</v>
      </c>
      <c r="BF162" s="177">
        <f>IF(N162="snížená",J162,0)</f>
        <v>0</v>
      </c>
      <c r="BG162" s="177">
        <f>IF(N162="zákl. přenesená",J162,0)</f>
        <v>0</v>
      </c>
      <c r="BH162" s="177">
        <f>IF(N162="sníž. přenesená",J162,0)</f>
        <v>0</v>
      </c>
      <c r="BI162" s="177">
        <f>IF(N162="nulová",J162,0)</f>
        <v>0</v>
      </c>
      <c r="BJ162" s="16" t="s">
        <v>81</v>
      </c>
      <c r="BK162" s="177">
        <f>ROUND(I162*H162,2)</f>
        <v>0</v>
      </c>
      <c r="BL162" s="16" t="s">
        <v>145</v>
      </c>
      <c r="BM162" s="176" t="s">
        <v>312</v>
      </c>
    </row>
    <row r="163" spans="1:65" s="2" customFormat="1" ht="24" customHeight="1">
      <c r="A163" s="31"/>
      <c r="B163" s="164"/>
      <c r="C163" s="187" t="s">
        <v>313</v>
      </c>
      <c r="D163" s="187" t="s">
        <v>161</v>
      </c>
      <c r="E163" s="188" t="s">
        <v>314</v>
      </c>
      <c r="F163" s="189" t="s">
        <v>315</v>
      </c>
      <c r="G163" s="190" t="s">
        <v>164</v>
      </c>
      <c r="H163" s="191">
        <v>750</v>
      </c>
      <c r="I163" s="192"/>
      <c r="J163" s="193">
        <f>ROUND(I163*H163,2)</f>
        <v>0</v>
      </c>
      <c r="K163" s="189" t="s">
        <v>144</v>
      </c>
      <c r="L163" s="194"/>
      <c r="M163" s="195" t="s">
        <v>1</v>
      </c>
      <c r="N163" s="196" t="s">
        <v>39</v>
      </c>
      <c r="O163" s="57"/>
      <c r="P163" s="174">
        <f>O163*H163</f>
        <v>0</v>
      </c>
      <c r="Q163" s="174">
        <v>1</v>
      </c>
      <c r="R163" s="174">
        <f>Q163*H163</f>
        <v>750</v>
      </c>
      <c r="S163" s="174">
        <v>0</v>
      </c>
      <c r="T163" s="175">
        <f>S163*H163</f>
        <v>0</v>
      </c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R163" s="176" t="s">
        <v>165</v>
      </c>
      <c r="AT163" s="176" t="s">
        <v>161</v>
      </c>
      <c r="AU163" s="176" t="s">
        <v>83</v>
      </c>
      <c r="AY163" s="16" t="s">
        <v>137</v>
      </c>
      <c r="BE163" s="177">
        <f>IF(N163="základní",J163,0)</f>
        <v>0</v>
      </c>
      <c r="BF163" s="177">
        <f>IF(N163="snížená",J163,0)</f>
        <v>0</v>
      </c>
      <c r="BG163" s="177">
        <f>IF(N163="zákl. přenesená",J163,0)</f>
        <v>0</v>
      </c>
      <c r="BH163" s="177">
        <f>IF(N163="sníž. přenesená",J163,0)</f>
        <v>0</v>
      </c>
      <c r="BI163" s="177">
        <f>IF(N163="nulová",J163,0)</f>
        <v>0</v>
      </c>
      <c r="BJ163" s="16" t="s">
        <v>81</v>
      </c>
      <c r="BK163" s="177">
        <f>ROUND(I163*H163,2)</f>
        <v>0</v>
      </c>
      <c r="BL163" s="16" t="s">
        <v>145</v>
      </c>
      <c r="BM163" s="176" t="s">
        <v>316</v>
      </c>
    </row>
    <row r="164" spans="1:65" s="13" customFormat="1" ht="22.5">
      <c r="B164" s="178"/>
      <c r="D164" s="179" t="s">
        <v>151</v>
      </c>
      <c r="E164" s="180" t="s">
        <v>1</v>
      </c>
      <c r="F164" s="181" t="s">
        <v>317</v>
      </c>
      <c r="H164" s="182">
        <v>100</v>
      </c>
      <c r="I164" s="183"/>
      <c r="L164" s="178"/>
      <c r="M164" s="184"/>
      <c r="N164" s="185"/>
      <c r="O164" s="185"/>
      <c r="P164" s="185"/>
      <c r="Q164" s="185"/>
      <c r="R164" s="185"/>
      <c r="S164" s="185"/>
      <c r="T164" s="186"/>
      <c r="AT164" s="180" t="s">
        <v>151</v>
      </c>
      <c r="AU164" s="180" t="s">
        <v>83</v>
      </c>
      <c r="AV164" s="13" t="s">
        <v>83</v>
      </c>
      <c r="AW164" s="13" t="s">
        <v>31</v>
      </c>
      <c r="AX164" s="13" t="s">
        <v>74</v>
      </c>
      <c r="AY164" s="180" t="s">
        <v>137</v>
      </c>
    </row>
    <row r="165" spans="1:65" s="13" customFormat="1" ht="22.5">
      <c r="B165" s="178"/>
      <c r="D165" s="179" t="s">
        <v>151</v>
      </c>
      <c r="E165" s="180" t="s">
        <v>1</v>
      </c>
      <c r="F165" s="181" t="s">
        <v>318</v>
      </c>
      <c r="H165" s="182">
        <v>350</v>
      </c>
      <c r="I165" s="183"/>
      <c r="L165" s="178"/>
      <c r="M165" s="184"/>
      <c r="N165" s="185"/>
      <c r="O165" s="185"/>
      <c r="P165" s="185"/>
      <c r="Q165" s="185"/>
      <c r="R165" s="185"/>
      <c r="S165" s="185"/>
      <c r="T165" s="186"/>
      <c r="AT165" s="180" t="s">
        <v>151</v>
      </c>
      <c r="AU165" s="180" t="s">
        <v>83</v>
      </c>
      <c r="AV165" s="13" t="s">
        <v>83</v>
      </c>
      <c r="AW165" s="13" t="s">
        <v>31</v>
      </c>
      <c r="AX165" s="13" t="s">
        <v>74</v>
      </c>
      <c r="AY165" s="180" t="s">
        <v>137</v>
      </c>
    </row>
    <row r="166" spans="1:65" s="13" customFormat="1" ht="22.5">
      <c r="B166" s="178"/>
      <c r="D166" s="179" t="s">
        <v>151</v>
      </c>
      <c r="E166" s="180" t="s">
        <v>1</v>
      </c>
      <c r="F166" s="181" t="s">
        <v>319</v>
      </c>
      <c r="H166" s="182">
        <v>300</v>
      </c>
      <c r="I166" s="183"/>
      <c r="L166" s="178"/>
      <c r="M166" s="184"/>
      <c r="N166" s="185"/>
      <c r="O166" s="185"/>
      <c r="P166" s="185"/>
      <c r="Q166" s="185"/>
      <c r="R166" s="185"/>
      <c r="S166" s="185"/>
      <c r="T166" s="186"/>
      <c r="AT166" s="180" t="s">
        <v>151</v>
      </c>
      <c r="AU166" s="180" t="s">
        <v>83</v>
      </c>
      <c r="AV166" s="13" t="s">
        <v>83</v>
      </c>
      <c r="AW166" s="13" t="s">
        <v>31</v>
      </c>
      <c r="AX166" s="13" t="s">
        <v>74</v>
      </c>
      <c r="AY166" s="180" t="s">
        <v>137</v>
      </c>
    </row>
    <row r="167" spans="1:65" s="14" customFormat="1" ht="11.25">
      <c r="B167" s="197"/>
      <c r="D167" s="179" t="s">
        <v>151</v>
      </c>
      <c r="E167" s="198" t="s">
        <v>1</v>
      </c>
      <c r="F167" s="199" t="s">
        <v>170</v>
      </c>
      <c r="H167" s="200">
        <v>750</v>
      </c>
      <c r="I167" s="201"/>
      <c r="L167" s="197"/>
      <c r="M167" s="202"/>
      <c r="N167" s="203"/>
      <c r="O167" s="203"/>
      <c r="P167" s="203"/>
      <c r="Q167" s="203"/>
      <c r="R167" s="203"/>
      <c r="S167" s="203"/>
      <c r="T167" s="204"/>
      <c r="AT167" s="198" t="s">
        <v>151</v>
      </c>
      <c r="AU167" s="198" t="s">
        <v>83</v>
      </c>
      <c r="AV167" s="14" t="s">
        <v>145</v>
      </c>
      <c r="AW167" s="14" t="s">
        <v>31</v>
      </c>
      <c r="AX167" s="14" t="s">
        <v>81</v>
      </c>
      <c r="AY167" s="198" t="s">
        <v>137</v>
      </c>
    </row>
    <row r="168" spans="1:65" s="2" customFormat="1" ht="48" customHeight="1">
      <c r="A168" s="31"/>
      <c r="B168" s="164"/>
      <c r="C168" s="165" t="s">
        <v>320</v>
      </c>
      <c r="D168" s="165" t="s">
        <v>140</v>
      </c>
      <c r="E168" s="166" t="s">
        <v>321</v>
      </c>
      <c r="F168" s="167" t="s">
        <v>322</v>
      </c>
      <c r="G168" s="168" t="s">
        <v>241</v>
      </c>
      <c r="H168" s="169">
        <v>2500</v>
      </c>
      <c r="I168" s="170"/>
      <c r="J168" s="171">
        <f>ROUND(I168*H168,2)</f>
        <v>0</v>
      </c>
      <c r="K168" s="167" t="s">
        <v>144</v>
      </c>
      <c r="L168" s="32"/>
      <c r="M168" s="205" t="s">
        <v>1</v>
      </c>
      <c r="N168" s="206" t="s">
        <v>39</v>
      </c>
      <c r="O168" s="207"/>
      <c r="P168" s="208">
        <f>O168*H168</f>
        <v>0</v>
      </c>
      <c r="Q168" s="208">
        <v>0</v>
      </c>
      <c r="R168" s="208">
        <f>Q168*H168</f>
        <v>0</v>
      </c>
      <c r="S168" s="208">
        <v>0</v>
      </c>
      <c r="T168" s="209">
        <f>S168*H168</f>
        <v>0</v>
      </c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R168" s="176" t="s">
        <v>145</v>
      </c>
      <c r="AT168" s="176" t="s">
        <v>140</v>
      </c>
      <c r="AU168" s="176" t="s">
        <v>83</v>
      </c>
      <c r="AY168" s="16" t="s">
        <v>137</v>
      </c>
      <c r="BE168" s="177">
        <f>IF(N168="základní",J168,0)</f>
        <v>0</v>
      </c>
      <c r="BF168" s="177">
        <f>IF(N168="snížená",J168,0)</f>
        <v>0</v>
      </c>
      <c r="BG168" s="177">
        <f>IF(N168="zákl. přenesená",J168,0)</f>
        <v>0</v>
      </c>
      <c r="BH168" s="177">
        <f>IF(N168="sníž. přenesená",J168,0)</f>
        <v>0</v>
      </c>
      <c r="BI168" s="177">
        <f>IF(N168="nulová",J168,0)</f>
        <v>0</v>
      </c>
      <c r="BJ168" s="16" t="s">
        <v>81</v>
      </c>
      <c r="BK168" s="177">
        <f>ROUND(I168*H168,2)</f>
        <v>0</v>
      </c>
      <c r="BL168" s="16" t="s">
        <v>145</v>
      </c>
      <c r="BM168" s="176" t="s">
        <v>323</v>
      </c>
    </row>
    <row r="169" spans="1:65" s="2" customFormat="1" ht="6.95" customHeight="1">
      <c r="A169" s="31"/>
      <c r="B169" s="46"/>
      <c r="C169" s="47"/>
      <c r="D169" s="47"/>
      <c r="E169" s="47"/>
      <c r="F169" s="47"/>
      <c r="G169" s="47"/>
      <c r="H169" s="47"/>
      <c r="I169" s="124"/>
      <c r="J169" s="47"/>
      <c r="K169" s="47"/>
      <c r="L169" s="32"/>
      <c r="M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</row>
  </sheetData>
  <autoFilter ref="C121:K168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9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7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7"/>
      <c r="L2" s="225" t="s">
        <v>5</v>
      </c>
      <c r="M2" s="226"/>
      <c r="N2" s="226"/>
      <c r="O2" s="226"/>
      <c r="P2" s="226"/>
      <c r="Q2" s="226"/>
      <c r="R2" s="226"/>
      <c r="S2" s="226"/>
      <c r="T2" s="226"/>
      <c r="U2" s="226"/>
      <c r="V2" s="226"/>
      <c r="AT2" s="16" t="s">
        <v>97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98"/>
      <c r="J3" s="18"/>
      <c r="K3" s="18"/>
      <c r="L3" s="19"/>
      <c r="AT3" s="16" t="s">
        <v>83</v>
      </c>
    </row>
    <row r="4" spans="1:46" s="1" customFormat="1" ht="24.95" customHeight="1">
      <c r="B4" s="19"/>
      <c r="D4" s="20" t="s">
        <v>110</v>
      </c>
      <c r="I4" s="97"/>
      <c r="L4" s="19"/>
      <c r="M4" s="99" t="s">
        <v>10</v>
      </c>
      <c r="AT4" s="16" t="s">
        <v>3</v>
      </c>
    </row>
    <row r="5" spans="1:46" s="1" customFormat="1" ht="6.95" customHeight="1">
      <c r="B5" s="19"/>
      <c r="I5" s="97"/>
      <c r="L5" s="19"/>
    </row>
    <row r="6" spans="1:46" s="1" customFormat="1" ht="12" customHeight="1">
      <c r="B6" s="19"/>
      <c r="D6" s="26" t="s">
        <v>16</v>
      </c>
      <c r="I6" s="97"/>
      <c r="L6" s="19"/>
    </row>
    <row r="7" spans="1:46" s="1" customFormat="1" ht="25.5" customHeight="1">
      <c r="B7" s="19"/>
      <c r="E7" s="257" t="str">
        <f>'Rekapitulace stavby'!K6</f>
        <v>Oprava trati v úseku Velká nad Veličkou - Lipov - oprava stávajícího pod povrchového a povrchového odvodnění v km 54,420</v>
      </c>
      <c r="F7" s="258"/>
      <c r="G7" s="258"/>
      <c r="H7" s="258"/>
      <c r="I7" s="97"/>
      <c r="L7" s="19"/>
    </row>
    <row r="8" spans="1:46" s="1" customFormat="1" ht="12" customHeight="1">
      <c r="B8" s="19"/>
      <c r="D8" s="26" t="s">
        <v>111</v>
      </c>
      <c r="I8" s="97"/>
      <c r="L8" s="19"/>
    </row>
    <row r="9" spans="1:46" s="2" customFormat="1" ht="16.5" customHeight="1">
      <c r="A9" s="31"/>
      <c r="B9" s="32"/>
      <c r="C9" s="31"/>
      <c r="D9" s="31"/>
      <c r="E9" s="257" t="s">
        <v>226</v>
      </c>
      <c r="F9" s="259"/>
      <c r="G9" s="259"/>
      <c r="H9" s="259"/>
      <c r="I9" s="100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113</v>
      </c>
      <c r="E10" s="31"/>
      <c r="F10" s="31"/>
      <c r="G10" s="31"/>
      <c r="H10" s="31"/>
      <c r="I10" s="100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3" t="s">
        <v>324</v>
      </c>
      <c r="F11" s="259"/>
      <c r="G11" s="259"/>
      <c r="H11" s="259"/>
      <c r="I11" s="100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1.25">
      <c r="A12" s="31"/>
      <c r="B12" s="32"/>
      <c r="C12" s="31"/>
      <c r="D12" s="31"/>
      <c r="E12" s="31"/>
      <c r="F12" s="31"/>
      <c r="G12" s="31"/>
      <c r="H12" s="31"/>
      <c r="I12" s="100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101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101" t="s">
        <v>22</v>
      </c>
      <c r="J14" s="54" t="str">
        <f>'Rekapitulace stavby'!AN8</f>
        <v>28. 6. 2019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100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101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101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100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101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60" t="str">
        <f>'Rekapitulace stavby'!E14</f>
        <v>Vyplň údaj</v>
      </c>
      <c r="F20" s="236"/>
      <c r="G20" s="236"/>
      <c r="H20" s="236"/>
      <c r="I20" s="101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100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101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101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100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101" t="s">
        <v>25</v>
      </c>
      <c r="J25" s="24" t="str">
        <f>IF('Rekapitulace stavby'!AN19="","",'Rekapitulace stavby'!AN19)</f>
        <v/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tr">
        <f>IF('Rekapitulace stavby'!E20="","",'Rekapitulace stavby'!E20)</f>
        <v xml:space="preserve"> </v>
      </c>
      <c r="F26" s="31"/>
      <c r="G26" s="31"/>
      <c r="H26" s="31"/>
      <c r="I26" s="101" t="s">
        <v>27</v>
      </c>
      <c r="J26" s="24" t="str">
        <f>IF('Rekapitulace stavby'!AN20="","",'Rekapitulace stavby'!AN20)</f>
        <v/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100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33</v>
      </c>
      <c r="E28" s="31"/>
      <c r="F28" s="31"/>
      <c r="G28" s="31"/>
      <c r="H28" s="31"/>
      <c r="I28" s="100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102"/>
      <c r="B29" s="103"/>
      <c r="C29" s="102"/>
      <c r="D29" s="102"/>
      <c r="E29" s="240" t="s">
        <v>1</v>
      </c>
      <c r="F29" s="240"/>
      <c r="G29" s="240"/>
      <c r="H29" s="240"/>
      <c r="I29" s="104"/>
      <c r="J29" s="102"/>
      <c r="K29" s="102"/>
      <c r="L29" s="105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100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106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7" t="s">
        <v>34</v>
      </c>
      <c r="E32" s="31"/>
      <c r="F32" s="31"/>
      <c r="G32" s="31"/>
      <c r="H32" s="31"/>
      <c r="I32" s="100"/>
      <c r="J32" s="70">
        <f>ROUND(J125,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106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36</v>
      </c>
      <c r="G34" s="31"/>
      <c r="H34" s="31"/>
      <c r="I34" s="108" t="s">
        <v>35</v>
      </c>
      <c r="J34" s="35" t="s">
        <v>37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9" t="s">
        <v>38</v>
      </c>
      <c r="E35" s="26" t="s">
        <v>39</v>
      </c>
      <c r="F35" s="110">
        <f>ROUND((SUM(BE125:BE138)),  2)</f>
        <v>0</v>
      </c>
      <c r="G35" s="31"/>
      <c r="H35" s="31"/>
      <c r="I35" s="111">
        <v>0.21</v>
      </c>
      <c r="J35" s="110">
        <f>ROUND(((SUM(BE125:BE138))*I35),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40</v>
      </c>
      <c r="F36" s="110">
        <f>ROUND((SUM(BF125:BF138)),  2)</f>
        <v>0</v>
      </c>
      <c r="G36" s="31"/>
      <c r="H36" s="31"/>
      <c r="I36" s="111">
        <v>0.15</v>
      </c>
      <c r="J36" s="110">
        <f>ROUND(((SUM(BF125:BF138))*I36),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41</v>
      </c>
      <c r="F37" s="110">
        <f>ROUND((SUM(BG125:BG138)),  2)</f>
        <v>0</v>
      </c>
      <c r="G37" s="31"/>
      <c r="H37" s="31"/>
      <c r="I37" s="111">
        <v>0.21</v>
      </c>
      <c r="J37" s="110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42</v>
      </c>
      <c r="F38" s="110">
        <f>ROUND((SUM(BH125:BH138)),  2)</f>
        <v>0</v>
      </c>
      <c r="G38" s="31"/>
      <c r="H38" s="31"/>
      <c r="I38" s="111">
        <v>0.15</v>
      </c>
      <c r="J38" s="110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43</v>
      </c>
      <c r="F39" s="110">
        <f>ROUND((SUM(BI125:BI138)),  2)</f>
        <v>0</v>
      </c>
      <c r="G39" s="31"/>
      <c r="H39" s="31"/>
      <c r="I39" s="111">
        <v>0</v>
      </c>
      <c r="J39" s="110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100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12"/>
      <c r="D41" s="113" t="s">
        <v>44</v>
      </c>
      <c r="E41" s="59"/>
      <c r="F41" s="59"/>
      <c r="G41" s="114" t="s">
        <v>45</v>
      </c>
      <c r="H41" s="115" t="s">
        <v>46</v>
      </c>
      <c r="I41" s="116"/>
      <c r="J41" s="117">
        <f>SUM(J32:J39)</f>
        <v>0</v>
      </c>
      <c r="K41" s="118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100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I43" s="97"/>
      <c r="L43" s="19"/>
    </row>
    <row r="44" spans="1:31" s="1" customFormat="1" ht="14.45" customHeight="1">
      <c r="B44" s="19"/>
      <c r="I44" s="97"/>
      <c r="L44" s="19"/>
    </row>
    <row r="45" spans="1:31" s="1" customFormat="1" ht="14.45" customHeight="1">
      <c r="B45" s="19"/>
      <c r="I45" s="97"/>
      <c r="L45" s="19"/>
    </row>
    <row r="46" spans="1:31" s="1" customFormat="1" ht="14.45" customHeight="1">
      <c r="B46" s="19"/>
      <c r="I46" s="97"/>
      <c r="L46" s="19"/>
    </row>
    <row r="47" spans="1:31" s="1" customFormat="1" ht="14.45" customHeight="1">
      <c r="B47" s="19"/>
      <c r="I47" s="97"/>
      <c r="L47" s="19"/>
    </row>
    <row r="48" spans="1:31" s="1" customFormat="1" ht="14.45" customHeight="1">
      <c r="B48" s="19"/>
      <c r="I48" s="97"/>
      <c r="L48" s="19"/>
    </row>
    <row r="49" spans="1:31" s="1" customFormat="1" ht="14.45" customHeight="1">
      <c r="B49" s="19"/>
      <c r="I49" s="97"/>
      <c r="L49" s="19"/>
    </row>
    <row r="50" spans="1:31" s="2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119"/>
      <c r="J50" s="43"/>
      <c r="K50" s="43"/>
      <c r="L50" s="41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1"/>
      <c r="B61" s="32"/>
      <c r="C61" s="31"/>
      <c r="D61" s="44" t="s">
        <v>49</v>
      </c>
      <c r="E61" s="34"/>
      <c r="F61" s="120" t="s">
        <v>50</v>
      </c>
      <c r="G61" s="44" t="s">
        <v>49</v>
      </c>
      <c r="H61" s="34"/>
      <c r="I61" s="121"/>
      <c r="J61" s="122" t="s">
        <v>50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1"/>
      <c r="B65" s="32"/>
      <c r="C65" s="31"/>
      <c r="D65" s="42" t="s">
        <v>51</v>
      </c>
      <c r="E65" s="45"/>
      <c r="F65" s="45"/>
      <c r="G65" s="42" t="s">
        <v>52</v>
      </c>
      <c r="H65" s="45"/>
      <c r="I65" s="123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1"/>
      <c r="B76" s="32"/>
      <c r="C76" s="31"/>
      <c r="D76" s="44" t="s">
        <v>49</v>
      </c>
      <c r="E76" s="34"/>
      <c r="F76" s="120" t="s">
        <v>50</v>
      </c>
      <c r="G76" s="44" t="s">
        <v>49</v>
      </c>
      <c r="H76" s="34"/>
      <c r="I76" s="121"/>
      <c r="J76" s="122" t="s">
        <v>50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124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125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115</v>
      </c>
      <c r="D82" s="31"/>
      <c r="E82" s="31"/>
      <c r="F82" s="31"/>
      <c r="G82" s="31"/>
      <c r="H82" s="31"/>
      <c r="I82" s="100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100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100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25.5" customHeight="1">
      <c r="A85" s="31"/>
      <c r="B85" s="32"/>
      <c r="C85" s="31"/>
      <c r="D85" s="31"/>
      <c r="E85" s="257" t="str">
        <f>E7</f>
        <v>Oprava trati v úseku Velká nad Veličkou - Lipov - oprava stávajícího pod povrchového a povrchového odvodnění v km 54,420</v>
      </c>
      <c r="F85" s="258"/>
      <c r="G85" s="258"/>
      <c r="H85" s="258"/>
      <c r="I85" s="100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111</v>
      </c>
      <c r="I86" s="97"/>
      <c r="L86" s="19"/>
    </row>
    <row r="87" spans="1:31" s="2" customFormat="1" ht="16.5" customHeight="1">
      <c r="A87" s="31"/>
      <c r="B87" s="32"/>
      <c r="C87" s="31"/>
      <c r="D87" s="31"/>
      <c r="E87" s="257" t="s">
        <v>226</v>
      </c>
      <c r="F87" s="259"/>
      <c r="G87" s="259"/>
      <c r="H87" s="259"/>
      <c r="I87" s="100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113</v>
      </c>
      <c r="D88" s="31"/>
      <c r="E88" s="31"/>
      <c r="F88" s="31"/>
      <c r="G88" s="31"/>
      <c r="H88" s="31"/>
      <c r="I88" s="100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3" t="str">
        <f>E11</f>
        <v>02.2 - Zřízení horizontálních odvodňovacých vrtů (URS)</v>
      </c>
      <c r="F89" s="259"/>
      <c r="G89" s="259"/>
      <c r="H89" s="259"/>
      <c r="I89" s="100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100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TO Veselí nad Moravou</v>
      </c>
      <c r="G91" s="31"/>
      <c r="H91" s="31"/>
      <c r="I91" s="101" t="s">
        <v>22</v>
      </c>
      <c r="J91" s="54" t="str">
        <f>IF(J14="","",J14)</f>
        <v>28. 6. 2019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100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101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101" t="s">
        <v>32</v>
      </c>
      <c r="J94" s="29" t="str">
        <f>E26</f>
        <v xml:space="preserve"> 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100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26" t="s">
        <v>116</v>
      </c>
      <c r="D96" s="112"/>
      <c r="E96" s="112"/>
      <c r="F96" s="112"/>
      <c r="G96" s="112"/>
      <c r="H96" s="112"/>
      <c r="I96" s="127"/>
      <c r="J96" s="128" t="s">
        <v>117</v>
      </c>
      <c r="K96" s="112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100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29" t="s">
        <v>118</v>
      </c>
      <c r="D98" s="31"/>
      <c r="E98" s="31"/>
      <c r="F98" s="31"/>
      <c r="G98" s="31"/>
      <c r="H98" s="31"/>
      <c r="I98" s="100"/>
      <c r="J98" s="70">
        <f>J125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119</v>
      </c>
    </row>
    <row r="99" spans="1:47" s="9" customFormat="1" ht="24.95" customHeight="1">
      <c r="B99" s="130"/>
      <c r="D99" s="131" t="s">
        <v>120</v>
      </c>
      <c r="E99" s="132"/>
      <c r="F99" s="132"/>
      <c r="G99" s="132"/>
      <c r="H99" s="132"/>
      <c r="I99" s="133"/>
      <c r="J99" s="134">
        <f>J126</f>
        <v>0</v>
      </c>
      <c r="L99" s="130"/>
    </row>
    <row r="100" spans="1:47" s="10" customFormat="1" ht="19.899999999999999" customHeight="1">
      <c r="B100" s="135"/>
      <c r="D100" s="136" t="s">
        <v>325</v>
      </c>
      <c r="E100" s="137"/>
      <c r="F100" s="137"/>
      <c r="G100" s="137"/>
      <c r="H100" s="137"/>
      <c r="I100" s="138"/>
      <c r="J100" s="139">
        <f>J127</f>
        <v>0</v>
      </c>
      <c r="L100" s="135"/>
    </row>
    <row r="101" spans="1:47" s="10" customFormat="1" ht="19.899999999999999" customHeight="1">
      <c r="B101" s="135"/>
      <c r="D101" s="136" t="s">
        <v>326</v>
      </c>
      <c r="E101" s="137"/>
      <c r="F101" s="137"/>
      <c r="G101" s="137"/>
      <c r="H101" s="137"/>
      <c r="I101" s="138"/>
      <c r="J101" s="139">
        <f>J129</f>
        <v>0</v>
      </c>
      <c r="L101" s="135"/>
    </row>
    <row r="102" spans="1:47" s="9" customFormat="1" ht="24.95" customHeight="1">
      <c r="B102" s="130"/>
      <c r="D102" s="131" t="s">
        <v>327</v>
      </c>
      <c r="E102" s="132"/>
      <c r="F102" s="132"/>
      <c r="G102" s="132"/>
      <c r="H102" s="132"/>
      <c r="I102" s="133"/>
      <c r="J102" s="134">
        <f>J133</f>
        <v>0</v>
      </c>
      <c r="L102" s="130"/>
    </row>
    <row r="103" spans="1:47" s="10" customFormat="1" ht="19.899999999999999" customHeight="1">
      <c r="B103" s="135"/>
      <c r="D103" s="136" t="s">
        <v>328</v>
      </c>
      <c r="E103" s="137"/>
      <c r="F103" s="137"/>
      <c r="G103" s="137"/>
      <c r="H103" s="137"/>
      <c r="I103" s="138"/>
      <c r="J103" s="139">
        <f>J134</f>
        <v>0</v>
      </c>
      <c r="L103" s="135"/>
    </row>
    <row r="104" spans="1:47" s="2" customFormat="1" ht="21.75" customHeight="1">
      <c r="A104" s="31"/>
      <c r="B104" s="32"/>
      <c r="C104" s="31"/>
      <c r="D104" s="31"/>
      <c r="E104" s="31"/>
      <c r="F104" s="31"/>
      <c r="G104" s="31"/>
      <c r="H104" s="31"/>
      <c r="I104" s="100"/>
      <c r="J104" s="31"/>
      <c r="K104" s="31"/>
      <c r="L104" s="4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47" s="2" customFormat="1" ht="6.95" customHeight="1">
      <c r="A105" s="31"/>
      <c r="B105" s="46"/>
      <c r="C105" s="47"/>
      <c r="D105" s="47"/>
      <c r="E105" s="47"/>
      <c r="F105" s="47"/>
      <c r="G105" s="47"/>
      <c r="H105" s="47"/>
      <c r="I105" s="124"/>
      <c r="J105" s="47"/>
      <c r="K105" s="47"/>
      <c r="L105" s="4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9" spans="1:47" s="2" customFormat="1" ht="6.95" customHeight="1">
      <c r="A109" s="31"/>
      <c r="B109" s="48"/>
      <c r="C109" s="49"/>
      <c r="D109" s="49"/>
      <c r="E109" s="49"/>
      <c r="F109" s="49"/>
      <c r="G109" s="49"/>
      <c r="H109" s="49"/>
      <c r="I109" s="125"/>
      <c r="J109" s="49"/>
      <c r="K109" s="49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2" customFormat="1" ht="24.95" customHeight="1">
      <c r="A110" s="31"/>
      <c r="B110" s="32"/>
      <c r="C110" s="20" t="s">
        <v>122</v>
      </c>
      <c r="D110" s="31"/>
      <c r="E110" s="31"/>
      <c r="F110" s="31"/>
      <c r="G110" s="31"/>
      <c r="H110" s="31"/>
      <c r="I110" s="100"/>
      <c r="J110" s="31"/>
      <c r="K110" s="31"/>
      <c r="L110" s="4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47" s="2" customFormat="1" ht="6.95" customHeight="1">
      <c r="A111" s="31"/>
      <c r="B111" s="32"/>
      <c r="C111" s="31"/>
      <c r="D111" s="31"/>
      <c r="E111" s="31"/>
      <c r="F111" s="31"/>
      <c r="G111" s="31"/>
      <c r="H111" s="31"/>
      <c r="I111" s="100"/>
      <c r="J111" s="31"/>
      <c r="K111" s="31"/>
      <c r="L111" s="4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47" s="2" customFormat="1" ht="12" customHeight="1">
      <c r="A112" s="31"/>
      <c r="B112" s="32"/>
      <c r="C112" s="26" t="s">
        <v>16</v>
      </c>
      <c r="D112" s="31"/>
      <c r="E112" s="31"/>
      <c r="F112" s="31"/>
      <c r="G112" s="31"/>
      <c r="H112" s="31"/>
      <c r="I112" s="100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25.5" customHeight="1">
      <c r="A113" s="31"/>
      <c r="B113" s="32"/>
      <c r="C113" s="31"/>
      <c r="D113" s="31"/>
      <c r="E113" s="257" t="str">
        <f>E7</f>
        <v>Oprava trati v úseku Velká nad Veličkou - Lipov - oprava stávajícího pod povrchového a povrchového odvodnění v km 54,420</v>
      </c>
      <c r="F113" s="258"/>
      <c r="G113" s="258"/>
      <c r="H113" s="258"/>
      <c r="I113" s="100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1" customFormat="1" ht="12" customHeight="1">
      <c r="B114" s="19"/>
      <c r="C114" s="26" t="s">
        <v>111</v>
      </c>
      <c r="I114" s="97"/>
      <c r="L114" s="19"/>
    </row>
    <row r="115" spans="1:65" s="2" customFormat="1" ht="16.5" customHeight="1">
      <c r="A115" s="31"/>
      <c r="B115" s="32"/>
      <c r="C115" s="31"/>
      <c r="D115" s="31"/>
      <c r="E115" s="257" t="s">
        <v>226</v>
      </c>
      <c r="F115" s="259"/>
      <c r="G115" s="259"/>
      <c r="H115" s="259"/>
      <c r="I115" s="100"/>
      <c r="J115" s="31"/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113</v>
      </c>
      <c r="D116" s="31"/>
      <c r="E116" s="31"/>
      <c r="F116" s="31"/>
      <c r="G116" s="31"/>
      <c r="H116" s="31"/>
      <c r="I116" s="100"/>
      <c r="J116" s="31"/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16.5" customHeight="1">
      <c r="A117" s="31"/>
      <c r="B117" s="32"/>
      <c r="C117" s="31"/>
      <c r="D117" s="31"/>
      <c r="E117" s="233" t="str">
        <f>E11</f>
        <v>02.2 - Zřízení horizontálních odvodňovacých vrtů (URS)</v>
      </c>
      <c r="F117" s="259"/>
      <c r="G117" s="259"/>
      <c r="H117" s="259"/>
      <c r="I117" s="100"/>
      <c r="J117" s="31"/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6.95" customHeight="1">
      <c r="A118" s="31"/>
      <c r="B118" s="32"/>
      <c r="C118" s="31"/>
      <c r="D118" s="31"/>
      <c r="E118" s="31"/>
      <c r="F118" s="31"/>
      <c r="G118" s="31"/>
      <c r="H118" s="31"/>
      <c r="I118" s="100"/>
      <c r="J118" s="31"/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2" customHeight="1">
      <c r="A119" s="31"/>
      <c r="B119" s="32"/>
      <c r="C119" s="26" t="s">
        <v>20</v>
      </c>
      <c r="D119" s="31"/>
      <c r="E119" s="31"/>
      <c r="F119" s="24" t="str">
        <f>F14</f>
        <v>TO Veselí nad Moravou</v>
      </c>
      <c r="G119" s="31"/>
      <c r="H119" s="31"/>
      <c r="I119" s="101" t="s">
        <v>22</v>
      </c>
      <c r="J119" s="54" t="str">
        <f>IF(J14="","",J14)</f>
        <v>28. 6. 2019</v>
      </c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6.95" customHeight="1">
      <c r="A120" s="31"/>
      <c r="B120" s="32"/>
      <c r="C120" s="31"/>
      <c r="D120" s="31"/>
      <c r="E120" s="31"/>
      <c r="F120" s="31"/>
      <c r="G120" s="31"/>
      <c r="H120" s="31"/>
      <c r="I120" s="100"/>
      <c r="J120" s="31"/>
      <c r="K120" s="31"/>
      <c r="L120" s="4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2" customFormat="1" ht="15.2" customHeight="1">
      <c r="A121" s="31"/>
      <c r="B121" s="32"/>
      <c r="C121" s="26" t="s">
        <v>24</v>
      </c>
      <c r="D121" s="31"/>
      <c r="E121" s="31"/>
      <c r="F121" s="24" t="str">
        <f>E17</f>
        <v xml:space="preserve"> </v>
      </c>
      <c r="G121" s="31"/>
      <c r="H121" s="31"/>
      <c r="I121" s="101" t="s">
        <v>30</v>
      </c>
      <c r="J121" s="29" t="str">
        <f>E23</f>
        <v xml:space="preserve"> </v>
      </c>
      <c r="K121" s="31"/>
      <c r="L121" s="4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65" s="2" customFormat="1" ht="15.2" customHeight="1">
      <c r="A122" s="31"/>
      <c r="B122" s="32"/>
      <c r="C122" s="26" t="s">
        <v>28</v>
      </c>
      <c r="D122" s="31"/>
      <c r="E122" s="31"/>
      <c r="F122" s="24" t="str">
        <f>IF(E20="","",E20)</f>
        <v>Vyplň údaj</v>
      </c>
      <c r="G122" s="31"/>
      <c r="H122" s="31"/>
      <c r="I122" s="101" t="s">
        <v>32</v>
      </c>
      <c r="J122" s="29" t="str">
        <f>E26</f>
        <v xml:space="preserve"> </v>
      </c>
      <c r="K122" s="31"/>
      <c r="L122" s="4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65" s="2" customFormat="1" ht="10.35" customHeight="1">
      <c r="A123" s="31"/>
      <c r="B123" s="32"/>
      <c r="C123" s="31"/>
      <c r="D123" s="31"/>
      <c r="E123" s="31"/>
      <c r="F123" s="31"/>
      <c r="G123" s="31"/>
      <c r="H123" s="31"/>
      <c r="I123" s="100"/>
      <c r="J123" s="31"/>
      <c r="K123" s="31"/>
      <c r="L123" s="4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</row>
    <row r="124" spans="1:65" s="11" customFormat="1" ht="29.25" customHeight="1">
      <c r="A124" s="140"/>
      <c r="B124" s="141"/>
      <c r="C124" s="142" t="s">
        <v>123</v>
      </c>
      <c r="D124" s="143" t="s">
        <v>59</v>
      </c>
      <c r="E124" s="143" t="s">
        <v>55</v>
      </c>
      <c r="F124" s="143" t="s">
        <v>56</v>
      </c>
      <c r="G124" s="143" t="s">
        <v>124</v>
      </c>
      <c r="H124" s="143" t="s">
        <v>125</v>
      </c>
      <c r="I124" s="144" t="s">
        <v>126</v>
      </c>
      <c r="J124" s="143" t="s">
        <v>117</v>
      </c>
      <c r="K124" s="145" t="s">
        <v>127</v>
      </c>
      <c r="L124" s="146"/>
      <c r="M124" s="61" t="s">
        <v>1</v>
      </c>
      <c r="N124" s="62" t="s">
        <v>38</v>
      </c>
      <c r="O124" s="62" t="s">
        <v>128</v>
      </c>
      <c r="P124" s="62" t="s">
        <v>129</v>
      </c>
      <c r="Q124" s="62" t="s">
        <v>130</v>
      </c>
      <c r="R124" s="62" t="s">
        <v>131</v>
      </c>
      <c r="S124" s="62" t="s">
        <v>132</v>
      </c>
      <c r="T124" s="63" t="s">
        <v>133</v>
      </c>
      <c r="U124" s="140"/>
      <c r="V124" s="140"/>
      <c r="W124" s="140"/>
      <c r="X124" s="140"/>
      <c r="Y124" s="140"/>
      <c r="Z124" s="140"/>
      <c r="AA124" s="140"/>
      <c r="AB124" s="140"/>
      <c r="AC124" s="140"/>
      <c r="AD124" s="140"/>
      <c r="AE124" s="140"/>
    </row>
    <row r="125" spans="1:65" s="2" customFormat="1" ht="22.9" customHeight="1">
      <c r="A125" s="31"/>
      <c r="B125" s="32"/>
      <c r="C125" s="68" t="s">
        <v>134</v>
      </c>
      <c r="D125" s="31"/>
      <c r="E125" s="31"/>
      <c r="F125" s="31"/>
      <c r="G125" s="31"/>
      <c r="H125" s="31"/>
      <c r="I125" s="100"/>
      <c r="J125" s="147">
        <f>BK125</f>
        <v>0</v>
      </c>
      <c r="K125" s="31"/>
      <c r="L125" s="32"/>
      <c r="M125" s="64"/>
      <c r="N125" s="55"/>
      <c r="O125" s="65"/>
      <c r="P125" s="148">
        <f>P126+P133</f>
        <v>0</v>
      </c>
      <c r="Q125" s="65"/>
      <c r="R125" s="148">
        <f>R126+R133</f>
        <v>10.41</v>
      </c>
      <c r="S125" s="65"/>
      <c r="T125" s="149">
        <f>T126+T133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T125" s="16" t="s">
        <v>73</v>
      </c>
      <c r="AU125" s="16" t="s">
        <v>119</v>
      </c>
      <c r="BK125" s="150">
        <f>BK126+BK133</f>
        <v>0</v>
      </c>
    </row>
    <row r="126" spans="1:65" s="12" customFormat="1" ht="25.9" customHeight="1">
      <c r="B126" s="151"/>
      <c r="D126" s="152" t="s">
        <v>73</v>
      </c>
      <c r="E126" s="153" t="s">
        <v>135</v>
      </c>
      <c r="F126" s="153" t="s">
        <v>136</v>
      </c>
      <c r="I126" s="154"/>
      <c r="J126" s="155">
        <f>BK126</f>
        <v>0</v>
      </c>
      <c r="L126" s="151"/>
      <c r="M126" s="156"/>
      <c r="N126" s="157"/>
      <c r="O126" s="157"/>
      <c r="P126" s="158">
        <f>P127+P129</f>
        <v>0</v>
      </c>
      <c r="Q126" s="157"/>
      <c r="R126" s="158">
        <f>R127+R129</f>
        <v>9.5250000000000004</v>
      </c>
      <c r="S126" s="157"/>
      <c r="T126" s="159">
        <f>T127+T129</f>
        <v>0</v>
      </c>
      <c r="AR126" s="152" t="s">
        <v>81</v>
      </c>
      <c r="AT126" s="160" t="s">
        <v>73</v>
      </c>
      <c r="AU126" s="160" t="s">
        <v>74</v>
      </c>
      <c r="AY126" s="152" t="s">
        <v>137</v>
      </c>
      <c r="BK126" s="161">
        <f>BK127+BK129</f>
        <v>0</v>
      </c>
    </row>
    <row r="127" spans="1:65" s="12" customFormat="1" ht="22.9" customHeight="1">
      <c r="B127" s="151"/>
      <c r="D127" s="152" t="s">
        <v>73</v>
      </c>
      <c r="E127" s="162" t="s">
        <v>81</v>
      </c>
      <c r="F127" s="162" t="s">
        <v>329</v>
      </c>
      <c r="I127" s="154"/>
      <c r="J127" s="163">
        <f>BK127</f>
        <v>0</v>
      </c>
      <c r="L127" s="151"/>
      <c r="M127" s="156"/>
      <c r="N127" s="157"/>
      <c r="O127" s="157"/>
      <c r="P127" s="158">
        <f>P128</f>
        <v>0</v>
      </c>
      <c r="Q127" s="157"/>
      <c r="R127" s="158">
        <f>R128</f>
        <v>0</v>
      </c>
      <c r="S127" s="157"/>
      <c r="T127" s="159">
        <f>T128</f>
        <v>0</v>
      </c>
      <c r="AR127" s="152" t="s">
        <v>81</v>
      </c>
      <c r="AT127" s="160" t="s">
        <v>73</v>
      </c>
      <c r="AU127" s="160" t="s">
        <v>81</v>
      </c>
      <c r="AY127" s="152" t="s">
        <v>137</v>
      </c>
      <c r="BK127" s="161">
        <f>BK128</f>
        <v>0</v>
      </c>
    </row>
    <row r="128" spans="1:65" s="2" customFormat="1" ht="24" customHeight="1">
      <c r="A128" s="31"/>
      <c r="B128" s="164"/>
      <c r="C128" s="165" t="s">
        <v>81</v>
      </c>
      <c r="D128" s="165" t="s">
        <v>140</v>
      </c>
      <c r="E128" s="166" t="s">
        <v>330</v>
      </c>
      <c r="F128" s="167" t="s">
        <v>331</v>
      </c>
      <c r="G128" s="168" t="s">
        <v>332</v>
      </c>
      <c r="H128" s="169">
        <v>20</v>
      </c>
      <c r="I128" s="170"/>
      <c r="J128" s="171">
        <f>ROUND(I128*H128,2)</f>
        <v>0</v>
      </c>
      <c r="K128" s="167" t="s">
        <v>333</v>
      </c>
      <c r="L128" s="32"/>
      <c r="M128" s="172" t="s">
        <v>1</v>
      </c>
      <c r="N128" s="173" t="s">
        <v>39</v>
      </c>
      <c r="O128" s="57"/>
      <c r="P128" s="174">
        <f>O128*H128</f>
        <v>0</v>
      </c>
      <c r="Q128" s="174">
        <v>0</v>
      </c>
      <c r="R128" s="174">
        <f>Q128*H128</f>
        <v>0</v>
      </c>
      <c r="S128" s="174">
        <v>0</v>
      </c>
      <c r="T128" s="175">
        <f>S128*H128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176" t="s">
        <v>145</v>
      </c>
      <c r="AT128" s="176" t="s">
        <v>140</v>
      </c>
      <c r="AU128" s="176" t="s">
        <v>83</v>
      </c>
      <c r="AY128" s="16" t="s">
        <v>137</v>
      </c>
      <c r="BE128" s="177">
        <f>IF(N128="základní",J128,0)</f>
        <v>0</v>
      </c>
      <c r="BF128" s="177">
        <f>IF(N128="snížená",J128,0)</f>
        <v>0</v>
      </c>
      <c r="BG128" s="177">
        <f>IF(N128="zákl. přenesená",J128,0)</f>
        <v>0</v>
      </c>
      <c r="BH128" s="177">
        <f>IF(N128="sníž. přenesená",J128,0)</f>
        <v>0</v>
      </c>
      <c r="BI128" s="177">
        <f>IF(N128="nulová",J128,0)</f>
        <v>0</v>
      </c>
      <c r="BJ128" s="16" t="s">
        <v>81</v>
      </c>
      <c r="BK128" s="177">
        <f>ROUND(I128*H128,2)</f>
        <v>0</v>
      </c>
      <c r="BL128" s="16" t="s">
        <v>145</v>
      </c>
      <c r="BM128" s="176" t="s">
        <v>334</v>
      </c>
    </row>
    <row r="129" spans="1:65" s="12" customFormat="1" ht="22.9" customHeight="1">
      <c r="B129" s="151"/>
      <c r="D129" s="152" t="s">
        <v>73</v>
      </c>
      <c r="E129" s="162" t="s">
        <v>171</v>
      </c>
      <c r="F129" s="162" t="s">
        <v>335</v>
      </c>
      <c r="I129" s="154"/>
      <c r="J129" s="163">
        <f>BK129</f>
        <v>0</v>
      </c>
      <c r="L129" s="151"/>
      <c r="M129" s="156"/>
      <c r="N129" s="157"/>
      <c r="O129" s="157"/>
      <c r="P129" s="158">
        <f>SUM(P130:P132)</f>
        <v>0</v>
      </c>
      <c r="Q129" s="157"/>
      <c r="R129" s="158">
        <f>SUM(R130:R132)</f>
        <v>9.5250000000000004</v>
      </c>
      <c r="S129" s="157"/>
      <c r="T129" s="159">
        <f>SUM(T130:T132)</f>
        <v>0</v>
      </c>
      <c r="AR129" s="152" t="s">
        <v>81</v>
      </c>
      <c r="AT129" s="160" t="s">
        <v>73</v>
      </c>
      <c r="AU129" s="160" t="s">
        <v>81</v>
      </c>
      <c r="AY129" s="152" t="s">
        <v>137</v>
      </c>
      <c r="BK129" s="161">
        <f>SUM(BK130:BK132)</f>
        <v>0</v>
      </c>
    </row>
    <row r="130" spans="1:65" s="2" customFormat="1" ht="36" customHeight="1">
      <c r="A130" s="31"/>
      <c r="B130" s="164"/>
      <c r="C130" s="165" t="s">
        <v>83</v>
      </c>
      <c r="D130" s="165" t="s">
        <v>140</v>
      </c>
      <c r="E130" s="166" t="s">
        <v>336</v>
      </c>
      <c r="F130" s="167" t="s">
        <v>337</v>
      </c>
      <c r="G130" s="168" t="s">
        <v>241</v>
      </c>
      <c r="H130" s="169">
        <v>550</v>
      </c>
      <c r="I130" s="170"/>
      <c r="J130" s="171">
        <f>ROUND(I130*H130,2)</f>
        <v>0</v>
      </c>
      <c r="K130" s="167" t="s">
        <v>333</v>
      </c>
      <c r="L130" s="32"/>
      <c r="M130" s="172" t="s">
        <v>1</v>
      </c>
      <c r="N130" s="173" t="s">
        <v>39</v>
      </c>
      <c r="O130" s="57"/>
      <c r="P130" s="174">
        <f>O130*H130</f>
        <v>0</v>
      </c>
      <c r="Q130" s="174">
        <v>1.7100000000000001E-2</v>
      </c>
      <c r="R130" s="174">
        <f>Q130*H130</f>
        <v>9.4050000000000011</v>
      </c>
      <c r="S130" s="174">
        <v>0</v>
      </c>
      <c r="T130" s="175">
        <f>S130*H130</f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76" t="s">
        <v>145</v>
      </c>
      <c r="AT130" s="176" t="s">
        <v>140</v>
      </c>
      <c r="AU130" s="176" t="s">
        <v>83</v>
      </c>
      <c r="AY130" s="16" t="s">
        <v>137</v>
      </c>
      <c r="BE130" s="177">
        <f>IF(N130="základní",J130,0)</f>
        <v>0</v>
      </c>
      <c r="BF130" s="177">
        <f>IF(N130="snížená",J130,0)</f>
        <v>0</v>
      </c>
      <c r="BG130" s="177">
        <f>IF(N130="zákl. přenesená",J130,0)</f>
        <v>0</v>
      </c>
      <c r="BH130" s="177">
        <f>IF(N130="sníž. přenesená",J130,0)</f>
        <v>0</v>
      </c>
      <c r="BI130" s="177">
        <f>IF(N130="nulová",J130,0)</f>
        <v>0</v>
      </c>
      <c r="BJ130" s="16" t="s">
        <v>81</v>
      </c>
      <c r="BK130" s="177">
        <f>ROUND(I130*H130,2)</f>
        <v>0</v>
      </c>
      <c r="BL130" s="16" t="s">
        <v>145</v>
      </c>
      <c r="BM130" s="176" t="s">
        <v>338</v>
      </c>
    </row>
    <row r="131" spans="1:65" s="13" customFormat="1" ht="22.5">
      <c r="B131" s="178"/>
      <c r="D131" s="179" t="s">
        <v>151</v>
      </c>
      <c r="E131" s="180" t="s">
        <v>1</v>
      </c>
      <c r="F131" s="181" t="s">
        <v>339</v>
      </c>
      <c r="H131" s="182">
        <v>550</v>
      </c>
      <c r="I131" s="183"/>
      <c r="L131" s="178"/>
      <c r="M131" s="184"/>
      <c r="N131" s="185"/>
      <c r="O131" s="185"/>
      <c r="P131" s="185"/>
      <c r="Q131" s="185"/>
      <c r="R131" s="185"/>
      <c r="S131" s="185"/>
      <c r="T131" s="186"/>
      <c r="AT131" s="180" t="s">
        <v>151</v>
      </c>
      <c r="AU131" s="180" t="s">
        <v>83</v>
      </c>
      <c r="AV131" s="13" t="s">
        <v>83</v>
      </c>
      <c r="AW131" s="13" t="s">
        <v>31</v>
      </c>
      <c r="AX131" s="13" t="s">
        <v>81</v>
      </c>
      <c r="AY131" s="180" t="s">
        <v>137</v>
      </c>
    </row>
    <row r="132" spans="1:65" s="2" customFormat="1" ht="24" customHeight="1">
      <c r="A132" s="31"/>
      <c r="B132" s="164"/>
      <c r="C132" s="187" t="s">
        <v>153</v>
      </c>
      <c r="D132" s="187" t="s">
        <v>161</v>
      </c>
      <c r="E132" s="188" t="s">
        <v>340</v>
      </c>
      <c r="F132" s="189" t="s">
        <v>341</v>
      </c>
      <c r="G132" s="190" t="s">
        <v>342</v>
      </c>
      <c r="H132" s="191">
        <v>120</v>
      </c>
      <c r="I132" s="192"/>
      <c r="J132" s="193">
        <f>ROUND(I132*H132,2)</f>
        <v>0</v>
      </c>
      <c r="K132" s="189" t="s">
        <v>333</v>
      </c>
      <c r="L132" s="194"/>
      <c r="M132" s="195" t="s">
        <v>1</v>
      </c>
      <c r="N132" s="196" t="s">
        <v>39</v>
      </c>
      <c r="O132" s="57"/>
      <c r="P132" s="174">
        <f>O132*H132</f>
        <v>0</v>
      </c>
      <c r="Q132" s="174">
        <v>1E-3</v>
      </c>
      <c r="R132" s="174">
        <f>Q132*H132</f>
        <v>0.12</v>
      </c>
      <c r="S132" s="174">
        <v>0</v>
      </c>
      <c r="T132" s="175">
        <f>S132*H132</f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76" t="s">
        <v>165</v>
      </c>
      <c r="AT132" s="176" t="s">
        <v>161</v>
      </c>
      <c r="AU132" s="176" t="s">
        <v>83</v>
      </c>
      <c r="AY132" s="16" t="s">
        <v>137</v>
      </c>
      <c r="BE132" s="177">
        <f>IF(N132="základní",J132,0)</f>
        <v>0</v>
      </c>
      <c r="BF132" s="177">
        <f>IF(N132="snížená",J132,0)</f>
        <v>0</v>
      </c>
      <c r="BG132" s="177">
        <f>IF(N132="zákl. přenesená",J132,0)</f>
        <v>0</v>
      </c>
      <c r="BH132" s="177">
        <f>IF(N132="sníž. přenesená",J132,0)</f>
        <v>0</v>
      </c>
      <c r="BI132" s="177">
        <f>IF(N132="nulová",J132,0)</f>
        <v>0</v>
      </c>
      <c r="BJ132" s="16" t="s">
        <v>81</v>
      </c>
      <c r="BK132" s="177">
        <f>ROUND(I132*H132,2)</f>
        <v>0</v>
      </c>
      <c r="BL132" s="16" t="s">
        <v>145</v>
      </c>
      <c r="BM132" s="176" t="s">
        <v>343</v>
      </c>
    </row>
    <row r="133" spans="1:65" s="12" customFormat="1" ht="25.9" customHeight="1">
      <c r="B133" s="151"/>
      <c r="D133" s="152" t="s">
        <v>73</v>
      </c>
      <c r="E133" s="153" t="s">
        <v>161</v>
      </c>
      <c r="F133" s="153" t="s">
        <v>344</v>
      </c>
      <c r="I133" s="154"/>
      <c r="J133" s="155">
        <f>BK133</f>
        <v>0</v>
      </c>
      <c r="L133" s="151"/>
      <c r="M133" s="156"/>
      <c r="N133" s="157"/>
      <c r="O133" s="157"/>
      <c r="P133" s="158">
        <f>P134</f>
        <v>0</v>
      </c>
      <c r="Q133" s="157"/>
      <c r="R133" s="158">
        <f>R134</f>
        <v>0.88500000000000001</v>
      </c>
      <c r="S133" s="157"/>
      <c r="T133" s="159">
        <f>T134</f>
        <v>0</v>
      </c>
      <c r="AR133" s="152" t="s">
        <v>153</v>
      </c>
      <c r="AT133" s="160" t="s">
        <v>73</v>
      </c>
      <c r="AU133" s="160" t="s">
        <v>74</v>
      </c>
      <c r="AY133" s="152" t="s">
        <v>137</v>
      </c>
      <c r="BK133" s="161">
        <f>BK134</f>
        <v>0</v>
      </c>
    </row>
    <row r="134" spans="1:65" s="12" customFormat="1" ht="22.9" customHeight="1">
      <c r="B134" s="151"/>
      <c r="D134" s="152" t="s">
        <v>73</v>
      </c>
      <c r="E134" s="162" t="s">
        <v>345</v>
      </c>
      <c r="F134" s="162" t="s">
        <v>346</v>
      </c>
      <c r="I134" s="154"/>
      <c r="J134" s="163">
        <f>BK134</f>
        <v>0</v>
      </c>
      <c r="L134" s="151"/>
      <c r="M134" s="156"/>
      <c r="N134" s="157"/>
      <c r="O134" s="157"/>
      <c r="P134" s="158">
        <f>SUM(P135:P138)</f>
        <v>0</v>
      </c>
      <c r="Q134" s="157"/>
      <c r="R134" s="158">
        <f>SUM(R135:R138)</f>
        <v>0.88500000000000001</v>
      </c>
      <c r="S134" s="157"/>
      <c r="T134" s="159">
        <f>SUM(T135:T138)</f>
        <v>0</v>
      </c>
      <c r="AR134" s="152" t="s">
        <v>153</v>
      </c>
      <c r="AT134" s="160" t="s">
        <v>73</v>
      </c>
      <c r="AU134" s="160" t="s">
        <v>81</v>
      </c>
      <c r="AY134" s="152" t="s">
        <v>137</v>
      </c>
      <c r="BK134" s="161">
        <f>SUM(BK135:BK138)</f>
        <v>0</v>
      </c>
    </row>
    <row r="135" spans="1:65" s="2" customFormat="1" ht="48" customHeight="1">
      <c r="A135" s="31"/>
      <c r="B135" s="164"/>
      <c r="C135" s="165" t="s">
        <v>145</v>
      </c>
      <c r="D135" s="165" t="s">
        <v>140</v>
      </c>
      <c r="E135" s="166" t="s">
        <v>347</v>
      </c>
      <c r="F135" s="167" t="s">
        <v>348</v>
      </c>
      <c r="G135" s="168" t="s">
        <v>220</v>
      </c>
      <c r="H135" s="169">
        <v>100</v>
      </c>
      <c r="I135" s="170"/>
      <c r="J135" s="171">
        <f>ROUND(I135*H135,2)</f>
        <v>0</v>
      </c>
      <c r="K135" s="167" t="s">
        <v>333</v>
      </c>
      <c r="L135" s="32"/>
      <c r="M135" s="172" t="s">
        <v>1</v>
      </c>
      <c r="N135" s="173" t="s">
        <v>39</v>
      </c>
      <c r="O135" s="57"/>
      <c r="P135" s="174">
        <f>O135*H135</f>
        <v>0</v>
      </c>
      <c r="Q135" s="174">
        <v>0</v>
      </c>
      <c r="R135" s="174">
        <f>Q135*H135</f>
        <v>0</v>
      </c>
      <c r="S135" s="174">
        <v>0</v>
      </c>
      <c r="T135" s="175">
        <f>S135*H135</f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176" t="s">
        <v>349</v>
      </c>
      <c r="AT135" s="176" t="s">
        <v>140</v>
      </c>
      <c r="AU135" s="176" t="s">
        <v>83</v>
      </c>
      <c r="AY135" s="16" t="s">
        <v>137</v>
      </c>
      <c r="BE135" s="177">
        <f>IF(N135="základní",J135,0)</f>
        <v>0</v>
      </c>
      <c r="BF135" s="177">
        <f>IF(N135="snížená",J135,0)</f>
        <v>0</v>
      </c>
      <c r="BG135" s="177">
        <f>IF(N135="zákl. přenesená",J135,0)</f>
        <v>0</v>
      </c>
      <c r="BH135" s="177">
        <f>IF(N135="sníž. přenesená",J135,0)</f>
        <v>0</v>
      </c>
      <c r="BI135" s="177">
        <f>IF(N135="nulová",J135,0)</f>
        <v>0</v>
      </c>
      <c r="BJ135" s="16" t="s">
        <v>81</v>
      </c>
      <c r="BK135" s="177">
        <f>ROUND(I135*H135,2)</f>
        <v>0</v>
      </c>
      <c r="BL135" s="16" t="s">
        <v>349</v>
      </c>
      <c r="BM135" s="176" t="s">
        <v>350</v>
      </c>
    </row>
    <row r="136" spans="1:65" s="13" customFormat="1" ht="11.25">
      <c r="B136" s="178"/>
      <c r="D136" s="179" t="s">
        <v>151</v>
      </c>
      <c r="E136" s="180" t="s">
        <v>1</v>
      </c>
      <c r="F136" s="181" t="s">
        <v>351</v>
      </c>
      <c r="H136" s="182">
        <v>100</v>
      </c>
      <c r="I136" s="183"/>
      <c r="L136" s="178"/>
      <c r="M136" s="184"/>
      <c r="N136" s="185"/>
      <c r="O136" s="185"/>
      <c r="P136" s="185"/>
      <c r="Q136" s="185"/>
      <c r="R136" s="185"/>
      <c r="S136" s="185"/>
      <c r="T136" s="186"/>
      <c r="AT136" s="180" t="s">
        <v>151</v>
      </c>
      <c r="AU136" s="180" t="s">
        <v>83</v>
      </c>
      <c r="AV136" s="13" t="s">
        <v>83</v>
      </c>
      <c r="AW136" s="13" t="s">
        <v>31</v>
      </c>
      <c r="AX136" s="13" t="s">
        <v>81</v>
      </c>
      <c r="AY136" s="180" t="s">
        <v>137</v>
      </c>
    </row>
    <row r="137" spans="1:65" s="2" customFormat="1" ht="24" customHeight="1">
      <c r="A137" s="31"/>
      <c r="B137" s="164"/>
      <c r="C137" s="187" t="s">
        <v>138</v>
      </c>
      <c r="D137" s="187" t="s">
        <v>161</v>
      </c>
      <c r="E137" s="188" t="s">
        <v>352</v>
      </c>
      <c r="F137" s="189" t="s">
        <v>353</v>
      </c>
      <c r="G137" s="190" t="s">
        <v>220</v>
      </c>
      <c r="H137" s="191">
        <v>100</v>
      </c>
      <c r="I137" s="192"/>
      <c r="J137" s="193">
        <f>ROUND(I137*H137,2)</f>
        <v>0</v>
      </c>
      <c r="K137" s="189" t="s">
        <v>333</v>
      </c>
      <c r="L137" s="194"/>
      <c r="M137" s="195" t="s">
        <v>1</v>
      </c>
      <c r="N137" s="196" t="s">
        <v>39</v>
      </c>
      <c r="O137" s="57"/>
      <c r="P137" s="174">
        <f>O137*H137</f>
        <v>0</v>
      </c>
      <c r="Q137" s="174">
        <v>8.8500000000000002E-3</v>
      </c>
      <c r="R137" s="174">
        <f>Q137*H137</f>
        <v>0.88500000000000001</v>
      </c>
      <c r="S137" s="174">
        <v>0</v>
      </c>
      <c r="T137" s="175">
        <f>S137*H137</f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176" t="s">
        <v>354</v>
      </c>
      <c r="AT137" s="176" t="s">
        <v>161</v>
      </c>
      <c r="AU137" s="176" t="s">
        <v>83</v>
      </c>
      <c r="AY137" s="16" t="s">
        <v>137</v>
      </c>
      <c r="BE137" s="177">
        <f>IF(N137="základní",J137,0)</f>
        <v>0</v>
      </c>
      <c r="BF137" s="177">
        <f>IF(N137="snížená",J137,0)</f>
        <v>0</v>
      </c>
      <c r="BG137" s="177">
        <f>IF(N137="zákl. přenesená",J137,0)</f>
        <v>0</v>
      </c>
      <c r="BH137" s="177">
        <f>IF(N137="sníž. přenesená",J137,0)</f>
        <v>0</v>
      </c>
      <c r="BI137" s="177">
        <f>IF(N137="nulová",J137,0)</f>
        <v>0</v>
      </c>
      <c r="BJ137" s="16" t="s">
        <v>81</v>
      </c>
      <c r="BK137" s="177">
        <f>ROUND(I137*H137,2)</f>
        <v>0</v>
      </c>
      <c r="BL137" s="16" t="s">
        <v>354</v>
      </c>
      <c r="BM137" s="176" t="s">
        <v>355</v>
      </c>
    </row>
    <row r="138" spans="1:65" s="13" customFormat="1" ht="11.25">
      <c r="B138" s="178"/>
      <c r="D138" s="179" t="s">
        <v>151</v>
      </c>
      <c r="E138" s="180" t="s">
        <v>1</v>
      </c>
      <c r="F138" s="181" t="s">
        <v>356</v>
      </c>
      <c r="H138" s="182">
        <v>100</v>
      </c>
      <c r="I138" s="183"/>
      <c r="L138" s="178"/>
      <c r="M138" s="210"/>
      <c r="N138" s="211"/>
      <c r="O138" s="211"/>
      <c r="P138" s="211"/>
      <c r="Q138" s="211"/>
      <c r="R138" s="211"/>
      <c r="S138" s="211"/>
      <c r="T138" s="212"/>
      <c r="AT138" s="180" t="s">
        <v>151</v>
      </c>
      <c r="AU138" s="180" t="s">
        <v>83</v>
      </c>
      <c r="AV138" s="13" t="s">
        <v>83</v>
      </c>
      <c r="AW138" s="13" t="s">
        <v>31</v>
      </c>
      <c r="AX138" s="13" t="s">
        <v>81</v>
      </c>
      <c r="AY138" s="180" t="s">
        <v>137</v>
      </c>
    </row>
    <row r="139" spans="1:65" s="2" customFormat="1" ht="6.95" customHeight="1">
      <c r="A139" s="31"/>
      <c r="B139" s="46"/>
      <c r="C139" s="47"/>
      <c r="D139" s="47"/>
      <c r="E139" s="47"/>
      <c r="F139" s="47"/>
      <c r="G139" s="47"/>
      <c r="H139" s="47"/>
      <c r="I139" s="124"/>
      <c r="J139" s="47"/>
      <c r="K139" s="47"/>
      <c r="L139" s="32"/>
      <c r="M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</row>
  </sheetData>
  <autoFilter ref="C124:K138"/>
  <mergeCells count="12">
    <mergeCell ref="E117:H117"/>
    <mergeCell ref="L2:V2"/>
    <mergeCell ref="E85:H85"/>
    <mergeCell ref="E87:H87"/>
    <mergeCell ref="E89:H89"/>
    <mergeCell ref="E113:H113"/>
    <mergeCell ref="E115:H11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8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7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7"/>
      <c r="L2" s="225" t="s">
        <v>5</v>
      </c>
      <c r="M2" s="226"/>
      <c r="N2" s="226"/>
      <c r="O2" s="226"/>
      <c r="P2" s="226"/>
      <c r="Q2" s="226"/>
      <c r="R2" s="226"/>
      <c r="S2" s="226"/>
      <c r="T2" s="226"/>
      <c r="U2" s="226"/>
      <c r="V2" s="226"/>
      <c r="AT2" s="16" t="s">
        <v>100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98"/>
      <c r="J3" s="18"/>
      <c r="K3" s="18"/>
      <c r="L3" s="19"/>
      <c r="AT3" s="16" t="s">
        <v>83</v>
      </c>
    </row>
    <row r="4" spans="1:46" s="1" customFormat="1" ht="24.95" customHeight="1">
      <c r="B4" s="19"/>
      <c r="D4" s="20" t="s">
        <v>110</v>
      </c>
      <c r="I4" s="97"/>
      <c r="L4" s="19"/>
      <c r="M4" s="99" t="s">
        <v>10</v>
      </c>
      <c r="AT4" s="16" t="s">
        <v>3</v>
      </c>
    </row>
    <row r="5" spans="1:46" s="1" customFormat="1" ht="6.95" customHeight="1">
      <c r="B5" s="19"/>
      <c r="I5" s="97"/>
      <c r="L5" s="19"/>
    </row>
    <row r="6" spans="1:46" s="1" customFormat="1" ht="12" customHeight="1">
      <c r="B6" s="19"/>
      <c r="D6" s="26" t="s">
        <v>16</v>
      </c>
      <c r="I6" s="97"/>
      <c r="L6" s="19"/>
    </row>
    <row r="7" spans="1:46" s="1" customFormat="1" ht="25.5" customHeight="1">
      <c r="B7" s="19"/>
      <c r="E7" s="257" t="str">
        <f>'Rekapitulace stavby'!K6</f>
        <v>Oprava trati v úseku Velká nad Veličkou - Lipov - oprava stávajícího pod povrchového a povrchového odvodnění v km 54,420</v>
      </c>
      <c r="F7" s="258"/>
      <c r="G7" s="258"/>
      <c r="H7" s="258"/>
      <c r="I7" s="97"/>
      <c r="L7" s="19"/>
    </row>
    <row r="8" spans="1:46" s="1" customFormat="1" ht="12" customHeight="1">
      <c r="B8" s="19"/>
      <c r="D8" s="26" t="s">
        <v>111</v>
      </c>
      <c r="I8" s="97"/>
      <c r="L8" s="19"/>
    </row>
    <row r="9" spans="1:46" s="2" customFormat="1" ht="16.5" customHeight="1">
      <c r="A9" s="31"/>
      <c r="B9" s="32"/>
      <c r="C9" s="31"/>
      <c r="D9" s="31"/>
      <c r="E9" s="257" t="s">
        <v>226</v>
      </c>
      <c r="F9" s="259"/>
      <c r="G9" s="259"/>
      <c r="H9" s="259"/>
      <c r="I9" s="100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113</v>
      </c>
      <c r="E10" s="31"/>
      <c r="F10" s="31"/>
      <c r="G10" s="31"/>
      <c r="H10" s="31"/>
      <c r="I10" s="100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3" t="s">
        <v>357</v>
      </c>
      <c r="F11" s="259"/>
      <c r="G11" s="259"/>
      <c r="H11" s="259"/>
      <c r="I11" s="100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1.25">
      <c r="A12" s="31"/>
      <c r="B12" s="32"/>
      <c r="C12" s="31"/>
      <c r="D12" s="31"/>
      <c r="E12" s="31"/>
      <c r="F12" s="31"/>
      <c r="G12" s="31"/>
      <c r="H12" s="31"/>
      <c r="I12" s="100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101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101" t="s">
        <v>22</v>
      </c>
      <c r="J14" s="54" t="str">
        <f>'Rekapitulace stavby'!AN8</f>
        <v>28. 6. 2019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100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101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101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100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101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60" t="str">
        <f>'Rekapitulace stavby'!E14</f>
        <v>Vyplň údaj</v>
      </c>
      <c r="F20" s="236"/>
      <c r="G20" s="236"/>
      <c r="H20" s="236"/>
      <c r="I20" s="101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100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101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101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100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101" t="s">
        <v>25</v>
      </c>
      <c r="J25" s="24" t="str">
        <f>IF('Rekapitulace stavby'!AN19="","",'Rekapitulace stavby'!AN19)</f>
        <v/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tr">
        <f>IF('Rekapitulace stavby'!E20="","",'Rekapitulace stavby'!E20)</f>
        <v xml:space="preserve"> </v>
      </c>
      <c r="F26" s="31"/>
      <c r="G26" s="31"/>
      <c r="H26" s="31"/>
      <c r="I26" s="101" t="s">
        <v>27</v>
      </c>
      <c r="J26" s="24" t="str">
        <f>IF('Rekapitulace stavby'!AN20="","",'Rekapitulace stavby'!AN20)</f>
        <v/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100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33</v>
      </c>
      <c r="E28" s="31"/>
      <c r="F28" s="31"/>
      <c r="G28" s="31"/>
      <c r="H28" s="31"/>
      <c r="I28" s="100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102"/>
      <c r="B29" s="103"/>
      <c r="C29" s="102"/>
      <c r="D29" s="102"/>
      <c r="E29" s="240" t="s">
        <v>1</v>
      </c>
      <c r="F29" s="240"/>
      <c r="G29" s="240"/>
      <c r="H29" s="240"/>
      <c r="I29" s="104"/>
      <c r="J29" s="102"/>
      <c r="K29" s="102"/>
      <c r="L29" s="105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100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106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7" t="s">
        <v>34</v>
      </c>
      <c r="E32" s="31"/>
      <c r="F32" s="31"/>
      <c r="G32" s="31"/>
      <c r="H32" s="31"/>
      <c r="I32" s="100"/>
      <c r="J32" s="70">
        <f>ROUND(J122,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106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36</v>
      </c>
      <c r="G34" s="31"/>
      <c r="H34" s="31"/>
      <c r="I34" s="108" t="s">
        <v>35</v>
      </c>
      <c r="J34" s="35" t="s">
        <v>37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9" t="s">
        <v>38</v>
      </c>
      <c r="E35" s="26" t="s">
        <v>39</v>
      </c>
      <c r="F35" s="110">
        <f>ROUND((SUM(BE122:BE127)),  2)</f>
        <v>0</v>
      </c>
      <c r="G35" s="31"/>
      <c r="H35" s="31"/>
      <c r="I35" s="111">
        <v>0.21</v>
      </c>
      <c r="J35" s="110">
        <f>ROUND(((SUM(BE122:BE127))*I35),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40</v>
      </c>
      <c r="F36" s="110">
        <f>ROUND((SUM(BF122:BF127)),  2)</f>
        <v>0</v>
      </c>
      <c r="G36" s="31"/>
      <c r="H36" s="31"/>
      <c r="I36" s="111">
        <v>0.15</v>
      </c>
      <c r="J36" s="110">
        <f>ROUND(((SUM(BF122:BF127))*I36),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41</v>
      </c>
      <c r="F37" s="110">
        <f>ROUND((SUM(BG122:BG127)),  2)</f>
        <v>0</v>
      </c>
      <c r="G37" s="31"/>
      <c r="H37" s="31"/>
      <c r="I37" s="111">
        <v>0.21</v>
      </c>
      <c r="J37" s="110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42</v>
      </c>
      <c r="F38" s="110">
        <f>ROUND((SUM(BH122:BH127)),  2)</f>
        <v>0</v>
      </c>
      <c r="G38" s="31"/>
      <c r="H38" s="31"/>
      <c r="I38" s="111">
        <v>0.15</v>
      </c>
      <c r="J38" s="110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43</v>
      </c>
      <c r="F39" s="110">
        <f>ROUND((SUM(BI122:BI127)),  2)</f>
        <v>0</v>
      </c>
      <c r="G39" s="31"/>
      <c r="H39" s="31"/>
      <c r="I39" s="111">
        <v>0</v>
      </c>
      <c r="J39" s="110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100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12"/>
      <c r="D41" s="113" t="s">
        <v>44</v>
      </c>
      <c r="E41" s="59"/>
      <c r="F41" s="59"/>
      <c r="G41" s="114" t="s">
        <v>45</v>
      </c>
      <c r="H41" s="115" t="s">
        <v>46</v>
      </c>
      <c r="I41" s="116"/>
      <c r="J41" s="117">
        <f>SUM(J32:J39)</f>
        <v>0</v>
      </c>
      <c r="K41" s="118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100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I43" s="97"/>
      <c r="L43" s="19"/>
    </row>
    <row r="44" spans="1:31" s="1" customFormat="1" ht="14.45" customHeight="1">
      <c r="B44" s="19"/>
      <c r="I44" s="97"/>
      <c r="L44" s="19"/>
    </row>
    <row r="45" spans="1:31" s="1" customFormat="1" ht="14.45" customHeight="1">
      <c r="B45" s="19"/>
      <c r="I45" s="97"/>
      <c r="L45" s="19"/>
    </row>
    <row r="46" spans="1:31" s="1" customFormat="1" ht="14.45" customHeight="1">
      <c r="B46" s="19"/>
      <c r="I46" s="97"/>
      <c r="L46" s="19"/>
    </row>
    <row r="47" spans="1:31" s="1" customFormat="1" ht="14.45" customHeight="1">
      <c r="B47" s="19"/>
      <c r="I47" s="97"/>
      <c r="L47" s="19"/>
    </row>
    <row r="48" spans="1:31" s="1" customFormat="1" ht="14.45" customHeight="1">
      <c r="B48" s="19"/>
      <c r="I48" s="97"/>
      <c r="L48" s="19"/>
    </row>
    <row r="49" spans="1:31" s="1" customFormat="1" ht="14.45" customHeight="1">
      <c r="B49" s="19"/>
      <c r="I49" s="97"/>
      <c r="L49" s="19"/>
    </row>
    <row r="50" spans="1:31" s="2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119"/>
      <c r="J50" s="43"/>
      <c r="K50" s="43"/>
      <c r="L50" s="41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1"/>
      <c r="B61" s="32"/>
      <c r="C61" s="31"/>
      <c r="D61" s="44" t="s">
        <v>49</v>
      </c>
      <c r="E61" s="34"/>
      <c r="F61" s="120" t="s">
        <v>50</v>
      </c>
      <c r="G61" s="44" t="s">
        <v>49</v>
      </c>
      <c r="H61" s="34"/>
      <c r="I61" s="121"/>
      <c r="J61" s="122" t="s">
        <v>50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1"/>
      <c r="B65" s="32"/>
      <c r="C65" s="31"/>
      <c r="D65" s="42" t="s">
        <v>51</v>
      </c>
      <c r="E65" s="45"/>
      <c r="F65" s="45"/>
      <c r="G65" s="42" t="s">
        <v>52</v>
      </c>
      <c r="H65" s="45"/>
      <c r="I65" s="123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1"/>
      <c r="B76" s="32"/>
      <c r="C76" s="31"/>
      <c r="D76" s="44" t="s">
        <v>49</v>
      </c>
      <c r="E76" s="34"/>
      <c r="F76" s="120" t="s">
        <v>50</v>
      </c>
      <c r="G76" s="44" t="s">
        <v>49</v>
      </c>
      <c r="H76" s="34"/>
      <c r="I76" s="121"/>
      <c r="J76" s="122" t="s">
        <v>50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124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125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115</v>
      </c>
      <c r="D82" s="31"/>
      <c r="E82" s="31"/>
      <c r="F82" s="31"/>
      <c r="G82" s="31"/>
      <c r="H82" s="31"/>
      <c r="I82" s="100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100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100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25.5" customHeight="1">
      <c r="A85" s="31"/>
      <c r="B85" s="32"/>
      <c r="C85" s="31"/>
      <c r="D85" s="31"/>
      <c r="E85" s="257" t="str">
        <f>E7</f>
        <v>Oprava trati v úseku Velká nad Veličkou - Lipov - oprava stávajícího pod povrchového a povrchového odvodnění v km 54,420</v>
      </c>
      <c r="F85" s="258"/>
      <c r="G85" s="258"/>
      <c r="H85" s="258"/>
      <c r="I85" s="100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111</v>
      </c>
      <c r="I86" s="97"/>
      <c r="L86" s="19"/>
    </row>
    <row r="87" spans="1:31" s="2" customFormat="1" ht="16.5" customHeight="1">
      <c r="A87" s="31"/>
      <c r="B87" s="32"/>
      <c r="C87" s="31"/>
      <c r="D87" s="31"/>
      <c r="E87" s="257" t="s">
        <v>226</v>
      </c>
      <c r="F87" s="259"/>
      <c r="G87" s="259"/>
      <c r="H87" s="259"/>
      <c r="I87" s="100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113</v>
      </c>
      <c r="D88" s="31"/>
      <c r="E88" s="31"/>
      <c r="F88" s="31"/>
      <c r="G88" s="31"/>
      <c r="H88" s="31"/>
      <c r="I88" s="100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3" t="str">
        <f>E11</f>
        <v>02.3 - Výřez zeleně</v>
      </c>
      <c r="F89" s="259"/>
      <c r="G89" s="259"/>
      <c r="H89" s="259"/>
      <c r="I89" s="100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100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TO Veselí nad Moravou</v>
      </c>
      <c r="G91" s="31"/>
      <c r="H91" s="31"/>
      <c r="I91" s="101" t="s">
        <v>22</v>
      </c>
      <c r="J91" s="54" t="str">
        <f>IF(J14="","",J14)</f>
        <v>28. 6. 2019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100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101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101" t="s">
        <v>32</v>
      </c>
      <c r="J94" s="29" t="str">
        <f>E26</f>
        <v xml:space="preserve"> 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100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26" t="s">
        <v>116</v>
      </c>
      <c r="D96" s="112"/>
      <c r="E96" s="112"/>
      <c r="F96" s="112"/>
      <c r="G96" s="112"/>
      <c r="H96" s="112"/>
      <c r="I96" s="127"/>
      <c r="J96" s="128" t="s">
        <v>117</v>
      </c>
      <c r="K96" s="112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100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29" t="s">
        <v>118</v>
      </c>
      <c r="D98" s="31"/>
      <c r="E98" s="31"/>
      <c r="F98" s="31"/>
      <c r="G98" s="31"/>
      <c r="H98" s="31"/>
      <c r="I98" s="100"/>
      <c r="J98" s="70">
        <f>J122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119</v>
      </c>
    </row>
    <row r="99" spans="1:47" s="9" customFormat="1" ht="24.95" customHeight="1">
      <c r="B99" s="130"/>
      <c r="D99" s="131" t="s">
        <v>120</v>
      </c>
      <c r="E99" s="132"/>
      <c r="F99" s="132"/>
      <c r="G99" s="132"/>
      <c r="H99" s="132"/>
      <c r="I99" s="133"/>
      <c r="J99" s="134">
        <f>J123</f>
        <v>0</v>
      </c>
      <c r="L99" s="130"/>
    </row>
    <row r="100" spans="1:47" s="10" customFormat="1" ht="19.899999999999999" customHeight="1">
      <c r="B100" s="135"/>
      <c r="D100" s="136" t="s">
        <v>121</v>
      </c>
      <c r="E100" s="137"/>
      <c r="F100" s="137"/>
      <c r="G100" s="137"/>
      <c r="H100" s="137"/>
      <c r="I100" s="138"/>
      <c r="J100" s="139">
        <f>J124</f>
        <v>0</v>
      </c>
      <c r="L100" s="135"/>
    </row>
    <row r="101" spans="1:47" s="2" customFormat="1" ht="21.75" customHeight="1">
      <c r="A101" s="31"/>
      <c r="B101" s="32"/>
      <c r="C101" s="31"/>
      <c r="D101" s="31"/>
      <c r="E101" s="31"/>
      <c r="F101" s="31"/>
      <c r="G101" s="31"/>
      <c r="H101" s="31"/>
      <c r="I101" s="100"/>
      <c r="J101" s="31"/>
      <c r="K101" s="31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47" s="2" customFormat="1" ht="6.95" customHeight="1">
      <c r="A102" s="31"/>
      <c r="B102" s="46"/>
      <c r="C102" s="47"/>
      <c r="D102" s="47"/>
      <c r="E102" s="47"/>
      <c r="F102" s="47"/>
      <c r="G102" s="47"/>
      <c r="H102" s="47"/>
      <c r="I102" s="124"/>
      <c r="J102" s="47"/>
      <c r="K102" s="47"/>
      <c r="L102" s="4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6" spans="1:47" s="2" customFormat="1" ht="6.95" customHeight="1">
      <c r="A106" s="31"/>
      <c r="B106" s="48"/>
      <c r="C106" s="49"/>
      <c r="D106" s="49"/>
      <c r="E106" s="49"/>
      <c r="F106" s="49"/>
      <c r="G106" s="49"/>
      <c r="H106" s="49"/>
      <c r="I106" s="125"/>
      <c r="J106" s="49"/>
      <c r="K106" s="49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24.95" customHeight="1">
      <c r="A107" s="31"/>
      <c r="B107" s="32"/>
      <c r="C107" s="20" t="s">
        <v>122</v>
      </c>
      <c r="D107" s="31"/>
      <c r="E107" s="31"/>
      <c r="F107" s="31"/>
      <c r="G107" s="31"/>
      <c r="H107" s="31"/>
      <c r="I107" s="100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6.95" customHeight="1">
      <c r="A108" s="31"/>
      <c r="B108" s="32"/>
      <c r="C108" s="31"/>
      <c r="D108" s="31"/>
      <c r="E108" s="31"/>
      <c r="F108" s="31"/>
      <c r="G108" s="31"/>
      <c r="H108" s="31"/>
      <c r="I108" s="100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12" customHeight="1">
      <c r="A109" s="31"/>
      <c r="B109" s="32"/>
      <c r="C109" s="26" t="s">
        <v>16</v>
      </c>
      <c r="D109" s="31"/>
      <c r="E109" s="31"/>
      <c r="F109" s="31"/>
      <c r="G109" s="31"/>
      <c r="H109" s="31"/>
      <c r="I109" s="100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2" customFormat="1" ht="25.5" customHeight="1">
      <c r="A110" s="31"/>
      <c r="B110" s="32"/>
      <c r="C110" s="31"/>
      <c r="D110" s="31"/>
      <c r="E110" s="257" t="str">
        <f>E7</f>
        <v>Oprava trati v úseku Velká nad Veličkou - Lipov - oprava stávajícího pod povrchového a povrchového odvodnění v km 54,420</v>
      </c>
      <c r="F110" s="258"/>
      <c r="G110" s="258"/>
      <c r="H110" s="258"/>
      <c r="I110" s="100"/>
      <c r="J110" s="31"/>
      <c r="K110" s="31"/>
      <c r="L110" s="4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47" s="1" customFormat="1" ht="12" customHeight="1">
      <c r="B111" s="19"/>
      <c r="C111" s="26" t="s">
        <v>111</v>
      </c>
      <c r="I111" s="97"/>
      <c r="L111" s="19"/>
    </row>
    <row r="112" spans="1:47" s="2" customFormat="1" ht="16.5" customHeight="1">
      <c r="A112" s="31"/>
      <c r="B112" s="32"/>
      <c r="C112" s="31"/>
      <c r="D112" s="31"/>
      <c r="E112" s="257" t="s">
        <v>226</v>
      </c>
      <c r="F112" s="259"/>
      <c r="G112" s="259"/>
      <c r="H112" s="259"/>
      <c r="I112" s="100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113</v>
      </c>
      <c r="D113" s="31"/>
      <c r="E113" s="31"/>
      <c r="F113" s="31"/>
      <c r="G113" s="31"/>
      <c r="H113" s="31"/>
      <c r="I113" s="100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6.5" customHeight="1">
      <c r="A114" s="31"/>
      <c r="B114" s="32"/>
      <c r="C114" s="31"/>
      <c r="D114" s="31"/>
      <c r="E114" s="233" t="str">
        <f>E11</f>
        <v>02.3 - Výřez zeleně</v>
      </c>
      <c r="F114" s="259"/>
      <c r="G114" s="259"/>
      <c r="H114" s="259"/>
      <c r="I114" s="100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1"/>
      <c r="D115" s="31"/>
      <c r="E115" s="31"/>
      <c r="F115" s="31"/>
      <c r="G115" s="31"/>
      <c r="H115" s="31"/>
      <c r="I115" s="100"/>
      <c r="J115" s="31"/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2" customHeight="1">
      <c r="A116" s="31"/>
      <c r="B116" s="32"/>
      <c r="C116" s="26" t="s">
        <v>20</v>
      </c>
      <c r="D116" s="31"/>
      <c r="E116" s="31"/>
      <c r="F116" s="24" t="str">
        <f>F14</f>
        <v>TO Veselí nad Moravou</v>
      </c>
      <c r="G116" s="31"/>
      <c r="H116" s="31"/>
      <c r="I116" s="101" t="s">
        <v>22</v>
      </c>
      <c r="J116" s="54" t="str">
        <f>IF(J14="","",J14)</f>
        <v>28. 6. 2019</v>
      </c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1"/>
      <c r="D117" s="31"/>
      <c r="E117" s="31"/>
      <c r="F117" s="31"/>
      <c r="G117" s="31"/>
      <c r="H117" s="31"/>
      <c r="I117" s="100"/>
      <c r="J117" s="31"/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24</v>
      </c>
      <c r="D118" s="31"/>
      <c r="E118" s="31"/>
      <c r="F118" s="24" t="str">
        <f>E17</f>
        <v xml:space="preserve"> </v>
      </c>
      <c r="G118" s="31"/>
      <c r="H118" s="31"/>
      <c r="I118" s="101" t="s">
        <v>30</v>
      </c>
      <c r="J118" s="29" t="str">
        <f>E23</f>
        <v xml:space="preserve"> 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5.2" customHeight="1">
      <c r="A119" s="31"/>
      <c r="B119" s="32"/>
      <c r="C119" s="26" t="s">
        <v>28</v>
      </c>
      <c r="D119" s="31"/>
      <c r="E119" s="31"/>
      <c r="F119" s="24" t="str">
        <f>IF(E20="","",E20)</f>
        <v>Vyplň údaj</v>
      </c>
      <c r="G119" s="31"/>
      <c r="H119" s="31"/>
      <c r="I119" s="101" t="s">
        <v>32</v>
      </c>
      <c r="J119" s="29" t="str">
        <f>E26</f>
        <v xml:space="preserve"> </v>
      </c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0.35" customHeight="1">
      <c r="A120" s="31"/>
      <c r="B120" s="32"/>
      <c r="C120" s="31"/>
      <c r="D120" s="31"/>
      <c r="E120" s="31"/>
      <c r="F120" s="31"/>
      <c r="G120" s="31"/>
      <c r="H120" s="31"/>
      <c r="I120" s="100"/>
      <c r="J120" s="31"/>
      <c r="K120" s="31"/>
      <c r="L120" s="4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11" customFormat="1" ht="29.25" customHeight="1">
      <c r="A121" s="140"/>
      <c r="B121" s="141"/>
      <c r="C121" s="142" t="s">
        <v>123</v>
      </c>
      <c r="D121" s="143" t="s">
        <v>59</v>
      </c>
      <c r="E121" s="143" t="s">
        <v>55</v>
      </c>
      <c r="F121" s="143" t="s">
        <v>56</v>
      </c>
      <c r="G121" s="143" t="s">
        <v>124</v>
      </c>
      <c r="H121" s="143" t="s">
        <v>125</v>
      </c>
      <c r="I121" s="144" t="s">
        <v>126</v>
      </c>
      <c r="J121" s="143" t="s">
        <v>117</v>
      </c>
      <c r="K121" s="145" t="s">
        <v>127</v>
      </c>
      <c r="L121" s="146"/>
      <c r="M121" s="61" t="s">
        <v>1</v>
      </c>
      <c r="N121" s="62" t="s">
        <v>38</v>
      </c>
      <c r="O121" s="62" t="s">
        <v>128</v>
      </c>
      <c r="P121" s="62" t="s">
        <v>129</v>
      </c>
      <c r="Q121" s="62" t="s">
        <v>130</v>
      </c>
      <c r="R121" s="62" t="s">
        <v>131</v>
      </c>
      <c r="S121" s="62" t="s">
        <v>132</v>
      </c>
      <c r="T121" s="63" t="s">
        <v>133</v>
      </c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</row>
    <row r="122" spans="1:65" s="2" customFormat="1" ht="22.9" customHeight="1">
      <c r="A122" s="31"/>
      <c r="B122" s="32"/>
      <c r="C122" s="68" t="s">
        <v>134</v>
      </c>
      <c r="D122" s="31"/>
      <c r="E122" s="31"/>
      <c r="F122" s="31"/>
      <c r="G122" s="31"/>
      <c r="H122" s="31"/>
      <c r="I122" s="100"/>
      <c r="J122" s="147">
        <f>BK122</f>
        <v>0</v>
      </c>
      <c r="K122" s="31"/>
      <c r="L122" s="32"/>
      <c r="M122" s="64"/>
      <c r="N122" s="55"/>
      <c r="O122" s="65"/>
      <c r="P122" s="148">
        <f>P123</f>
        <v>0</v>
      </c>
      <c r="Q122" s="65"/>
      <c r="R122" s="148">
        <f>R123</f>
        <v>0</v>
      </c>
      <c r="S122" s="65"/>
      <c r="T122" s="149">
        <f>T123</f>
        <v>0</v>
      </c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T122" s="16" t="s">
        <v>73</v>
      </c>
      <c r="AU122" s="16" t="s">
        <v>119</v>
      </c>
      <c r="BK122" s="150">
        <f>BK123</f>
        <v>0</v>
      </c>
    </row>
    <row r="123" spans="1:65" s="12" customFormat="1" ht="25.9" customHeight="1">
      <c r="B123" s="151"/>
      <c r="D123" s="152" t="s">
        <v>73</v>
      </c>
      <c r="E123" s="153" t="s">
        <v>135</v>
      </c>
      <c r="F123" s="153" t="s">
        <v>136</v>
      </c>
      <c r="I123" s="154"/>
      <c r="J123" s="155">
        <f>BK123</f>
        <v>0</v>
      </c>
      <c r="L123" s="151"/>
      <c r="M123" s="156"/>
      <c r="N123" s="157"/>
      <c r="O123" s="157"/>
      <c r="P123" s="158">
        <f>P124</f>
        <v>0</v>
      </c>
      <c r="Q123" s="157"/>
      <c r="R123" s="158">
        <f>R124</f>
        <v>0</v>
      </c>
      <c r="S123" s="157"/>
      <c r="T123" s="159">
        <f>T124</f>
        <v>0</v>
      </c>
      <c r="AR123" s="152" t="s">
        <v>81</v>
      </c>
      <c r="AT123" s="160" t="s">
        <v>73</v>
      </c>
      <c r="AU123" s="160" t="s">
        <v>74</v>
      </c>
      <c r="AY123" s="152" t="s">
        <v>137</v>
      </c>
      <c r="BK123" s="161">
        <f>BK124</f>
        <v>0</v>
      </c>
    </row>
    <row r="124" spans="1:65" s="12" customFormat="1" ht="22.9" customHeight="1">
      <c r="B124" s="151"/>
      <c r="D124" s="152" t="s">
        <v>73</v>
      </c>
      <c r="E124" s="162" t="s">
        <v>138</v>
      </c>
      <c r="F124" s="162" t="s">
        <v>139</v>
      </c>
      <c r="I124" s="154"/>
      <c r="J124" s="163">
        <f>BK124</f>
        <v>0</v>
      </c>
      <c r="L124" s="151"/>
      <c r="M124" s="156"/>
      <c r="N124" s="157"/>
      <c r="O124" s="157"/>
      <c r="P124" s="158">
        <f>SUM(P125:P127)</f>
        <v>0</v>
      </c>
      <c r="Q124" s="157"/>
      <c r="R124" s="158">
        <f>SUM(R125:R127)</f>
        <v>0</v>
      </c>
      <c r="S124" s="157"/>
      <c r="T124" s="159">
        <f>SUM(T125:T127)</f>
        <v>0</v>
      </c>
      <c r="AR124" s="152" t="s">
        <v>81</v>
      </c>
      <c r="AT124" s="160" t="s">
        <v>73</v>
      </c>
      <c r="AU124" s="160" t="s">
        <v>81</v>
      </c>
      <c r="AY124" s="152" t="s">
        <v>137</v>
      </c>
      <c r="BK124" s="161">
        <f>SUM(BK125:BK127)</f>
        <v>0</v>
      </c>
    </row>
    <row r="125" spans="1:65" s="2" customFormat="1" ht="72" customHeight="1">
      <c r="A125" s="31"/>
      <c r="B125" s="164"/>
      <c r="C125" s="165" t="s">
        <v>81</v>
      </c>
      <c r="D125" s="165" t="s">
        <v>140</v>
      </c>
      <c r="E125" s="166" t="s">
        <v>358</v>
      </c>
      <c r="F125" s="167" t="s">
        <v>359</v>
      </c>
      <c r="G125" s="168" t="s">
        <v>241</v>
      </c>
      <c r="H125" s="169">
        <v>1100</v>
      </c>
      <c r="I125" s="170"/>
      <c r="J125" s="171">
        <f>ROUND(I125*H125,2)</f>
        <v>0</v>
      </c>
      <c r="K125" s="167" t="s">
        <v>144</v>
      </c>
      <c r="L125" s="32"/>
      <c r="M125" s="172" t="s">
        <v>1</v>
      </c>
      <c r="N125" s="173" t="s">
        <v>39</v>
      </c>
      <c r="O125" s="57"/>
      <c r="P125" s="174">
        <f>O125*H125</f>
        <v>0</v>
      </c>
      <c r="Q125" s="174">
        <v>0</v>
      </c>
      <c r="R125" s="174">
        <f>Q125*H125</f>
        <v>0</v>
      </c>
      <c r="S125" s="174">
        <v>0</v>
      </c>
      <c r="T125" s="175">
        <f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76" t="s">
        <v>145</v>
      </c>
      <c r="AT125" s="176" t="s">
        <v>140</v>
      </c>
      <c r="AU125" s="176" t="s">
        <v>83</v>
      </c>
      <c r="AY125" s="16" t="s">
        <v>137</v>
      </c>
      <c r="BE125" s="177">
        <f>IF(N125="základní",J125,0)</f>
        <v>0</v>
      </c>
      <c r="BF125" s="177">
        <f>IF(N125="snížená",J125,0)</f>
        <v>0</v>
      </c>
      <c r="BG125" s="177">
        <f>IF(N125="zákl. přenesená",J125,0)</f>
        <v>0</v>
      </c>
      <c r="BH125" s="177">
        <f>IF(N125="sníž. přenesená",J125,0)</f>
        <v>0</v>
      </c>
      <c r="BI125" s="177">
        <f>IF(N125="nulová",J125,0)</f>
        <v>0</v>
      </c>
      <c r="BJ125" s="16" t="s">
        <v>81</v>
      </c>
      <c r="BK125" s="177">
        <f>ROUND(I125*H125,2)</f>
        <v>0</v>
      </c>
      <c r="BL125" s="16" t="s">
        <v>145</v>
      </c>
      <c r="BM125" s="176" t="s">
        <v>360</v>
      </c>
    </row>
    <row r="126" spans="1:65" s="2" customFormat="1" ht="96" customHeight="1">
      <c r="A126" s="31"/>
      <c r="B126" s="164"/>
      <c r="C126" s="165" t="s">
        <v>83</v>
      </c>
      <c r="D126" s="165" t="s">
        <v>140</v>
      </c>
      <c r="E126" s="166" t="s">
        <v>361</v>
      </c>
      <c r="F126" s="167" t="s">
        <v>362</v>
      </c>
      <c r="G126" s="168" t="s">
        <v>332</v>
      </c>
      <c r="H126" s="169">
        <v>4</v>
      </c>
      <c r="I126" s="170"/>
      <c r="J126" s="171">
        <f>ROUND(I126*H126,2)</f>
        <v>0</v>
      </c>
      <c r="K126" s="167" t="s">
        <v>144</v>
      </c>
      <c r="L126" s="32"/>
      <c r="M126" s="172" t="s">
        <v>1</v>
      </c>
      <c r="N126" s="173" t="s">
        <v>39</v>
      </c>
      <c r="O126" s="57"/>
      <c r="P126" s="174">
        <f>O126*H126</f>
        <v>0</v>
      </c>
      <c r="Q126" s="174">
        <v>0</v>
      </c>
      <c r="R126" s="174">
        <f>Q126*H126</f>
        <v>0</v>
      </c>
      <c r="S126" s="174">
        <v>0</v>
      </c>
      <c r="T126" s="175">
        <f>S126*H126</f>
        <v>0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176" t="s">
        <v>145</v>
      </c>
      <c r="AT126" s="176" t="s">
        <v>140</v>
      </c>
      <c r="AU126" s="176" t="s">
        <v>83</v>
      </c>
      <c r="AY126" s="16" t="s">
        <v>137</v>
      </c>
      <c r="BE126" s="177">
        <f>IF(N126="základní",J126,0)</f>
        <v>0</v>
      </c>
      <c r="BF126" s="177">
        <f>IF(N126="snížená",J126,0)</f>
        <v>0</v>
      </c>
      <c r="BG126" s="177">
        <f>IF(N126="zákl. přenesená",J126,0)</f>
        <v>0</v>
      </c>
      <c r="BH126" s="177">
        <f>IF(N126="sníž. přenesená",J126,0)</f>
        <v>0</v>
      </c>
      <c r="BI126" s="177">
        <f>IF(N126="nulová",J126,0)</f>
        <v>0</v>
      </c>
      <c r="BJ126" s="16" t="s">
        <v>81</v>
      </c>
      <c r="BK126" s="177">
        <f>ROUND(I126*H126,2)</f>
        <v>0</v>
      </c>
      <c r="BL126" s="16" t="s">
        <v>145</v>
      </c>
      <c r="BM126" s="176" t="s">
        <v>363</v>
      </c>
    </row>
    <row r="127" spans="1:65" s="2" customFormat="1" ht="96" customHeight="1">
      <c r="A127" s="31"/>
      <c r="B127" s="164"/>
      <c r="C127" s="165" t="s">
        <v>153</v>
      </c>
      <c r="D127" s="165" t="s">
        <v>140</v>
      </c>
      <c r="E127" s="166" t="s">
        <v>364</v>
      </c>
      <c r="F127" s="167" t="s">
        <v>365</v>
      </c>
      <c r="G127" s="168" t="s">
        <v>332</v>
      </c>
      <c r="H127" s="169">
        <v>8</v>
      </c>
      <c r="I127" s="170"/>
      <c r="J127" s="171">
        <f>ROUND(I127*H127,2)</f>
        <v>0</v>
      </c>
      <c r="K127" s="167" t="s">
        <v>144</v>
      </c>
      <c r="L127" s="32"/>
      <c r="M127" s="205" t="s">
        <v>1</v>
      </c>
      <c r="N127" s="206" t="s">
        <v>39</v>
      </c>
      <c r="O127" s="207"/>
      <c r="P127" s="208">
        <f>O127*H127</f>
        <v>0</v>
      </c>
      <c r="Q127" s="208">
        <v>0</v>
      </c>
      <c r="R127" s="208">
        <f>Q127*H127</f>
        <v>0</v>
      </c>
      <c r="S127" s="208">
        <v>0</v>
      </c>
      <c r="T127" s="209">
        <f>S127*H127</f>
        <v>0</v>
      </c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R127" s="176" t="s">
        <v>145</v>
      </c>
      <c r="AT127" s="176" t="s">
        <v>140</v>
      </c>
      <c r="AU127" s="176" t="s">
        <v>83</v>
      </c>
      <c r="AY127" s="16" t="s">
        <v>137</v>
      </c>
      <c r="BE127" s="177">
        <f>IF(N127="základní",J127,0)</f>
        <v>0</v>
      </c>
      <c r="BF127" s="177">
        <f>IF(N127="snížená",J127,0)</f>
        <v>0</v>
      </c>
      <c r="BG127" s="177">
        <f>IF(N127="zákl. přenesená",J127,0)</f>
        <v>0</v>
      </c>
      <c r="BH127" s="177">
        <f>IF(N127="sníž. přenesená",J127,0)</f>
        <v>0</v>
      </c>
      <c r="BI127" s="177">
        <f>IF(N127="nulová",J127,0)</f>
        <v>0</v>
      </c>
      <c r="BJ127" s="16" t="s">
        <v>81</v>
      </c>
      <c r="BK127" s="177">
        <f>ROUND(I127*H127,2)</f>
        <v>0</v>
      </c>
      <c r="BL127" s="16" t="s">
        <v>145</v>
      </c>
      <c r="BM127" s="176" t="s">
        <v>366</v>
      </c>
    </row>
    <row r="128" spans="1:65" s="2" customFormat="1" ht="6.95" customHeight="1">
      <c r="A128" s="31"/>
      <c r="B128" s="46"/>
      <c r="C128" s="47"/>
      <c r="D128" s="47"/>
      <c r="E128" s="47"/>
      <c r="F128" s="47"/>
      <c r="G128" s="47"/>
      <c r="H128" s="47"/>
      <c r="I128" s="124"/>
      <c r="J128" s="47"/>
      <c r="K128" s="47"/>
      <c r="L128" s="32"/>
      <c r="M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</row>
  </sheetData>
  <autoFilter ref="C121:K127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9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7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7"/>
      <c r="L2" s="225" t="s">
        <v>5</v>
      </c>
      <c r="M2" s="226"/>
      <c r="N2" s="226"/>
      <c r="O2" s="226"/>
      <c r="P2" s="226"/>
      <c r="Q2" s="226"/>
      <c r="R2" s="226"/>
      <c r="S2" s="226"/>
      <c r="T2" s="226"/>
      <c r="U2" s="226"/>
      <c r="V2" s="226"/>
      <c r="AT2" s="16" t="s">
        <v>106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98"/>
      <c r="J3" s="18"/>
      <c r="K3" s="18"/>
      <c r="L3" s="19"/>
      <c r="AT3" s="16" t="s">
        <v>83</v>
      </c>
    </row>
    <row r="4" spans="1:46" s="1" customFormat="1" ht="24.95" customHeight="1">
      <c r="B4" s="19"/>
      <c r="D4" s="20" t="s">
        <v>110</v>
      </c>
      <c r="I4" s="97"/>
      <c r="L4" s="19"/>
      <c r="M4" s="99" t="s">
        <v>10</v>
      </c>
      <c r="AT4" s="16" t="s">
        <v>3</v>
      </c>
    </row>
    <row r="5" spans="1:46" s="1" customFormat="1" ht="6.95" customHeight="1">
      <c r="B5" s="19"/>
      <c r="I5" s="97"/>
      <c r="L5" s="19"/>
    </row>
    <row r="6" spans="1:46" s="1" customFormat="1" ht="12" customHeight="1">
      <c r="B6" s="19"/>
      <c r="D6" s="26" t="s">
        <v>16</v>
      </c>
      <c r="I6" s="97"/>
      <c r="L6" s="19"/>
    </row>
    <row r="7" spans="1:46" s="1" customFormat="1" ht="25.5" customHeight="1">
      <c r="B7" s="19"/>
      <c r="E7" s="257" t="str">
        <f>'Rekapitulace stavby'!K6</f>
        <v>Oprava trati v úseku Velká nad Veličkou - Lipov - oprava stávajícího pod povrchového a povrchového odvodnění v km 54,420</v>
      </c>
      <c r="F7" s="258"/>
      <c r="G7" s="258"/>
      <c r="H7" s="258"/>
      <c r="I7" s="97"/>
      <c r="L7" s="19"/>
    </row>
    <row r="8" spans="1:46" s="1" customFormat="1" ht="12" customHeight="1">
      <c r="B8" s="19"/>
      <c r="D8" s="26" t="s">
        <v>111</v>
      </c>
      <c r="I8" s="97"/>
      <c r="L8" s="19"/>
    </row>
    <row r="9" spans="1:46" s="2" customFormat="1" ht="16.5" customHeight="1">
      <c r="A9" s="31"/>
      <c r="B9" s="32"/>
      <c r="C9" s="31"/>
      <c r="D9" s="31"/>
      <c r="E9" s="257" t="s">
        <v>367</v>
      </c>
      <c r="F9" s="259"/>
      <c r="G9" s="259"/>
      <c r="H9" s="259"/>
      <c r="I9" s="100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113</v>
      </c>
      <c r="E10" s="31"/>
      <c r="F10" s="31"/>
      <c r="G10" s="31"/>
      <c r="H10" s="31"/>
      <c r="I10" s="100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3" t="s">
        <v>368</v>
      </c>
      <c r="F11" s="259"/>
      <c r="G11" s="259"/>
      <c r="H11" s="259"/>
      <c r="I11" s="100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1.25">
      <c r="A12" s="31"/>
      <c r="B12" s="32"/>
      <c r="C12" s="31"/>
      <c r="D12" s="31"/>
      <c r="E12" s="31"/>
      <c r="F12" s="31"/>
      <c r="G12" s="31"/>
      <c r="H12" s="31"/>
      <c r="I12" s="100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101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101" t="s">
        <v>22</v>
      </c>
      <c r="J14" s="54" t="str">
        <f>'Rekapitulace stavby'!AN8</f>
        <v>28. 6. 2019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100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101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101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100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101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60" t="str">
        <f>'Rekapitulace stavby'!E14</f>
        <v>Vyplň údaj</v>
      </c>
      <c r="F20" s="236"/>
      <c r="G20" s="236"/>
      <c r="H20" s="236"/>
      <c r="I20" s="101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100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101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101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100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101" t="s">
        <v>25</v>
      </c>
      <c r="J25" s="24" t="str">
        <f>IF('Rekapitulace stavby'!AN19="","",'Rekapitulace stavby'!AN19)</f>
        <v/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tr">
        <f>IF('Rekapitulace stavby'!E20="","",'Rekapitulace stavby'!E20)</f>
        <v xml:space="preserve"> </v>
      </c>
      <c r="F26" s="31"/>
      <c r="G26" s="31"/>
      <c r="H26" s="31"/>
      <c r="I26" s="101" t="s">
        <v>27</v>
      </c>
      <c r="J26" s="24" t="str">
        <f>IF('Rekapitulace stavby'!AN20="","",'Rekapitulace stavby'!AN20)</f>
        <v/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100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33</v>
      </c>
      <c r="E28" s="31"/>
      <c r="F28" s="31"/>
      <c r="G28" s="31"/>
      <c r="H28" s="31"/>
      <c r="I28" s="100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102"/>
      <c r="B29" s="103"/>
      <c r="C29" s="102"/>
      <c r="D29" s="102"/>
      <c r="E29" s="240" t="s">
        <v>1</v>
      </c>
      <c r="F29" s="240"/>
      <c r="G29" s="240"/>
      <c r="H29" s="240"/>
      <c r="I29" s="104"/>
      <c r="J29" s="102"/>
      <c r="K29" s="102"/>
      <c r="L29" s="105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100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106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7" t="s">
        <v>34</v>
      </c>
      <c r="E32" s="31"/>
      <c r="F32" s="31"/>
      <c r="G32" s="31"/>
      <c r="H32" s="31"/>
      <c r="I32" s="100"/>
      <c r="J32" s="70">
        <f>ROUND(J121,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106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36</v>
      </c>
      <c r="G34" s="31"/>
      <c r="H34" s="31"/>
      <c r="I34" s="108" t="s">
        <v>35</v>
      </c>
      <c r="J34" s="35" t="s">
        <v>37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9" t="s">
        <v>38</v>
      </c>
      <c r="E35" s="26" t="s">
        <v>39</v>
      </c>
      <c r="F35" s="110">
        <f>ROUND((SUM(BE121:BE168)),  2)</f>
        <v>0</v>
      </c>
      <c r="G35" s="31"/>
      <c r="H35" s="31"/>
      <c r="I35" s="111">
        <v>0.21</v>
      </c>
      <c r="J35" s="110">
        <f>ROUND(((SUM(BE121:BE168))*I35),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40</v>
      </c>
      <c r="F36" s="110">
        <f>ROUND((SUM(BF121:BF168)),  2)</f>
        <v>0</v>
      </c>
      <c r="G36" s="31"/>
      <c r="H36" s="31"/>
      <c r="I36" s="111">
        <v>0.15</v>
      </c>
      <c r="J36" s="110">
        <f>ROUND(((SUM(BF121:BF168))*I36),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41</v>
      </c>
      <c r="F37" s="110">
        <f>ROUND((SUM(BG121:BG168)),  2)</f>
        <v>0</v>
      </c>
      <c r="G37" s="31"/>
      <c r="H37" s="31"/>
      <c r="I37" s="111">
        <v>0.21</v>
      </c>
      <c r="J37" s="110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42</v>
      </c>
      <c r="F38" s="110">
        <f>ROUND((SUM(BH121:BH168)),  2)</f>
        <v>0</v>
      </c>
      <c r="G38" s="31"/>
      <c r="H38" s="31"/>
      <c r="I38" s="111">
        <v>0.15</v>
      </c>
      <c r="J38" s="110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43</v>
      </c>
      <c r="F39" s="110">
        <f>ROUND((SUM(BI121:BI168)),  2)</f>
        <v>0</v>
      </c>
      <c r="G39" s="31"/>
      <c r="H39" s="31"/>
      <c r="I39" s="111">
        <v>0</v>
      </c>
      <c r="J39" s="110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100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12"/>
      <c r="D41" s="113" t="s">
        <v>44</v>
      </c>
      <c r="E41" s="59"/>
      <c r="F41" s="59"/>
      <c r="G41" s="114" t="s">
        <v>45</v>
      </c>
      <c r="H41" s="115" t="s">
        <v>46</v>
      </c>
      <c r="I41" s="116"/>
      <c r="J41" s="117">
        <f>SUM(J32:J39)</f>
        <v>0</v>
      </c>
      <c r="K41" s="118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100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I43" s="97"/>
      <c r="L43" s="19"/>
    </row>
    <row r="44" spans="1:31" s="1" customFormat="1" ht="14.45" customHeight="1">
      <c r="B44" s="19"/>
      <c r="I44" s="97"/>
      <c r="L44" s="19"/>
    </row>
    <row r="45" spans="1:31" s="1" customFormat="1" ht="14.45" customHeight="1">
      <c r="B45" s="19"/>
      <c r="I45" s="97"/>
      <c r="L45" s="19"/>
    </row>
    <row r="46" spans="1:31" s="1" customFormat="1" ht="14.45" customHeight="1">
      <c r="B46" s="19"/>
      <c r="I46" s="97"/>
      <c r="L46" s="19"/>
    </row>
    <row r="47" spans="1:31" s="1" customFormat="1" ht="14.45" customHeight="1">
      <c r="B47" s="19"/>
      <c r="I47" s="97"/>
      <c r="L47" s="19"/>
    </row>
    <row r="48" spans="1:31" s="1" customFormat="1" ht="14.45" customHeight="1">
      <c r="B48" s="19"/>
      <c r="I48" s="97"/>
      <c r="L48" s="19"/>
    </row>
    <row r="49" spans="1:31" s="1" customFormat="1" ht="14.45" customHeight="1">
      <c r="B49" s="19"/>
      <c r="I49" s="97"/>
      <c r="L49" s="19"/>
    </row>
    <row r="50" spans="1:31" s="2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119"/>
      <c r="J50" s="43"/>
      <c r="K50" s="43"/>
      <c r="L50" s="41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1"/>
      <c r="B61" s="32"/>
      <c r="C61" s="31"/>
      <c r="D61" s="44" t="s">
        <v>49</v>
      </c>
      <c r="E61" s="34"/>
      <c r="F61" s="120" t="s">
        <v>50</v>
      </c>
      <c r="G61" s="44" t="s">
        <v>49</v>
      </c>
      <c r="H61" s="34"/>
      <c r="I61" s="121"/>
      <c r="J61" s="122" t="s">
        <v>50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1"/>
      <c r="B65" s="32"/>
      <c r="C65" s="31"/>
      <c r="D65" s="42" t="s">
        <v>51</v>
      </c>
      <c r="E65" s="45"/>
      <c r="F65" s="45"/>
      <c r="G65" s="42" t="s">
        <v>52</v>
      </c>
      <c r="H65" s="45"/>
      <c r="I65" s="123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1"/>
      <c r="B76" s="32"/>
      <c r="C76" s="31"/>
      <c r="D76" s="44" t="s">
        <v>49</v>
      </c>
      <c r="E76" s="34"/>
      <c r="F76" s="120" t="s">
        <v>50</v>
      </c>
      <c r="G76" s="44" t="s">
        <v>49</v>
      </c>
      <c r="H76" s="34"/>
      <c r="I76" s="121"/>
      <c r="J76" s="122" t="s">
        <v>50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124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125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115</v>
      </c>
      <c r="D82" s="31"/>
      <c r="E82" s="31"/>
      <c r="F82" s="31"/>
      <c r="G82" s="31"/>
      <c r="H82" s="31"/>
      <c r="I82" s="100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100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100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25.5" customHeight="1">
      <c r="A85" s="31"/>
      <c r="B85" s="32"/>
      <c r="C85" s="31"/>
      <c r="D85" s="31"/>
      <c r="E85" s="257" t="str">
        <f>E7</f>
        <v>Oprava trati v úseku Velká nad Veličkou - Lipov - oprava stávajícího pod povrchového a povrchového odvodnění v km 54,420</v>
      </c>
      <c r="F85" s="258"/>
      <c r="G85" s="258"/>
      <c r="H85" s="258"/>
      <c r="I85" s="100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111</v>
      </c>
      <c r="I86" s="97"/>
      <c r="L86" s="19"/>
    </row>
    <row r="87" spans="1:31" s="2" customFormat="1" ht="16.5" customHeight="1">
      <c r="A87" s="31"/>
      <c r="B87" s="32"/>
      <c r="C87" s="31"/>
      <c r="D87" s="31"/>
      <c r="E87" s="257" t="s">
        <v>367</v>
      </c>
      <c r="F87" s="259"/>
      <c r="G87" s="259"/>
      <c r="H87" s="259"/>
      <c r="I87" s="100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113</v>
      </c>
      <c r="D88" s="31"/>
      <c r="E88" s="31"/>
      <c r="F88" s="31"/>
      <c r="G88" s="31"/>
      <c r="H88" s="31"/>
      <c r="I88" s="100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3" t="str">
        <f>E11</f>
        <v>03.1 - Manipulace, přepravy, poplatky</v>
      </c>
      <c r="F89" s="259"/>
      <c r="G89" s="259"/>
      <c r="H89" s="259"/>
      <c r="I89" s="100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100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TO Veselí nad Moravou</v>
      </c>
      <c r="G91" s="31"/>
      <c r="H91" s="31"/>
      <c r="I91" s="101" t="s">
        <v>22</v>
      </c>
      <c r="J91" s="54" t="str">
        <f>IF(J14="","",J14)</f>
        <v>28. 6. 2019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100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101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101" t="s">
        <v>32</v>
      </c>
      <c r="J94" s="29" t="str">
        <f>E26</f>
        <v xml:space="preserve"> 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100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26" t="s">
        <v>116</v>
      </c>
      <c r="D96" s="112"/>
      <c r="E96" s="112"/>
      <c r="F96" s="112"/>
      <c r="G96" s="112"/>
      <c r="H96" s="112"/>
      <c r="I96" s="127"/>
      <c r="J96" s="128" t="s">
        <v>117</v>
      </c>
      <c r="K96" s="112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100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29" t="s">
        <v>118</v>
      </c>
      <c r="D98" s="31"/>
      <c r="E98" s="31"/>
      <c r="F98" s="31"/>
      <c r="G98" s="31"/>
      <c r="H98" s="31"/>
      <c r="I98" s="100"/>
      <c r="J98" s="70">
        <f>J121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119</v>
      </c>
    </row>
    <row r="99" spans="1:47" s="9" customFormat="1" ht="24.95" customHeight="1">
      <c r="B99" s="130"/>
      <c r="D99" s="131" t="s">
        <v>369</v>
      </c>
      <c r="E99" s="132"/>
      <c r="F99" s="132"/>
      <c r="G99" s="132"/>
      <c r="H99" s="132"/>
      <c r="I99" s="133"/>
      <c r="J99" s="134">
        <f>J122</f>
        <v>0</v>
      </c>
      <c r="L99" s="130"/>
    </row>
    <row r="100" spans="1:47" s="2" customFormat="1" ht="21.75" customHeight="1">
      <c r="A100" s="31"/>
      <c r="B100" s="32"/>
      <c r="C100" s="31"/>
      <c r="D100" s="31"/>
      <c r="E100" s="31"/>
      <c r="F100" s="31"/>
      <c r="G100" s="31"/>
      <c r="H100" s="31"/>
      <c r="I100" s="100"/>
      <c r="J100" s="31"/>
      <c r="K100" s="31"/>
      <c r="L100" s="4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47" s="2" customFormat="1" ht="6.95" customHeight="1">
      <c r="A101" s="31"/>
      <c r="B101" s="46"/>
      <c r="C101" s="47"/>
      <c r="D101" s="47"/>
      <c r="E101" s="47"/>
      <c r="F101" s="47"/>
      <c r="G101" s="47"/>
      <c r="H101" s="47"/>
      <c r="I101" s="124"/>
      <c r="J101" s="47"/>
      <c r="K101" s="47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5" spans="1:47" s="2" customFormat="1" ht="6.95" customHeight="1">
      <c r="A105" s="31"/>
      <c r="B105" s="48"/>
      <c r="C105" s="49"/>
      <c r="D105" s="49"/>
      <c r="E105" s="49"/>
      <c r="F105" s="49"/>
      <c r="G105" s="49"/>
      <c r="H105" s="49"/>
      <c r="I105" s="125"/>
      <c r="J105" s="49"/>
      <c r="K105" s="49"/>
      <c r="L105" s="4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47" s="2" customFormat="1" ht="24.95" customHeight="1">
      <c r="A106" s="31"/>
      <c r="B106" s="32"/>
      <c r="C106" s="20" t="s">
        <v>122</v>
      </c>
      <c r="D106" s="31"/>
      <c r="E106" s="31"/>
      <c r="F106" s="31"/>
      <c r="G106" s="31"/>
      <c r="H106" s="31"/>
      <c r="I106" s="100"/>
      <c r="J106" s="31"/>
      <c r="K106" s="31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6.95" customHeight="1">
      <c r="A107" s="31"/>
      <c r="B107" s="32"/>
      <c r="C107" s="31"/>
      <c r="D107" s="31"/>
      <c r="E107" s="31"/>
      <c r="F107" s="31"/>
      <c r="G107" s="31"/>
      <c r="H107" s="31"/>
      <c r="I107" s="100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12" customHeight="1">
      <c r="A108" s="31"/>
      <c r="B108" s="32"/>
      <c r="C108" s="26" t="s">
        <v>16</v>
      </c>
      <c r="D108" s="31"/>
      <c r="E108" s="31"/>
      <c r="F108" s="31"/>
      <c r="G108" s="31"/>
      <c r="H108" s="31"/>
      <c r="I108" s="100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25.5" customHeight="1">
      <c r="A109" s="31"/>
      <c r="B109" s="32"/>
      <c r="C109" s="31"/>
      <c r="D109" s="31"/>
      <c r="E109" s="257" t="str">
        <f>E7</f>
        <v>Oprava trati v úseku Velká nad Veličkou - Lipov - oprava stávajícího pod povrchového a povrchového odvodnění v km 54,420</v>
      </c>
      <c r="F109" s="258"/>
      <c r="G109" s="258"/>
      <c r="H109" s="258"/>
      <c r="I109" s="100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1" customFormat="1" ht="12" customHeight="1">
      <c r="B110" s="19"/>
      <c r="C110" s="26" t="s">
        <v>111</v>
      </c>
      <c r="I110" s="97"/>
      <c r="L110" s="19"/>
    </row>
    <row r="111" spans="1:47" s="2" customFormat="1" ht="16.5" customHeight="1">
      <c r="A111" s="31"/>
      <c r="B111" s="32"/>
      <c r="C111" s="31"/>
      <c r="D111" s="31"/>
      <c r="E111" s="257" t="s">
        <v>367</v>
      </c>
      <c r="F111" s="259"/>
      <c r="G111" s="259"/>
      <c r="H111" s="259"/>
      <c r="I111" s="100"/>
      <c r="J111" s="31"/>
      <c r="K111" s="31"/>
      <c r="L111" s="4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47" s="2" customFormat="1" ht="12" customHeight="1">
      <c r="A112" s="31"/>
      <c r="B112" s="32"/>
      <c r="C112" s="26" t="s">
        <v>113</v>
      </c>
      <c r="D112" s="31"/>
      <c r="E112" s="31"/>
      <c r="F112" s="31"/>
      <c r="G112" s="31"/>
      <c r="H112" s="31"/>
      <c r="I112" s="100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6.5" customHeight="1">
      <c r="A113" s="31"/>
      <c r="B113" s="32"/>
      <c r="C113" s="31"/>
      <c r="D113" s="31"/>
      <c r="E113" s="233" t="str">
        <f>E11</f>
        <v>03.1 - Manipulace, přepravy, poplatky</v>
      </c>
      <c r="F113" s="259"/>
      <c r="G113" s="259"/>
      <c r="H113" s="259"/>
      <c r="I113" s="100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6.95" customHeight="1">
      <c r="A114" s="31"/>
      <c r="B114" s="32"/>
      <c r="C114" s="31"/>
      <c r="D114" s="31"/>
      <c r="E114" s="31"/>
      <c r="F114" s="31"/>
      <c r="G114" s="31"/>
      <c r="H114" s="31"/>
      <c r="I114" s="100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12" customHeight="1">
      <c r="A115" s="31"/>
      <c r="B115" s="32"/>
      <c r="C115" s="26" t="s">
        <v>20</v>
      </c>
      <c r="D115" s="31"/>
      <c r="E115" s="31"/>
      <c r="F115" s="24" t="str">
        <f>F14</f>
        <v>TO Veselí nad Moravou</v>
      </c>
      <c r="G115" s="31"/>
      <c r="H115" s="31"/>
      <c r="I115" s="101" t="s">
        <v>22</v>
      </c>
      <c r="J115" s="54" t="str">
        <f>IF(J14="","",J14)</f>
        <v>28. 6. 2019</v>
      </c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6.95" customHeight="1">
      <c r="A116" s="31"/>
      <c r="B116" s="32"/>
      <c r="C116" s="31"/>
      <c r="D116" s="31"/>
      <c r="E116" s="31"/>
      <c r="F116" s="31"/>
      <c r="G116" s="31"/>
      <c r="H116" s="31"/>
      <c r="I116" s="100"/>
      <c r="J116" s="31"/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15.2" customHeight="1">
      <c r="A117" s="31"/>
      <c r="B117" s="32"/>
      <c r="C117" s="26" t="s">
        <v>24</v>
      </c>
      <c r="D117" s="31"/>
      <c r="E117" s="31"/>
      <c r="F117" s="24" t="str">
        <f>E17</f>
        <v xml:space="preserve"> </v>
      </c>
      <c r="G117" s="31"/>
      <c r="H117" s="31"/>
      <c r="I117" s="101" t="s">
        <v>30</v>
      </c>
      <c r="J117" s="29" t="str">
        <f>E23</f>
        <v xml:space="preserve"> </v>
      </c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28</v>
      </c>
      <c r="D118" s="31"/>
      <c r="E118" s="31"/>
      <c r="F118" s="24" t="str">
        <f>IF(E20="","",E20)</f>
        <v>Vyplň údaj</v>
      </c>
      <c r="G118" s="31"/>
      <c r="H118" s="31"/>
      <c r="I118" s="101" t="s">
        <v>32</v>
      </c>
      <c r="J118" s="29" t="str">
        <f>E26</f>
        <v xml:space="preserve"> 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0.35" customHeight="1">
      <c r="A119" s="31"/>
      <c r="B119" s="32"/>
      <c r="C119" s="31"/>
      <c r="D119" s="31"/>
      <c r="E119" s="31"/>
      <c r="F119" s="31"/>
      <c r="G119" s="31"/>
      <c r="H119" s="31"/>
      <c r="I119" s="100"/>
      <c r="J119" s="31"/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11" customFormat="1" ht="29.25" customHeight="1">
      <c r="A120" s="140"/>
      <c r="B120" s="141"/>
      <c r="C120" s="142" t="s">
        <v>123</v>
      </c>
      <c r="D120" s="143" t="s">
        <v>59</v>
      </c>
      <c r="E120" s="143" t="s">
        <v>55</v>
      </c>
      <c r="F120" s="143" t="s">
        <v>56</v>
      </c>
      <c r="G120" s="143" t="s">
        <v>124</v>
      </c>
      <c r="H120" s="143" t="s">
        <v>125</v>
      </c>
      <c r="I120" s="144" t="s">
        <v>126</v>
      </c>
      <c r="J120" s="143" t="s">
        <v>117</v>
      </c>
      <c r="K120" s="145" t="s">
        <v>127</v>
      </c>
      <c r="L120" s="146"/>
      <c r="M120" s="61" t="s">
        <v>1</v>
      </c>
      <c r="N120" s="62" t="s">
        <v>38</v>
      </c>
      <c r="O120" s="62" t="s">
        <v>128</v>
      </c>
      <c r="P120" s="62" t="s">
        <v>129</v>
      </c>
      <c r="Q120" s="62" t="s">
        <v>130</v>
      </c>
      <c r="R120" s="62" t="s">
        <v>131</v>
      </c>
      <c r="S120" s="62" t="s">
        <v>132</v>
      </c>
      <c r="T120" s="63" t="s">
        <v>133</v>
      </c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</row>
    <row r="121" spans="1:65" s="2" customFormat="1" ht="22.9" customHeight="1">
      <c r="A121" s="31"/>
      <c r="B121" s="32"/>
      <c r="C121" s="68" t="s">
        <v>134</v>
      </c>
      <c r="D121" s="31"/>
      <c r="E121" s="31"/>
      <c r="F121" s="31"/>
      <c r="G121" s="31"/>
      <c r="H121" s="31"/>
      <c r="I121" s="100"/>
      <c r="J121" s="147">
        <f>BK121</f>
        <v>0</v>
      </c>
      <c r="K121" s="31"/>
      <c r="L121" s="32"/>
      <c r="M121" s="64"/>
      <c r="N121" s="55"/>
      <c r="O121" s="65"/>
      <c r="P121" s="148">
        <f>P122</f>
        <v>0</v>
      </c>
      <c r="Q121" s="65"/>
      <c r="R121" s="148">
        <f>R122</f>
        <v>0</v>
      </c>
      <c r="S121" s="65"/>
      <c r="T121" s="149">
        <f>T122</f>
        <v>0</v>
      </c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T121" s="16" t="s">
        <v>73</v>
      </c>
      <c r="AU121" s="16" t="s">
        <v>119</v>
      </c>
      <c r="BK121" s="150">
        <f>BK122</f>
        <v>0</v>
      </c>
    </row>
    <row r="122" spans="1:65" s="12" customFormat="1" ht="25.9" customHeight="1">
      <c r="B122" s="151"/>
      <c r="D122" s="152" t="s">
        <v>73</v>
      </c>
      <c r="E122" s="153" t="s">
        <v>370</v>
      </c>
      <c r="F122" s="153" t="s">
        <v>102</v>
      </c>
      <c r="I122" s="154"/>
      <c r="J122" s="155">
        <f>BK122</f>
        <v>0</v>
      </c>
      <c r="L122" s="151"/>
      <c r="M122" s="156"/>
      <c r="N122" s="157"/>
      <c r="O122" s="157"/>
      <c r="P122" s="158">
        <f>SUM(P123:P168)</f>
        <v>0</v>
      </c>
      <c r="Q122" s="157"/>
      <c r="R122" s="158">
        <f>SUM(R123:R168)</f>
        <v>0</v>
      </c>
      <c r="S122" s="157"/>
      <c r="T122" s="159">
        <f>SUM(T123:T168)</f>
        <v>0</v>
      </c>
      <c r="AR122" s="152" t="s">
        <v>145</v>
      </c>
      <c r="AT122" s="160" t="s">
        <v>73</v>
      </c>
      <c r="AU122" s="160" t="s">
        <v>74</v>
      </c>
      <c r="AY122" s="152" t="s">
        <v>137</v>
      </c>
      <c r="BK122" s="161">
        <f>SUM(BK123:BK168)</f>
        <v>0</v>
      </c>
    </row>
    <row r="123" spans="1:65" s="2" customFormat="1" ht="168" customHeight="1">
      <c r="A123" s="31"/>
      <c r="B123" s="164"/>
      <c r="C123" s="165" t="s">
        <v>81</v>
      </c>
      <c r="D123" s="165" t="s">
        <v>140</v>
      </c>
      <c r="E123" s="166" t="s">
        <v>371</v>
      </c>
      <c r="F123" s="167" t="s">
        <v>372</v>
      </c>
      <c r="G123" s="168" t="s">
        <v>164</v>
      </c>
      <c r="H123" s="169">
        <v>0.9</v>
      </c>
      <c r="I123" s="170"/>
      <c r="J123" s="171">
        <f>ROUND(I123*H123,2)</f>
        <v>0</v>
      </c>
      <c r="K123" s="167" t="s">
        <v>144</v>
      </c>
      <c r="L123" s="32"/>
      <c r="M123" s="172" t="s">
        <v>1</v>
      </c>
      <c r="N123" s="173" t="s">
        <v>39</v>
      </c>
      <c r="O123" s="57"/>
      <c r="P123" s="174">
        <f>O123*H123</f>
        <v>0</v>
      </c>
      <c r="Q123" s="174">
        <v>0</v>
      </c>
      <c r="R123" s="174">
        <f>Q123*H123</f>
        <v>0</v>
      </c>
      <c r="S123" s="174">
        <v>0</v>
      </c>
      <c r="T123" s="175">
        <f>S123*H123</f>
        <v>0</v>
      </c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R123" s="176" t="s">
        <v>373</v>
      </c>
      <c r="AT123" s="176" t="s">
        <v>140</v>
      </c>
      <c r="AU123" s="176" t="s">
        <v>81</v>
      </c>
      <c r="AY123" s="16" t="s">
        <v>137</v>
      </c>
      <c r="BE123" s="177">
        <f>IF(N123="základní",J123,0)</f>
        <v>0</v>
      </c>
      <c r="BF123" s="177">
        <f>IF(N123="snížená",J123,0)</f>
        <v>0</v>
      </c>
      <c r="BG123" s="177">
        <f>IF(N123="zákl. přenesená",J123,0)</f>
        <v>0</v>
      </c>
      <c r="BH123" s="177">
        <f>IF(N123="sníž. přenesená",J123,0)</f>
        <v>0</v>
      </c>
      <c r="BI123" s="177">
        <f>IF(N123="nulová",J123,0)</f>
        <v>0</v>
      </c>
      <c r="BJ123" s="16" t="s">
        <v>81</v>
      </c>
      <c r="BK123" s="177">
        <f>ROUND(I123*H123,2)</f>
        <v>0</v>
      </c>
      <c r="BL123" s="16" t="s">
        <v>373</v>
      </c>
      <c r="BM123" s="176" t="s">
        <v>374</v>
      </c>
    </row>
    <row r="124" spans="1:65" s="13" customFormat="1" ht="11.25">
      <c r="B124" s="178"/>
      <c r="D124" s="179" t="s">
        <v>151</v>
      </c>
      <c r="E124" s="180" t="s">
        <v>1</v>
      </c>
      <c r="F124" s="181" t="s">
        <v>375</v>
      </c>
      <c r="H124" s="182">
        <v>0.9</v>
      </c>
      <c r="I124" s="183"/>
      <c r="L124" s="178"/>
      <c r="M124" s="184"/>
      <c r="N124" s="185"/>
      <c r="O124" s="185"/>
      <c r="P124" s="185"/>
      <c r="Q124" s="185"/>
      <c r="R124" s="185"/>
      <c r="S124" s="185"/>
      <c r="T124" s="186"/>
      <c r="AT124" s="180" t="s">
        <v>151</v>
      </c>
      <c r="AU124" s="180" t="s">
        <v>81</v>
      </c>
      <c r="AV124" s="13" t="s">
        <v>83</v>
      </c>
      <c r="AW124" s="13" t="s">
        <v>31</v>
      </c>
      <c r="AX124" s="13" t="s">
        <v>81</v>
      </c>
      <c r="AY124" s="180" t="s">
        <v>137</v>
      </c>
    </row>
    <row r="125" spans="1:65" s="2" customFormat="1" ht="168" customHeight="1">
      <c r="A125" s="31"/>
      <c r="B125" s="164"/>
      <c r="C125" s="165" t="s">
        <v>83</v>
      </c>
      <c r="D125" s="165" t="s">
        <v>140</v>
      </c>
      <c r="E125" s="166" t="s">
        <v>376</v>
      </c>
      <c r="F125" s="167" t="s">
        <v>377</v>
      </c>
      <c r="G125" s="168" t="s">
        <v>164</v>
      </c>
      <c r="H125" s="169">
        <v>870</v>
      </c>
      <c r="I125" s="170"/>
      <c r="J125" s="171">
        <f>ROUND(I125*H125,2)</f>
        <v>0</v>
      </c>
      <c r="K125" s="167" t="s">
        <v>144</v>
      </c>
      <c r="L125" s="32"/>
      <c r="M125" s="172" t="s">
        <v>1</v>
      </c>
      <c r="N125" s="173" t="s">
        <v>39</v>
      </c>
      <c r="O125" s="57"/>
      <c r="P125" s="174">
        <f>O125*H125</f>
        <v>0</v>
      </c>
      <c r="Q125" s="174">
        <v>0</v>
      </c>
      <c r="R125" s="174">
        <f>Q125*H125</f>
        <v>0</v>
      </c>
      <c r="S125" s="174">
        <v>0</v>
      </c>
      <c r="T125" s="175">
        <f>S125*H125</f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76" t="s">
        <v>373</v>
      </c>
      <c r="AT125" s="176" t="s">
        <v>140</v>
      </c>
      <c r="AU125" s="176" t="s">
        <v>81</v>
      </c>
      <c r="AY125" s="16" t="s">
        <v>137</v>
      </c>
      <c r="BE125" s="177">
        <f>IF(N125="základní",J125,0)</f>
        <v>0</v>
      </c>
      <c r="BF125" s="177">
        <f>IF(N125="snížená",J125,0)</f>
        <v>0</v>
      </c>
      <c r="BG125" s="177">
        <f>IF(N125="zákl. přenesená",J125,0)</f>
        <v>0</v>
      </c>
      <c r="BH125" s="177">
        <f>IF(N125="sníž. přenesená",J125,0)</f>
        <v>0</v>
      </c>
      <c r="BI125" s="177">
        <f>IF(N125="nulová",J125,0)</f>
        <v>0</v>
      </c>
      <c r="BJ125" s="16" t="s">
        <v>81</v>
      </c>
      <c r="BK125" s="177">
        <f>ROUND(I125*H125,2)</f>
        <v>0</v>
      </c>
      <c r="BL125" s="16" t="s">
        <v>373</v>
      </c>
      <c r="BM125" s="176" t="s">
        <v>378</v>
      </c>
    </row>
    <row r="126" spans="1:65" s="13" customFormat="1" ht="11.25">
      <c r="B126" s="178"/>
      <c r="D126" s="179" t="s">
        <v>151</v>
      </c>
      <c r="E126" s="180" t="s">
        <v>1</v>
      </c>
      <c r="F126" s="181" t="s">
        <v>379</v>
      </c>
      <c r="H126" s="182">
        <v>220</v>
      </c>
      <c r="I126" s="183"/>
      <c r="L126" s="178"/>
      <c r="M126" s="184"/>
      <c r="N126" s="185"/>
      <c r="O126" s="185"/>
      <c r="P126" s="185"/>
      <c r="Q126" s="185"/>
      <c r="R126" s="185"/>
      <c r="S126" s="185"/>
      <c r="T126" s="186"/>
      <c r="AT126" s="180" t="s">
        <v>151</v>
      </c>
      <c r="AU126" s="180" t="s">
        <v>81</v>
      </c>
      <c r="AV126" s="13" t="s">
        <v>83</v>
      </c>
      <c r="AW126" s="13" t="s">
        <v>31</v>
      </c>
      <c r="AX126" s="13" t="s">
        <v>74</v>
      </c>
      <c r="AY126" s="180" t="s">
        <v>137</v>
      </c>
    </row>
    <row r="127" spans="1:65" s="13" customFormat="1" ht="11.25">
      <c r="B127" s="178"/>
      <c r="D127" s="179" t="s">
        <v>151</v>
      </c>
      <c r="E127" s="180" t="s">
        <v>1</v>
      </c>
      <c r="F127" s="181" t="s">
        <v>380</v>
      </c>
      <c r="H127" s="182">
        <v>650</v>
      </c>
      <c r="I127" s="183"/>
      <c r="L127" s="178"/>
      <c r="M127" s="184"/>
      <c r="N127" s="185"/>
      <c r="O127" s="185"/>
      <c r="P127" s="185"/>
      <c r="Q127" s="185"/>
      <c r="R127" s="185"/>
      <c r="S127" s="185"/>
      <c r="T127" s="186"/>
      <c r="AT127" s="180" t="s">
        <v>151</v>
      </c>
      <c r="AU127" s="180" t="s">
        <v>81</v>
      </c>
      <c r="AV127" s="13" t="s">
        <v>83</v>
      </c>
      <c r="AW127" s="13" t="s">
        <v>31</v>
      </c>
      <c r="AX127" s="13" t="s">
        <v>74</v>
      </c>
      <c r="AY127" s="180" t="s">
        <v>137</v>
      </c>
    </row>
    <row r="128" spans="1:65" s="14" customFormat="1" ht="11.25">
      <c r="B128" s="197"/>
      <c r="D128" s="179" t="s">
        <v>151</v>
      </c>
      <c r="E128" s="198" t="s">
        <v>1</v>
      </c>
      <c r="F128" s="199" t="s">
        <v>170</v>
      </c>
      <c r="H128" s="200">
        <v>870</v>
      </c>
      <c r="I128" s="201"/>
      <c r="L128" s="197"/>
      <c r="M128" s="202"/>
      <c r="N128" s="203"/>
      <c r="O128" s="203"/>
      <c r="P128" s="203"/>
      <c r="Q128" s="203"/>
      <c r="R128" s="203"/>
      <c r="S128" s="203"/>
      <c r="T128" s="204"/>
      <c r="AT128" s="198" t="s">
        <v>151</v>
      </c>
      <c r="AU128" s="198" t="s">
        <v>81</v>
      </c>
      <c r="AV128" s="14" t="s">
        <v>145</v>
      </c>
      <c r="AW128" s="14" t="s">
        <v>31</v>
      </c>
      <c r="AX128" s="14" t="s">
        <v>81</v>
      </c>
      <c r="AY128" s="198" t="s">
        <v>137</v>
      </c>
    </row>
    <row r="129" spans="1:65" s="2" customFormat="1" ht="168" customHeight="1">
      <c r="A129" s="31"/>
      <c r="B129" s="164"/>
      <c r="C129" s="165" t="s">
        <v>153</v>
      </c>
      <c r="D129" s="165" t="s">
        <v>140</v>
      </c>
      <c r="E129" s="166" t="s">
        <v>381</v>
      </c>
      <c r="F129" s="167" t="s">
        <v>382</v>
      </c>
      <c r="G129" s="168" t="s">
        <v>164</v>
      </c>
      <c r="H129" s="169">
        <v>138.91499999999999</v>
      </c>
      <c r="I129" s="170"/>
      <c r="J129" s="171">
        <f>ROUND(I129*H129,2)</f>
        <v>0</v>
      </c>
      <c r="K129" s="167" t="s">
        <v>144</v>
      </c>
      <c r="L129" s="32"/>
      <c r="M129" s="172" t="s">
        <v>1</v>
      </c>
      <c r="N129" s="173" t="s">
        <v>39</v>
      </c>
      <c r="O129" s="57"/>
      <c r="P129" s="174">
        <f>O129*H129</f>
        <v>0</v>
      </c>
      <c r="Q129" s="174">
        <v>0</v>
      </c>
      <c r="R129" s="174">
        <f>Q129*H129</f>
        <v>0</v>
      </c>
      <c r="S129" s="174">
        <v>0</v>
      </c>
      <c r="T129" s="175">
        <f>S129*H129</f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76" t="s">
        <v>373</v>
      </c>
      <c r="AT129" s="176" t="s">
        <v>140</v>
      </c>
      <c r="AU129" s="176" t="s">
        <v>81</v>
      </c>
      <c r="AY129" s="16" t="s">
        <v>137</v>
      </c>
      <c r="BE129" s="177">
        <f>IF(N129="základní",J129,0)</f>
        <v>0</v>
      </c>
      <c r="BF129" s="177">
        <f>IF(N129="snížená",J129,0)</f>
        <v>0</v>
      </c>
      <c r="BG129" s="177">
        <f>IF(N129="zákl. přenesená",J129,0)</f>
        <v>0</v>
      </c>
      <c r="BH129" s="177">
        <f>IF(N129="sníž. přenesená",J129,0)</f>
        <v>0</v>
      </c>
      <c r="BI129" s="177">
        <f>IF(N129="nulová",J129,0)</f>
        <v>0</v>
      </c>
      <c r="BJ129" s="16" t="s">
        <v>81</v>
      </c>
      <c r="BK129" s="177">
        <f>ROUND(I129*H129,2)</f>
        <v>0</v>
      </c>
      <c r="BL129" s="16" t="s">
        <v>373</v>
      </c>
      <c r="BM129" s="176" t="s">
        <v>383</v>
      </c>
    </row>
    <row r="130" spans="1:65" s="13" customFormat="1" ht="11.25">
      <c r="B130" s="178"/>
      <c r="D130" s="179" t="s">
        <v>151</v>
      </c>
      <c r="E130" s="180" t="s">
        <v>1</v>
      </c>
      <c r="F130" s="181" t="s">
        <v>384</v>
      </c>
      <c r="H130" s="182">
        <v>60.725000000000001</v>
      </c>
      <c r="I130" s="183"/>
      <c r="L130" s="178"/>
      <c r="M130" s="184"/>
      <c r="N130" s="185"/>
      <c r="O130" s="185"/>
      <c r="P130" s="185"/>
      <c r="Q130" s="185"/>
      <c r="R130" s="185"/>
      <c r="S130" s="185"/>
      <c r="T130" s="186"/>
      <c r="AT130" s="180" t="s">
        <v>151</v>
      </c>
      <c r="AU130" s="180" t="s">
        <v>81</v>
      </c>
      <c r="AV130" s="13" t="s">
        <v>83</v>
      </c>
      <c r="AW130" s="13" t="s">
        <v>31</v>
      </c>
      <c r="AX130" s="13" t="s">
        <v>74</v>
      </c>
      <c r="AY130" s="180" t="s">
        <v>137</v>
      </c>
    </row>
    <row r="131" spans="1:65" s="13" customFormat="1" ht="11.25">
      <c r="B131" s="178"/>
      <c r="D131" s="179" t="s">
        <v>151</v>
      </c>
      <c r="E131" s="180" t="s">
        <v>1</v>
      </c>
      <c r="F131" s="181" t="s">
        <v>385</v>
      </c>
      <c r="H131" s="182">
        <v>78.19</v>
      </c>
      <c r="I131" s="183"/>
      <c r="L131" s="178"/>
      <c r="M131" s="184"/>
      <c r="N131" s="185"/>
      <c r="O131" s="185"/>
      <c r="P131" s="185"/>
      <c r="Q131" s="185"/>
      <c r="R131" s="185"/>
      <c r="S131" s="185"/>
      <c r="T131" s="186"/>
      <c r="AT131" s="180" t="s">
        <v>151</v>
      </c>
      <c r="AU131" s="180" t="s">
        <v>81</v>
      </c>
      <c r="AV131" s="13" t="s">
        <v>83</v>
      </c>
      <c r="AW131" s="13" t="s">
        <v>31</v>
      </c>
      <c r="AX131" s="13" t="s">
        <v>74</v>
      </c>
      <c r="AY131" s="180" t="s">
        <v>137</v>
      </c>
    </row>
    <row r="132" spans="1:65" s="14" customFormat="1" ht="11.25">
      <c r="B132" s="197"/>
      <c r="D132" s="179" t="s">
        <v>151</v>
      </c>
      <c r="E132" s="198" t="s">
        <v>1</v>
      </c>
      <c r="F132" s="199" t="s">
        <v>170</v>
      </c>
      <c r="H132" s="200">
        <v>138.91499999999999</v>
      </c>
      <c r="I132" s="201"/>
      <c r="L132" s="197"/>
      <c r="M132" s="202"/>
      <c r="N132" s="203"/>
      <c r="O132" s="203"/>
      <c r="P132" s="203"/>
      <c r="Q132" s="203"/>
      <c r="R132" s="203"/>
      <c r="S132" s="203"/>
      <c r="T132" s="204"/>
      <c r="AT132" s="198" t="s">
        <v>151</v>
      </c>
      <c r="AU132" s="198" t="s">
        <v>81</v>
      </c>
      <c r="AV132" s="14" t="s">
        <v>145</v>
      </c>
      <c r="AW132" s="14" t="s">
        <v>31</v>
      </c>
      <c r="AX132" s="14" t="s">
        <v>81</v>
      </c>
      <c r="AY132" s="198" t="s">
        <v>137</v>
      </c>
    </row>
    <row r="133" spans="1:65" s="2" customFormat="1" ht="168" customHeight="1">
      <c r="A133" s="31"/>
      <c r="B133" s="164"/>
      <c r="C133" s="165" t="s">
        <v>145</v>
      </c>
      <c r="D133" s="165" t="s">
        <v>140</v>
      </c>
      <c r="E133" s="166" t="s">
        <v>386</v>
      </c>
      <c r="F133" s="167" t="s">
        <v>387</v>
      </c>
      <c r="G133" s="168" t="s">
        <v>164</v>
      </c>
      <c r="H133" s="169">
        <v>1371.3</v>
      </c>
      <c r="I133" s="170"/>
      <c r="J133" s="171">
        <f>ROUND(I133*H133,2)</f>
        <v>0</v>
      </c>
      <c r="K133" s="167" t="s">
        <v>144</v>
      </c>
      <c r="L133" s="32"/>
      <c r="M133" s="172" t="s">
        <v>1</v>
      </c>
      <c r="N133" s="173" t="s">
        <v>39</v>
      </c>
      <c r="O133" s="57"/>
      <c r="P133" s="174">
        <f>O133*H133</f>
        <v>0</v>
      </c>
      <c r="Q133" s="174">
        <v>0</v>
      </c>
      <c r="R133" s="174">
        <f>Q133*H133</f>
        <v>0</v>
      </c>
      <c r="S133" s="174">
        <v>0</v>
      </c>
      <c r="T133" s="175">
        <f>S133*H133</f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176" t="s">
        <v>373</v>
      </c>
      <c r="AT133" s="176" t="s">
        <v>140</v>
      </c>
      <c r="AU133" s="176" t="s">
        <v>81</v>
      </c>
      <c r="AY133" s="16" t="s">
        <v>137</v>
      </c>
      <c r="BE133" s="177">
        <f>IF(N133="základní",J133,0)</f>
        <v>0</v>
      </c>
      <c r="BF133" s="177">
        <f>IF(N133="snížená",J133,0)</f>
        <v>0</v>
      </c>
      <c r="BG133" s="177">
        <f>IF(N133="zákl. přenesená",J133,0)</f>
        <v>0</v>
      </c>
      <c r="BH133" s="177">
        <f>IF(N133="sníž. přenesená",J133,0)</f>
        <v>0</v>
      </c>
      <c r="BI133" s="177">
        <f>IF(N133="nulová",J133,0)</f>
        <v>0</v>
      </c>
      <c r="BJ133" s="16" t="s">
        <v>81</v>
      </c>
      <c r="BK133" s="177">
        <f>ROUND(I133*H133,2)</f>
        <v>0</v>
      </c>
      <c r="BL133" s="16" t="s">
        <v>373</v>
      </c>
      <c r="BM133" s="176" t="s">
        <v>388</v>
      </c>
    </row>
    <row r="134" spans="1:65" s="13" customFormat="1" ht="11.25">
      <c r="B134" s="178"/>
      <c r="D134" s="179" t="s">
        <v>151</v>
      </c>
      <c r="E134" s="180" t="s">
        <v>1</v>
      </c>
      <c r="F134" s="181" t="s">
        <v>389</v>
      </c>
      <c r="H134" s="182">
        <v>300</v>
      </c>
      <c r="I134" s="183"/>
      <c r="L134" s="178"/>
      <c r="M134" s="184"/>
      <c r="N134" s="185"/>
      <c r="O134" s="185"/>
      <c r="P134" s="185"/>
      <c r="Q134" s="185"/>
      <c r="R134" s="185"/>
      <c r="S134" s="185"/>
      <c r="T134" s="186"/>
      <c r="AT134" s="180" t="s">
        <v>151</v>
      </c>
      <c r="AU134" s="180" t="s">
        <v>81</v>
      </c>
      <c r="AV134" s="13" t="s">
        <v>83</v>
      </c>
      <c r="AW134" s="13" t="s">
        <v>31</v>
      </c>
      <c r="AX134" s="13" t="s">
        <v>74</v>
      </c>
      <c r="AY134" s="180" t="s">
        <v>137</v>
      </c>
    </row>
    <row r="135" spans="1:65" s="13" customFormat="1" ht="22.5">
      <c r="B135" s="178"/>
      <c r="D135" s="179" t="s">
        <v>151</v>
      </c>
      <c r="E135" s="180" t="s">
        <v>1</v>
      </c>
      <c r="F135" s="181" t="s">
        <v>390</v>
      </c>
      <c r="H135" s="182">
        <v>100</v>
      </c>
      <c r="I135" s="183"/>
      <c r="L135" s="178"/>
      <c r="M135" s="184"/>
      <c r="N135" s="185"/>
      <c r="O135" s="185"/>
      <c r="P135" s="185"/>
      <c r="Q135" s="185"/>
      <c r="R135" s="185"/>
      <c r="S135" s="185"/>
      <c r="T135" s="186"/>
      <c r="AT135" s="180" t="s">
        <v>151</v>
      </c>
      <c r="AU135" s="180" t="s">
        <v>81</v>
      </c>
      <c r="AV135" s="13" t="s">
        <v>83</v>
      </c>
      <c r="AW135" s="13" t="s">
        <v>31</v>
      </c>
      <c r="AX135" s="13" t="s">
        <v>74</v>
      </c>
      <c r="AY135" s="180" t="s">
        <v>137</v>
      </c>
    </row>
    <row r="136" spans="1:65" s="13" customFormat="1" ht="22.5">
      <c r="B136" s="178"/>
      <c r="D136" s="179" t="s">
        <v>151</v>
      </c>
      <c r="E136" s="180" t="s">
        <v>1</v>
      </c>
      <c r="F136" s="181" t="s">
        <v>391</v>
      </c>
      <c r="H136" s="182">
        <v>350</v>
      </c>
      <c r="I136" s="183"/>
      <c r="L136" s="178"/>
      <c r="M136" s="184"/>
      <c r="N136" s="185"/>
      <c r="O136" s="185"/>
      <c r="P136" s="185"/>
      <c r="Q136" s="185"/>
      <c r="R136" s="185"/>
      <c r="S136" s="185"/>
      <c r="T136" s="186"/>
      <c r="AT136" s="180" t="s">
        <v>151</v>
      </c>
      <c r="AU136" s="180" t="s">
        <v>81</v>
      </c>
      <c r="AV136" s="13" t="s">
        <v>83</v>
      </c>
      <c r="AW136" s="13" t="s">
        <v>31</v>
      </c>
      <c r="AX136" s="13" t="s">
        <v>74</v>
      </c>
      <c r="AY136" s="180" t="s">
        <v>137</v>
      </c>
    </row>
    <row r="137" spans="1:65" s="13" customFormat="1" ht="11.25">
      <c r="B137" s="178"/>
      <c r="D137" s="179" t="s">
        <v>151</v>
      </c>
      <c r="E137" s="180" t="s">
        <v>1</v>
      </c>
      <c r="F137" s="181" t="s">
        <v>392</v>
      </c>
      <c r="H137" s="182">
        <v>88</v>
      </c>
      <c r="I137" s="183"/>
      <c r="L137" s="178"/>
      <c r="M137" s="184"/>
      <c r="N137" s="185"/>
      <c r="O137" s="185"/>
      <c r="P137" s="185"/>
      <c r="Q137" s="185"/>
      <c r="R137" s="185"/>
      <c r="S137" s="185"/>
      <c r="T137" s="186"/>
      <c r="AT137" s="180" t="s">
        <v>151</v>
      </c>
      <c r="AU137" s="180" t="s">
        <v>81</v>
      </c>
      <c r="AV137" s="13" t="s">
        <v>83</v>
      </c>
      <c r="AW137" s="13" t="s">
        <v>31</v>
      </c>
      <c r="AX137" s="13" t="s">
        <v>74</v>
      </c>
      <c r="AY137" s="180" t="s">
        <v>137</v>
      </c>
    </row>
    <row r="138" spans="1:65" s="13" customFormat="1" ht="11.25">
      <c r="B138" s="178"/>
      <c r="D138" s="179" t="s">
        <v>151</v>
      </c>
      <c r="E138" s="180" t="s">
        <v>1</v>
      </c>
      <c r="F138" s="181" t="s">
        <v>393</v>
      </c>
      <c r="H138" s="182">
        <v>320</v>
      </c>
      <c r="I138" s="183"/>
      <c r="L138" s="178"/>
      <c r="M138" s="184"/>
      <c r="N138" s="185"/>
      <c r="O138" s="185"/>
      <c r="P138" s="185"/>
      <c r="Q138" s="185"/>
      <c r="R138" s="185"/>
      <c r="S138" s="185"/>
      <c r="T138" s="186"/>
      <c r="AT138" s="180" t="s">
        <v>151</v>
      </c>
      <c r="AU138" s="180" t="s">
        <v>81</v>
      </c>
      <c r="AV138" s="13" t="s">
        <v>83</v>
      </c>
      <c r="AW138" s="13" t="s">
        <v>31</v>
      </c>
      <c r="AX138" s="13" t="s">
        <v>74</v>
      </c>
      <c r="AY138" s="180" t="s">
        <v>137</v>
      </c>
    </row>
    <row r="139" spans="1:65" s="13" customFormat="1" ht="11.25">
      <c r="B139" s="178"/>
      <c r="D139" s="179" t="s">
        <v>151</v>
      </c>
      <c r="E139" s="180" t="s">
        <v>1</v>
      </c>
      <c r="F139" s="181" t="s">
        <v>394</v>
      </c>
      <c r="H139" s="182">
        <v>200</v>
      </c>
      <c r="I139" s="183"/>
      <c r="L139" s="178"/>
      <c r="M139" s="184"/>
      <c r="N139" s="185"/>
      <c r="O139" s="185"/>
      <c r="P139" s="185"/>
      <c r="Q139" s="185"/>
      <c r="R139" s="185"/>
      <c r="S139" s="185"/>
      <c r="T139" s="186"/>
      <c r="AT139" s="180" t="s">
        <v>151</v>
      </c>
      <c r="AU139" s="180" t="s">
        <v>81</v>
      </c>
      <c r="AV139" s="13" t="s">
        <v>83</v>
      </c>
      <c r="AW139" s="13" t="s">
        <v>31</v>
      </c>
      <c r="AX139" s="13" t="s">
        <v>74</v>
      </c>
      <c r="AY139" s="180" t="s">
        <v>137</v>
      </c>
    </row>
    <row r="140" spans="1:65" s="13" customFormat="1" ht="11.25">
      <c r="B140" s="178"/>
      <c r="D140" s="179" t="s">
        <v>151</v>
      </c>
      <c r="E140" s="180" t="s">
        <v>1</v>
      </c>
      <c r="F140" s="181" t="s">
        <v>395</v>
      </c>
      <c r="H140" s="182">
        <v>12.3</v>
      </c>
      <c r="I140" s="183"/>
      <c r="L140" s="178"/>
      <c r="M140" s="184"/>
      <c r="N140" s="185"/>
      <c r="O140" s="185"/>
      <c r="P140" s="185"/>
      <c r="Q140" s="185"/>
      <c r="R140" s="185"/>
      <c r="S140" s="185"/>
      <c r="T140" s="186"/>
      <c r="AT140" s="180" t="s">
        <v>151</v>
      </c>
      <c r="AU140" s="180" t="s">
        <v>81</v>
      </c>
      <c r="AV140" s="13" t="s">
        <v>83</v>
      </c>
      <c r="AW140" s="13" t="s">
        <v>31</v>
      </c>
      <c r="AX140" s="13" t="s">
        <v>74</v>
      </c>
      <c r="AY140" s="180" t="s">
        <v>137</v>
      </c>
    </row>
    <row r="141" spans="1:65" s="13" customFormat="1" ht="11.25">
      <c r="B141" s="178"/>
      <c r="D141" s="179" t="s">
        <v>151</v>
      </c>
      <c r="E141" s="180" t="s">
        <v>1</v>
      </c>
      <c r="F141" s="181" t="s">
        <v>396</v>
      </c>
      <c r="H141" s="182">
        <v>0.9</v>
      </c>
      <c r="I141" s="183"/>
      <c r="L141" s="178"/>
      <c r="M141" s="184"/>
      <c r="N141" s="185"/>
      <c r="O141" s="185"/>
      <c r="P141" s="185"/>
      <c r="Q141" s="185"/>
      <c r="R141" s="185"/>
      <c r="S141" s="185"/>
      <c r="T141" s="186"/>
      <c r="AT141" s="180" t="s">
        <v>151</v>
      </c>
      <c r="AU141" s="180" t="s">
        <v>81</v>
      </c>
      <c r="AV141" s="13" t="s">
        <v>83</v>
      </c>
      <c r="AW141" s="13" t="s">
        <v>31</v>
      </c>
      <c r="AX141" s="13" t="s">
        <v>74</v>
      </c>
      <c r="AY141" s="180" t="s">
        <v>137</v>
      </c>
    </row>
    <row r="142" spans="1:65" s="13" customFormat="1" ht="11.25">
      <c r="B142" s="178"/>
      <c r="D142" s="179" t="s">
        <v>151</v>
      </c>
      <c r="E142" s="180" t="s">
        <v>1</v>
      </c>
      <c r="F142" s="181" t="s">
        <v>397</v>
      </c>
      <c r="H142" s="182">
        <v>0.1</v>
      </c>
      <c r="I142" s="183"/>
      <c r="L142" s="178"/>
      <c r="M142" s="184"/>
      <c r="N142" s="185"/>
      <c r="O142" s="185"/>
      <c r="P142" s="185"/>
      <c r="Q142" s="185"/>
      <c r="R142" s="185"/>
      <c r="S142" s="185"/>
      <c r="T142" s="186"/>
      <c r="AT142" s="180" t="s">
        <v>151</v>
      </c>
      <c r="AU142" s="180" t="s">
        <v>81</v>
      </c>
      <c r="AV142" s="13" t="s">
        <v>83</v>
      </c>
      <c r="AW142" s="13" t="s">
        <v>31</v>
      </c>
      <c r="AX142" s="13" t="s">
        <v>74</v>
      </c>
      <c r="AY142" s="180" t="s">
        <v>137</v>
      </c>
    </row>
    <row r="143" spans="1:65" s="14" customFormat="1" ht="11.25">
      <c r="B143" s="197"/>
      <c r="D143" s="179" t="s">
        <v>151</v>
      </c>
      <c r="E143" s="198" t="s">
        <v>1</v>
      </c>
      <c r="F143" s="199" t="s">
        <v>170</v>
      </c>
      <c r="H143" s="200">
        <v>1371.3</v>
      </c>
      <c r="I143" s="201"/>
      <c r="L143" s="197"/>
      <c r="M143" s="202"/>
      <c r="N143" s="203"/>
      <c r="O143" s="203"/>
      <c r="P143" s="203"/>
      <c r="Q143" s="203"/>
      <c r="R143" s="203"/>
      <c r="S143" s="203"/>
      <c r="T143" s="204"/>
      <c r="AT143" s="198" t="s">
        <v>151</v>
      </c>
      <c r="AU143" s="198" t="s">
        <v>81</v>
      </c>
      <c r="AV143" s="14" t="s">
        <v>145</v>
      </c>
      <c r="AW143" s="14" t="s">
        <v>31</v>
      </c>
      <c r="AX143" s="14" t="s">
        <v>81</v>
      </c>
      <c r="AY143" s="198" t="s">
        <v>137</v>
      </c>
    </row>
    <row r="144" spans="1:65" s="2" customFormat="1" ht="180" customHeight="1">
      <c r="A144" s="31"/>
      <c r="B144" s="164"/>
      <c r="C144" s="165" t="s">
        <v>138</v>
      </c>
      <c r="D144" s="165" t="s">
        <v>140</v>
      </c>
      <c r="E144" s="166" t="s">
        <v>398</v>
      </c>
      <c r="F144" s="167" t="s">
        <v>399</v>
      </c>
      <c r="G144" s="168" t="s">
        <v>164</v>
      </c>
      <c r="H144" s="169">
        <v>407</v>
      </c>
      <c r="I144" s="170"/>
      <c r="J144" s="171">
        <f>ROUND(I144*H144,2)</f>
        <v>0</v>
      </c>
      <c r="K144" s="167" t="s">
        <v>144</v>
      </c>
      <c r="L144" s="32"/>
      <c r="M144" s="172" t="s">
        <v>1</v>
      </c>
      <c r="N144" s="173" t="s">
        <v>39</v>
      </c>
      <c r="O144" s="57"/>
      <c r="P144" s="174">
        <f>O144*H144</f>
        <v>0</v>
      </c>
      <c r="Q144" s="174">
        <v>0</v>
      </c>
      <c r="R144" s="174">
        <f>Q144*H144</f>
        <v>0</v>
      </c>
      <c r="S144" s="174">
        <v>0</v>
      </c>
      <c r="T144" s="175">
        <f>S144*H144</f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176" t="s">
        <v>373</v>
      </c>
      <c r="AT144" s="176" t="s">
        <v>140</v>
      </c>
      <c r="AU144" s="176" t="s">
        <v>81</v>
      </c>
      <c r="AY144" s="16" t="s">
        <v>137</v>
      </c>
      <c r="BE144" s="177">
        <f>IF(N144="základní",J144,0)</f>
        <v>0</v>
      </c>
      <c r="BF144" s="177">
        <f>IF(N144="snížená",J144,0)</f>
        <v>0</v>
      </c>
      <c r="BG144" s="177">
        <f>IF(N144="zákl. přenesená",J144,0)</f>
        <v>0</v>
      </c>
      <c r="BH144" s="177">
        <f>IF(N144="sníž. přenesená",J144,0)</f>
        <v>0</v>
      </c>
      <c r="BI144" s="177">
        <f>IF(N144="nulová",J144,0)</f>
        <v>0</v>
      </c>
      <c r="BJ144" s="16" t="s">
        <v>81</v>
      </c>
      <c r="BK144" s="177">
        <f>ROUND(I144*H144,2)</f>
        <v>0</v>
      </c>
      <c r="BL144" s="16" t="s">
        <v>373</v>
      </c>
      <c r="BM144" s="176" t="s">
        <v>400</v>
      </c>
    </row>
    <row r="145" spans="1:65" s="13" customFormat="1" ht="11.25">
      <c r="B145" s="178"/>
      <c r="D145" s="179" t="s">
        <v>151</v>
      </c>
      <c r="E145" s="180" t="s">
        <v>1</v>
      </c>
      <c r="F145" s="181" t="s">
        <v>401</v>
      </c>
      <c r="H145" s="182">
        <v>407</v>
      </c>
      <c r="I145" s="183"/>
      <c r="L145" s="178"/>
      <c r="M145" s="184"/>
      <c r="N145" s="185"/>
      <c r="O145" s="185"/>
      <c r="P145" s="185"/>
      <c r="Q145" s="185"/>
      <c r="R145" s="185"/>
      <c r="S145" s="185"/>
      <c r="T145" s="186"/>
      <c r="AT145" s="180" t="s">
        <v>151</v>
      </c>
      <c r="AU145" s="180" t="s">
        <v>81</v>
      </c>
      <c r="AV145" s="13" t="s">
        <v>83</v>
      </c>
      <c r="AW145" s="13" t="s">
        <v>31</v>
      </c>
      <c r="AX145" s="13" t="s">
        <v>81</v>
      </c>
      <c r="AY145" s="180" t="s">
        <v>137</v>
      </c>
    </row>
    <row r="146" spans="1:65" s="2" customFormat="1" ht="180" customHeight="1">
      <c r="A146" s="31"/>
      <c r="B146" s="164"/>
      <c r="C146" s="165" t="s">
        <v>171</v>
      </c>
      <c r="D146" s="165" t="s">
        <v>140</v>
      </c>
      <c r="E146" s="166" t="s">
        <v>402</v>
      </c>
      <c r="F146" s="167" t="s">
        <v>403</v>
      </c>
      <c r="G146" s="168" t="s">
        <v>164</v>
      </c>
      <c r="H146" s="169">
        <v>81.98</v>
      </c>
      <c r="I146" s="170"/>
      <c r="J146" s="171">
        <f>ROUND(I146*H146,2)</f>
        <v>0</v>
      </c>
      <c r="K146" s="167" t="s">
        <v>144</v>
      </c>
      <c r="L146" s="32"/>
      <c r="M146" s="172" t="s">
        <v>1</v>
      </c>
      <c r="N146" s="173" t="s">
        <v>39</v>
      </c>
      <c r="O146" s="57"/>
      <c r="P146" s="174">
        <f>O146*H146</f>
        <v>0</v>
      </c>
      <c r="Q146" s="174">
        <v>0</v>
      </c>
      <c r="R146" s="174">
        <f>Q146*H146</f>
        <v>0</v>
      </c>
      <c r="S146" s="174">
        <v>0</v>
      </c>
      <c r="T146" s="175">
        <f>S146*H146</f>
        <v>0</v>
      </c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R146" s="176" t="s">
        <v>373</v>
      </c>
      <c r="AT146" s="176" t="s">
        <v>140</v>
      </c>
      <c r="AU146" s="176" t="s">
        <v>81</v>
      </c>
      <c r="AY146" s="16" t="s">
        <v>137</v>
      </c>
      <c r="BE146" s="177">
        <f>IF(N146="základní",J146,0)</f>
        <v>0</v>
      </c>
      <c r="BF146" s="177">
        <f>IF(N146="snížená",J146,0)</f>
        <v>0</v>
      </c>
      <c r="BG146" s="177">
        <f>IF(N146="zákl. přenesená",J146,0)</f>
        <v>0</v>
      </c>
      <c r="BH146" s="177">
        <f>IF(N146="sníž. přenesená",J146,0)</f>
        <v>0</v>
      </c>
      <c r="BI146" s="177">
        <f>IF(N146="nulová",J146,0)</f>
        <v>0</v>
      </c>
      <c r="BJ146" s="16" t="s">
        <v>81</v>
      </c>
      <c r="BK146" s="177">
        <f>ROUND(I146*H146,2)</f>
        <v>0</v>
      </c>
      <c r="BL146" s="16" t="s">
        <v>373</v>
      </c>
      <c r="BM146" s="176" t="s">
        <v>404</v>
      </c>
    </row>
    <row r="147" spans="1:65" s="13" customFormat="1" ht="11.25">
      <c r="B147" s="178"/>
      <c r="D147" s="179" t="s">
        <v>151</v>
      </c>
      <c r="E147" s="180" t="s">
        <v>1</v>
      </c>
      <c r="F147" s="181" t="s">
        <v>405</v>
      </c>
      <c r="H147" s="182">
        <v>48.875</v>
      </c>
      <c r="I147" s="183"/>
      <c r="L147" s="178"/>
      <c r="M147" s="184"/>
      <c r="N147" s="185"/>
      <c r="O147" s="185"/>
      <c r="P147" s="185"/>
      <c r="Q147" s="185"/>
      <c r="R147" s="185"/>
      <c r="S147" s="185"/>
      <c r="T147" s="186"/>
      <c r="AT147" s="180" t="s">
        <v>151</v>
      </c>
      <c r="AU147" s="180" t="s">
        <v>81</v>
      </c>
      <c r="AV147" s="13" t="s">
        <v>83</v>
      </c>
      <c r="AW147" s="13" t="s">
        <v>31</v>
      </c>
      <c r="AX147" s="13" t="s">
        <v>74</v>
      </c>
      <c r="AY147" s="180" t="s">
        <v>137</v>
      </c>
    </row>
    <row r="148" spans="1:65" s="13" customFormat="1" ht="11.25">
      <c r="B148" s="178"/>
      <c r="D148" s="179" t="s">
        <v>151</v>
      </c>
      <c r="E148" s="180" t="s">
        <v>1</v>
      </c>
      <c r="F148" s="181" t="s">
        <v>406</v>
      </c>
      <c r="H148" s="182">
        <v>0.88500000000000001</v>
      </c>
      <c r="I148" s="183"/>
      <c r="L148" s="178"/>
      <c r="M148" s="184"/>
      <c r="N148" s="185"/>
      <c r="O148" s="185"/>
      <c r="P148" s="185"/>
      <c r="Q148" s="185"/>
      <c r="R148" s="185"/>
      <c r="S148" s="185"/>
      <c r="T148" s="186"/>
      <c r="AT148" s="180" t="s">
        <v>151</v>
      </c>
      <c r="AU148" s="180" t="s">
        <v>81</v>
      </c>
      <c r="AV148" s="13" t="s">
        <v>83</v>
      </c>
      <c r="AW148" s="13" t="s">
        <v>31</v>
      </c>
      <c r="AX148" s="13" t="s">
        <v>74</v>
      </c>
      <c r="AY148" s="180" t="s">
        <v>137</v>
      </c>
    </row>
    <row r="149" spans="1:65" s="13" customFormat="1" ht="11.25">
      <c r="B149" s="178"/>
      <c r="D149" s="179" t="s">
        <v>151</v>
      </c>
      <c r="E149" s="180" t="s">
        <v>1</v>
      </c>
      <c r="F149" s="181" t="s">
        <v>407</v>
      </c>
      <c r="H149" s="182">
        <v>32.22</v>
      </c>
      <c r="I149" s="183"/>
      <c r="L149" s="178"/>
      <c r="M149" s="184"/>
      <c r="N149" s="185"/>
      <c r="O149" s="185"/>
      <c r="P149" s="185"/>
      <c r="Q149" s="185"/>
      <c r="R149" s="185"/>
      <c r="S149" s="185"/>
      <c r="T149" s="186"/>
      <c r="AT149" s="180" t="s">
        <v>151</v>
      </c>
      <c r="AU149" s="180" t="s">
        <v>81</v>
      </c>
      <c r="AV149" s="13" t="s">
        <v>83</v>
      </c>
      <c r="AW149" s="13" t="s">
        <v>31</v>
      </c>
      <c r="AX149" s="13" t="s">
        <v>74</v>
      </c>
      <c r="AY149" s="180" t="s">
        <v>137</v>
      </c>
    </row>
    <row r="150" spans="1:65" s="14" customFormat="1" ht="11.25">
      <c r="B150" s="197"/>
      <c r="D150" s="179" t="s">
        <v>151</v>
      </c>
      <c r="E150" s="198" t="s">
        <v>1</v>
      </c>
      <c r="F150" s="199" t="s">
        <v>170</v>
      </c>
      <c r="H150" s="200">
        <v>81.98</v>
      </c>
      <c r="I150" s="201"/>
      <c r="L150" s="197"/>
      <c r="M150" s="202"/>
      <c r="N150" s="203"/>
      <c r="O150" s="203"/>
      <c r="P150" s="203"/>
      <c r="Q150" s="203"/>
      <c r="R150" s="203"/>
      <c r="S150" s="203"/>
      <c r="T150" s="204"/>
      <c r="AT150" s="198" t="s">
        <v>151</v>
      </c>
      <c r="AU150" s="198" t="s">
        <v>81</v>
      </c>
      <c r="AV150" s="14" t="s">
        <v>145</v>
      </c>
      <c r="AW150" s="14" t="s">
        <v>31</v>
      </c>
      <c r="AX150" s="14" t="s">
        <v>81</v>
      </c>
      <c r="AY150" s="198" t="s">
        <v>137</v>
      </c>
    </row>
    <row r="151" spans="1:65" s="2" customFormat="1" ht="84" customHeight="1">
      <c r="A151" s="31"/>
      <c r="B151" s="164"/>
      <c r="C151" s="165" t="s">
        <v>176</v>
      </c>
      <c r="D151" s="165" t="s">
        <v>140</v>
      </c>
      <c r="E151" s="166" t="s">
        <v>408</v>
      </c>
      <c r="F151" s="167" t="s">
        <v>409</v>
      </c>
      <c r="G151" s="168" t="s">
        <v>143</v>
      </c>
      <c r="H151" s="169">
        <v>4</v>
      </c>
      <c r="I151" s="170"/>
      <c r="J151" s="171">
        <f>ROUND(I151*H151,2)</f>
        <v>0</v>
      </c>
      <c r="K151" s="167" t="s">
        <v>144</v>
      </c>
      <c r="L151" s="32"/>
      <c r="M151" s="172" t="s">
        <v>1</v>
      </c>
      <c r="N151" s="173" t="s">
        <v>39</v>
      </c>
      <c r="O151" s="57"/>
      <c r="P151" s="174">
        <f>O151*H151</f>
        <v>0</v>
      </c>
      <c r="Q151" s="174">
        <v>0</v>
      </c>
      <c r="R151" s="174">
        <f>Q151*H151</f>
        <v>0</v>
      </c>
      <c r="S151" s="174">
        <v>0</v>
      </c>
      <c r="T151" s="175">
        <f>S151*H151</f>
        <v>0</v>
      </c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R151" s="176" t="s">
        <v>373</v>
      </c>
      <c r="AT151" s="176" t="s">
        <v>140</v>
      </c>
      <c r="AU151" s="176" t="s">
        <v>81</v>
      </c>
      <c r="AY151" s="16" t="s">
        <v>137</v>
      </c>
      <c r="BE151" s="177">
        <f>IF(N151="základní",J151,0)</f>
        <v>0</v>
      </c>
      <c r="BF151" s="177">
        <f>IF(N151="snížená",J151,0)</f>
        <v>0</v>
      </c>
      <c r="BG151" s="177">
        <f>IF(N151="zákl. přenesená",J151,0)</f>
        <v>0</v>
      </c>
      <c r="BH151" s="177">
        <f>IF(N151="sníž. přenesená",J151,0)</f>
        <v>0</v>
      </c>
      <c r="BI151" s="177">
        <f>IF(N151="nulová",J151,0)</f>
        <v>0</v>
      </c>
      <c r="BJ151" s="16" t="s">
        <v>81</v>
      </c>
      <c r="BK151" s="177">
        <f>ROUND(I151*H151,2)</f>
        <v>0</v>
      </c>
      <c r="BL151" s="16" t="s">
        <v>373</v>
      </c>
      <c r="BM151" s="176" t="s">
        <v>410</v>
      </c>
    </row>
    <row r="152" spans="1:65" s="13" customFormat="1" ht="11.25">
      <c r="B152" s="178"/>
      <c r="D152" s="179" t="s">
        <v>151</v>
      </c>
      <c r="E152" s="180" t="s">
        <v>1</v>
      </c>
      <c r="F152" s="181" t="s">
        <v>411</v>
      </c>
      <c r="H152" s="182">
        <v>3</v>
      </c>
      <c r="I152" s="183"/>
      <c r="L152" s="178"/>
      <c r="M152" s="184"/>
      <c r="N152" s="185"/>
      <c r="O152" s="185"/>
      <c r="P152" s="185"/>
      <c r="Q152" s="185"/>
      <c r="R152" s="185"/>
      <c r="S152" s="185"/>
      <c r="T152" s="186"/>
      <c r="AT152" s="180" t="s">
        <v>151</v>
      </c>
      <c r="AU152" s="180" t="s">
        <v>81</v>
      </c>
      <c r="AV152" s="13" t="s">
        <v>83</v>
      </c>
      <c r="AW152" s="13" t="s">
        <v>31</v>
      </c>
      <c r="AX152" s="13" t="s">
        <v>74</v>
      </c>
      <c r="AY152" s="180" t="s">
        <v>137</v>
      </c>
    </row>
    <row r="153" spans="1:65" s="13" customFormat="1" ht="11.25">
      <c r="B153" s="178"/>
      <c r="D153" s="179" t="s">
        <v>151</v>
      </c>
      <c r="E153" s="180" t="s">
        <v>1</v>
      </c>
      <c r="F153" s="181" t="s">
        <v>412</v>
      </c>
      <c r="H153" s="182">
        <v>1</v>
      </c>
      <c r="I153" s="183"/>
      <c r="L153" s="178"/>
      <c r="M153" s="184"/>
      <c r="N153" s="185"/>
      <c r="O153" s="185"/>
      <c r="P153" s="185"/>
      <c r="Q153" s="185"/>
      <c r="R153" s="185"/>
      <c r="S153" s="185"/>
      <c r="T153" s="186"/>
      <c r="AT153" s="180" t="s">
        <v>151</v>
      </c>
      <c r="AU153" s="180" t="s">
        <v>81</v>
      </c>
      <c r="AV153" s="13" t="s">
        <v>83</v>
      </c>
      <c r="AW153" s="13" t="s">
        <v>31</v>
      </c>
      <c r="AX153" s="13" t="s">
        <v>74</v>
      </c>
      <c r="AY153" s="180" t="s">
        <v>137</v>
      </c>
    </row>
    <row r="154" spans="1:65" s="14" customFormat="1" ht="11.25">
      <c r="B154" s="197"/>
      <c r="D154" s="179" t="s">
        <v>151</v>
      </c>
      <c r="E154" s="198" t="s">
        <v>1</v>
      </c>
      <c r="F154" s="199" t="s">
        <v>170</v>
      </c>
      <c r="H154" s="200">
        <v>4</v>
      </c>
      <c r="I154" s="201"/>
      <c r="L154" s="197"/>
      <c r="M154" s="202"/>
      <c r="N154" s="203"/>
      <c r="O154" s="203"/>
      <c r="P154" s="203"/>
      <c r="Q154" s="203"/>
      <c r="R154" s="203"/>
      <c r="S154" s="203"/>
      <c r="T154" s="204"/>
      <c r="AT154" s="198" t="s">
        <v>151</v>
      </c>
      <c r="AU154" s="198" t="s">
        <v>81</v>
      </c>
      <c r="AV154" s="14" t="s">
        <v>145</v>
      </c>
      <c r="AW154" s="14" t="s">
        <v>31</v>
      </c>
      <c r="AX154" s="14" t="s">
        <v>81</v>
      </c>
      <c r="AY154" s="198" t="s">
        <v>137</v>
      </c>
    </row>
    <row r="155" spans="1:65" s="2" customFormat="1" ht="84" customHeight="1">
      <c r="A155" s="31"/>
      <c r="B155" s="164"/>
      <c r="C155" s="165" t="s">
        <v>165</v>
      </c>
      <c r="D155" s="165" t="s">
        <v>140</v>
      </c>
      <c r="E155" s="166" t="s">
        <v>413</v>
      </c>
      <c r="F155" s="167" t="s">
        <v>414</v>
      </c>
      <c r="G155" s="168" t="s">
        <v>143</v>
      </c>
      <c r="H155" s="169">
        <v>6</v>
      </c>
      <c r="I155" s="170"/>
      <c r="J155" s="171">
        <f>ROUND(I155*H155,2)</f>
        <v>0</v>
      </c>
      <c r="K155" s="167" t="s">
        <v>144</v>
      </c>
      <c r="L155" s="32"/>
      <c r="M155" s="172" t="s">
        <v>1</v>
      </c>
      <c r="N155" s="173" t="s">
        <v>39</v>
      </c>
      <c r="O155" s="57"/>
      <c r="P155" s="174">
        <f>O155*H155</f>
        <v>0</v>
      </c>
      <c r="Q155" s="174">
        <v>0</v>
      </c>
      <c r="R155" s="174">
        <f>Q155*H155</f>
        <v>0</v>
      </c>
      <c r="S155" s="174">
        <v>0</v>
      </c>
      <c r="T155" s="175">
        <f>S155*H155</f>
        <v>0</v>
      </c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R155" s="176" t="s">
        <v>373</v>
      </c>
      <c r="AT155" s="176" t="s">
        <v>140</v>
      </c>
      <c r="AU155" s="176" t="s">
        <v>81</v>
      </c>
      <c r="AY155" s="16" t="s">
        <v>137</v>
      </c>
      <c r="BE155" s="177">
        <f>IF(N155="základní",J155,0)</f>
        <v>0</v>
      </c>
      <c r="BF155" s="177">
        <f>IF(N155="snížená",J155,0)</f>
        <v>0</v>
      </c>
      <c r="BG155" s="177">
        <f>IF(N155="zákl. přenesená",J155,0)</f>
        <v>0</v>
      </c>
      <c r="BH155" s="177">
        <f>IF(N155="sníž. přenesená",J155,0)</f>
        <v>0</v>
      </c>
      <c r="BI155" s="177">
        <f>IF(N155="nulová",J155,0)</f>
        <v>0</v>
      </c>
      <c r="BJ155" s="16" t="s">
        <v>81</v>
      </c>
      <c r="BK155" s="177">
        <f>ROUND(I155*H155,2)</f>
        <v>0</v>
      </c>
      <c r="BL155" s="16" t="s">
        <v>373</v>
      </c>
      <c r="BM155" s="176" t="s">
        <v>415</v>
      </c>
    </row>
    <row r="156" spans="1:65" s="13" customFormat="1" ht="11.25">
      <c r="B156" s="178"/>
      <c r="D156" s="179" t="s">
        <v>151</v>
      </c>
      <c r="E156" s="180" t="s">
        <v>1</v>
      </c>
      <c r="F156" s="181" t="s">
        <v>416</v>
      </c>
      <c r="H156" s="182">
        <v>6</v>
      </c>
      <c r="I156" s="183"/>
      <c r="L156" s="178"/>
      <c r="M156" s="184"/>
      <c r="N156" s="185"/>
      <c r="O156" s="185"/>
      <c r="P156" s="185"/>
      <c r="Q156" s="185"/>
      <c r="R156" s="185"/>
      <c r="S156" s="185"/>
      <c r="T156" s="186"/>
      <c r="AT156" s="180" t="s">
        <v>151</v>
      </c>
      <c r="AU156" s="180" t="s">
        <v>81</v>
      </c>
      <c r="AV156" s="13" t="s">
        <v>83</v>
      </c>
      <c r="AW156" s="13" t="s">
        <v>31</v>
      </c>
      <c r="AX156" s="13" t="s">
        <v>81</v>
      </c>
      <c r="AY156" s="180" t="s">
        <v>137</v>
      </c>
    </row>
    <row r="157" spans="1:65" s="2" customFormat="1" ht="84" customHeight="1">
      <c r="A157" s="31"/>
      <c r="B157" s="164"/>
      <c r="C157" s="165" t="s">
        <v>186</v>
      </c>
      <c r="D157" s="165" t="s">
        <v>140</v>
      </c>
      <c r="E157" s="166" t="s">
        <v>417</v>
      </c>
      <c r="F157" s="167" t="s">
        <v>418</v>
      </c>
      <c r="G157" s="168" t="s">
        <v>143</v>
      </c>
      <c r="H157" s="169">
        <v>6</v>
      </c>
      <c r="I157" s="170"/>
      <c r="J157" s="171">
        <f>ROUND(I157*H157,2)</f>
        <v>0</v>
      </c>
      <c r="K157" s="167" t="s">
        <v>144</v>
      </c>
      <c r="L157" s="32"/>
      <c r="M157" s="172" t="s">
        <v>1</v>
      </c>
      <c r="N157" s="173" t="s">
        <v>39</v>
      </c>
      <c r="O157" s="57"/>
      <c r="P157" s="174">
        <f>O157*H157</f>
        <v>0</v>
      </c>
      <c r="Q157" s="174">
        <v>0</v>
      </c>
      <c r="R157" s="174">
        <f>Q157*H157</f>
        <v>0</v>
      </c>
      <c r="S157" s="174">
        <v>0</v>
      </c>
      <c r="T157" s="175">
        <f>S157*H157</f>
        <v>0</v>
      </c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R157" s="176" t="s">
        <v>373</v>
      </c>
      <c r="AT157" s="176" t="s">
        <v>140</v>
      </c>
      <c r="AU157" s="176" t="s">
        <v>81</v>
      </c>
      <c r="AY157" s="16" t="s">
        <v>137</v>
      </c>
      <c r="BE157" s="177">
        <f>IF(N157="základní",J157,0)</f>
        <v>0</v>
      </c>
      <c r="BF157" s="177">
        <f>IF(N157="snížená",J157,0)</f>
        <v>0</v>
      </c>
      <c r="BG157" s="177">
        <f>IF(N157="zákl. přenesená",J157,0)</f>
        <v>0</v>
      </c>
      <c r="BH157" s="177">
        <f>IF(N157="sníž. přenesená",J157,0)</f>
        <v>0</v>
      </c>
      <c r="BI157" s="177">
        <f>IF(N157="nulová",J157,0)</f>
        <v>0</v>
      </c>
      <c r="BJ157" s="16" t="s">
        <v>81</v>
      </c>
      <c r="BK157" s="177">
        <f>ROUND(I157*H157,2)</f>
        <v>0</v>
      </c>
      <c r="BL157" s="16" t="s">
        <v>373</v>
      </c>
      <c r="BM157" s="176" t="s">
        <v>419</v>
      </c>
    </row>
    <row r="158" spans="1:65" s="13" customFormat="1" ht="11.25">
      <c r="B158" s="178"/>
      <c r="D158" s="179" t="s">
        <v>151</v>
      </c>
      <c r="E158" s="180" t="s">
        <v>1</v>
      </c>
      <c r="F158" s="181" t="s">
        <v>420</v>
      </c>
      <c r="H158" s="182">
        <v>3</v>
      </c>
      <c r="I158" s="183"/>
      <c r="L158" s="178"/>
      <c r="M158" s="184"/>
      <c r="N158" s="185"/>
      <c r="O158" s="185"/>
      <c r="P158" s="185"/>
      <c r="Q158" s="185"/>
      <c r="R158" s="185"/>
      <c r="S158" s="185"/>
      <c r="T158" s="186"/>
      <c r="AT158" s="180" t="s">
        <v>151</v>
      </c>
      <c r="AU158" s="180" t="s">
        <v>81</v>
      </c>
      <c r="AV158" s="13" t="s">
        <v>83</v>
      </c>
      <c r="AW158" s="13" t="s">
        <v>31</v>
      </c>
      <c r="AX158" s="13" t="s">
        <v>74</v>
      </c>
      <c r="AY158" s="180" t="s">
        <v>137</v>
      </c>
    </row>
    <row r="159" spans="1:65" s="13" customFormat="1" ht="11.25">
      <c r="B159" s="178"/>
      <c r="D159" s="179" t="s">
        <v>151</v>
      </c>
      <c r="E159" s="180" t="s">
        <v>1</v>
      </c>
      <c r="F159" s="181" t="s">
        <v>421</v>
      </c>
      <c r="H159" s="182">
        <v>3</v>
      </c>
      <c r="I159" s="183"/>
      <c r="L159" s="178"/>
      <c r="M159" s="184"/>
      <c r="N159" s="185"/>
      <c r="O159" s="185"/>
      <c r="P159" s="185"/>
      <c r="Q159" s="185"/>
      <c r="R159" s="185"/>
      <c r="S159" s="185"/>
      <c r="T159" s="186"/>
      <c r="AT159" s="180" t="s">
        <v>151</v>
      </c>
      <c r="AU159" s="180" t="s">
        <v>81</v>
      </c>
      <c r="AV159" s="13" t="s">
        <v>83</v>
      </c>
      <c r="AW159" s="13" t="s">
        <v>31</v>
      </c>
      <c r="AX159" s="13" t="s">
        <v>74</v>
      </c>
      <c r="AY159" s="180" t="s">
        <v>137</v>
      </c>
    </row>
    <row r="160" spans="1:65" s="14" customFormat="1" ht="11.25">
      <c r="B160" s="197"/>
      <c r="D160" s="179" t="s">
        <v>151</v>
      </c>
      <c r="E160" s="198" t="s">
        <v>1</v>
      </c>
      <c r="F160" s="199" t="s">
        <v>170</v>
      </c>
      <c r="H160" s="200">
        <v>6</v>
      </c>
      <c r="I160" s="201"/>
      <c r="L160" s="197"/>
      <c r="M160" s="202"/>
      <c r="N160" s="203"/>
      <c r="O160" s="203"/>
      <c r="P160" s="203"/>
      <c r="Q160" s="203"/>
      <c r="R160" s="203"/>
      <c r="S160" s="203"/>
      <c r="T160" s="204"/>
      <c r="AT160" s="198" t="s">
        <v>151</v>
      </c>
      <c r="AU160" s="198" t="s">
        <v>81</v>
      </c>
      <c r="AV160" s="14" t="s">
        <v>145</v>
      </c>
      <c r="AW160" s="14" t="s">
        <v>31</v>
      </c>
      <c r="AX160" s="14" t="s">
        <v>81</v>
      </c>
      <c r="AY160" s="198" t="s">
        <v>137</v>
      </c>
    </row>
    <row r="161" spans="1:65" s="2" customFormat="1" ht="84" customHeight="1">
      <c r="A161" s="31"/>
      <c r="B161" s="164"/>
      <c r="C161" s="165" t="s">
        <v>191</v>
      </c>
      <c r="D161" s="165" t="s">
        <v>140</v>
      </c>
      <c r="E161" s="166" t="s">
        <v>422</v>
      </c>
      <c r="F161" s="167" t="s">
        <v>423</v>
      </c>
      <c r="G161" s="168" t="s">
        <v>164</v>
      </c>
      <c r="H161" s="169">
        <v>870</v>
      </c>
      <c r="I161" s="170"/>
      <c r="J161" s="171">
        <f>ROUND(I161*H161,2)</f>
        <v>0</v>
      </c>
      <c r="K161" s="167" t="s">
        <v>144</v>
      </c>
      <c r="L161" s="32"/>
      <c r="M161" s="172" t="s">
        <v>1</v>
      </c>
      <c r="N161" s="173" t="s">
        <v>39</v>
      </c>
      <c r="O161" s="57"/>
      <c r="P161" s="174">
        <f>O161*H161</f>
        <v>0</v>
      </c>
      <c r="Q161" s="174">
        <v>0</v>
      </c>
      <c r="R161" s="174">
        <f>Q161*H161</f>
        <v>0</v>
      </c>
      <c r="S161" s="174">
        <v>0</v>
      </c>
      <c r="T161" s="175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176" t="s">
        <v>373</v>
      </c>
      <c r="AT161" s="176" t="s">
        <v>140</v>
      </c>
      <c r="AU161" s="176" t="s">
        <v>81</v>
      </c>
      <c r="AY161" s="16" t="s">
        <v>137</v>
      </c>
      <c r="BE161" s="177">
        <f>IF(N161="základní",J161,0)</f>
        <v>0</v>
      </c>
      <c r="BF161" s="177">
        <f>IF(N161="snížená",J161,0)</f>
        <v>0</v>
      </c>
      <c r="BG161" s="177">
        <f>IF(N161="zákl. přenesená",J161,0)</f>
        <v>0</v>
      </c>
      <c r="BH161" s="177">
        <f>IF(N161="sníž. přenesená",J161,0)</f>
        <v>0</v>
      </c>
      <c r="BI161" s="177">
        <f>IF(N161="nulová",J161,0)</f>
        <v>0</v>
      </c>
      <c r="BJ161" s="16" t="s">
        <v>81</v>
      </c>
      <c r="BK161" s="177">
        <f>ROUND(I161*H161,2)</f>
        <v>0</v>
      </c>
      <c r="BL161" s="16" t="s">
        <v>373</v>
      </c>
      <c r="BM161" s="176" t="s">
        <v>424</v>
      </c>
    </row>
    <row r="162" spans="1:65" s="13" customFormat="1" ht="11.25">
      <c r="B162" s="178"/>
      <c r="D162" s="179" t="s">
        <v>151</v>
      </c>
      <c r="E162" s="180" t="s">
        <v>1</v>
      </c>
      <c r="F162" s="181" t="s">
        <v>425</v>
      </c>
      <c r="H162" s="182">
        <v>220</v>
      </c>
      <c r="I162" s="183"/>
      <c r="L162" s="178"/>
      <c r="M162" s="184"/>
      <c r="N162" s="185"/>
      <c r="O162" s="185"/>
      <c r="P162" s="185"/>
      <c r="Q162" s="185"/>
      <c r="R162" s="185"/>
      <c r="S162" s="185"/>
      <c r="T162" s="186"/>
      <c r="AT162" s="180" t="s">
        <v>151</v>
      </c>
      <c r="AU162" s="180" t="s">
        <v>81</v>
      </c>
      <c r="AV162" s="13" t="s">
        <v>83</v>
      </c>
      <c r="AW162" s="13" t="s">
        <v>31</v>
      </c>
      <c r="AX162" s="13" t="s">
        <v>74</v>
      </c>
      <c r="AY162" s="180" t="s">
        <v>137</v>
      </c>
    </row>
    <row r="163" spans="1:65" s="13" customFormat="1" ht="11.25">
      <c r="B163" s="178"/>
      <c r="D163" s="179" t="s">
        <v>151</v>
      </c>
      <c r="E163" s="180" t="s">
        <v>1</v>
      </c>
      <c r="F163" s="181" t="s">
        <v>426</v>
      </c>
      <c r="H163" s="182">
        <v>650</v>
      </c>
      <c r="I163" s="183"/>
      <c r="L163" s="178"/>
      <c r="M163" s="184"/>
      <c r="N163" s="185"/>
      <c r="O163" s="185"/>
      <c r="P163" s="185"/>
      <c r="Q163" s="185"/>
      <c r="R163" s="185"/>
      <c r="S163" s="185"/>
      <c r="T163" s="186"/>
      <c r="AT163" s="180" t="s">
        <v>151</v>
      </c>
      <c r="AU163" s="180" t="s">
        <v>81</v>
      </c>
      <c r="AV163" s="13" t="s">
        <v>83</v>
      </c>
      <c r="AW163" s="13" t="s">
        <v>31</v>
      </c>
      <c r="AX163" s="13" t="s">
        <v>74</v>
      </c>
      <c r="AY163" s="180" t="s">
        <v>137</v>
      </c>
    </row>
    <row r="164" spans="1:65" s="14" customFormat="1" ht="11.25">
      <c r="B164" s="197"/>
      <c r="D164" s="179" t="s">
        <v>151</v>
      </c>
      <c r="E164" s="198" t="s">
        <v>1</v>
      </c>
      <c r="F164" s="199" t="s">
        <v>170</v>
      </c>
      <c r="H164" s="200">
        <v>870</v>
      </c>
      <c r="I164" s="201"/>
      <c r="L164" s="197"/>
      <c r="M164" s="202"/>
      <c r="N164" s="203"/>
      <c r="O164" s="203"/>
      <c r="P164" s="203"/>
      <c r="Q164" s="203"/>
      <c r="R164" s="203"/>
      <c r="S164" s="203"/>
      <c r="T164" s="204"/>
      <c r="AT164" s="198" t="s">
        <v>151</v>
      </c>
      <c r="AU164" s="198" t="s">
        <v>81</v>
      </c>
      <c r="AV164" s="14" t="s">
        <v>145</v>
      </c>
      <c r="AW164" s="14" t="s">
        <v>31</v>
      </c>
      <c r="AX164" s="14" t="s">
        <v>81</v>
      </c>
      <c r="AY164" s="198" t="s">
        <v>137</v>
      </c>
    </row>
    <row r="165" spans="1:65" s="2" customFormat="1" ht="84" customHeight="1">
      <c r="A165" s="31"/>
      <c r="B165" s="164"/>
      <c r="C165" s="165" t="s">
        <v>197</v>
      </c>
      <c r="D165" s="165" t="s">
        <v>140</v>
      </c>
      <c r="E165" s="166" t="s">
        <v>427</v>
      </c>
      <c r="F165" s="167" t="s">
        <v>428</v>
      </c>
      <c r="G165" s="168" t="s">
        <v>164</v>
      </c>
      <c r="H165" s="169">
        <v>0.9</v>
      </c>
      <c r="I165" s="170"/>
      <c r="J165" s="171">
        <f>ROUND(I165*H165,2)</f>
        <v>0</v>
      </c>
      <c r="K165" s="167" t="s">
        <v>144</v>
      </c>
      <c r="L165" s="32"/>
      <c r="M165" s="172" t="s">
        <v>1</v>
      </c>
      <c r="N165" s="173" t="s">
        <v>39</v>
      </c>
      <c r="O165" s="57"/>
      <c r="P165" s="174">
        <f>O165*H165</f>
        <v>0</v>
      </c>
      <c r="Q165" s="174">
        <v>0</v>
      </c>
      <c r="R165" s="174">
        <f>Q165*H165</f>
        <v>0</v>
      </c>
      <c r="S165" s="174">
        <v>0</v>
      </c>
      <c r="T165" s="175">
        <f>S165*H165</f>
        <v>0</v>
      </c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R165" s="176" t="s">
        <v>373</v>
      </c>
      <c r="AT165" s="176" t="s">
        <v>140</v>
      </c>
      <c r="AU165" s="176" t="s">
        <v>81</v>
      </c>
      <c r="AY165" s="16" t="s">
        <v>137</v>
      </c>
      <c r="BE165" s="177">
        <f>IF(N165="základní",J165,0)</f>
        <v>0</v>
      </c>
      <c r="BF165" s="177">
        <f>IF(N165="snížená",J165,0)</f>
        <v>0</v>
      </c>
      <c r="BG165" s="177">
        <f>IF(N165="zákl. přenesená",J165,0)</f>
        <v>0</v>
      </c>
      <c r="BH165" s="177">
        <f>IF(N165="sníž. přenesená",J165,0)</f>
        <v>0</v>
      </c>
      <c r="BI165" s="177">
        <f>IF(N165="nulová",J165,0)</f>
        <v>0</v>
      </c>
      <c r="BJ165" s="16" t="s">
        <v>81</v>
      </c>
      <c r="BK165" s="177">
        <f>ROUND(I165*H165,2)</f>
        <v>0</v>
      </c>
      <c r="BL165" s="16" t="s">
        <v>373</v>
      </c>
      <c r="BM165" s="176" t="s">
        <v>429</v>
      </c>
    </row>
    <row r="166" spans="1:65" s="13" customFormat="1" ht="11.25">
      <c r="B166" s="178"/>
      <c r="D166" s="179" t="s">
        <v>151</v>
      </c>
      <c r="E166" s="180" t="s">
        <v>1</v>
      </c>
      <c r="F166" s="181" t="s">
        <v>430</v>
      </c>
      <c r="H166" s="182">
        <v>0.9</v>
      </c>
      <c r="I166" s="183"/>
      <c r="L166" s="178"/>
      <c r="M166" s="184"/>
      <c r="N166" s="185"/>
      <c r="O166" s="185"/>
      <c r="P166" s="185"/>
      <c r="Q166" s="185"/>
      <c r="R166" s="185"/>
      <c r="S166" s="185"/>
      <c r="T166" s="186"/>
      <c r="AT166" s="180" t="s">
        <v>151</v>
      </c>
      <c r="AU166" s="180" t="s">
        <v>81</v>
      </c>
      <c r="AV166" s="13" t="s">
        <v>83</v>
      </c>
      <c r="AW166" s="13" t="s">
        <v>31</v>
      </c>
      <c r="AX166" s="13" t="s">
        <v>81</v>
      </c>
      <c r="AY166" s="180" t="s">
        <v>137</v>
      </c>
    </row>
    <row r="167" spans="1:65" s="2" customFormat="1" ht="84" customHeight="1">
      <c r="A167" s="31"/>
      <c r="B167" s="164"/>
      <c r="C167" s="165" t="s">
        <v>203</v>
      </c>
      <c r="D167" s="165" t="s">
        <v>140</v>
      </c>
      <c r="E167" s="166" t="s">
        <v>431</v>
      </c>
      <c r="F167" s="167" t="s">
        <v>432</v>
      </c>
      <c r="G167" s="168" t="s">
        <v>164</v>
      </c>
      <c r="H167" s="169">
        <v>100</v>
      </c>
      <c r="I167" s="170"/>
      <c r="J167" s="171">
        <f>ROUND(I167*H167,2)</f>
        <v>0</v>
      </c>
      <c r="K167" s="167" t="s">
        <v>144</v>
      </c>
      <c r="L167" s="32"/>
      <c r="M167" s="172" t="s">
        <v>1</v>
      </c>
      <c r="N167" s="173" t="s">
        <v>39</v>
      </c>
      <c r="O167" s="57"/>
      <c r="P167" s="174">
        <f>O167*H167</f>
        <v>0</v>
      </c>
      <c r="Q167" s="174">
        <v>0</v>
      </c>
      <c r="R167" s="174">
        <f>Q167*H167</f>
        <v>0</v>
      </c>
      <c r="S167" s="174">
        <v>0</v>
      </c>
      <c r="T167" s="175">
        <f>S167*H167</f>
        <v>0</v>
      </c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R167" s="176" t="s">
        <v>373</v>
      </c>
      <c r="AT167" s="176" t="s">
        <v>140</v>
      </c>
      <c r="AU167" s="176" t="s">
        <v>81</v>
      </c>
      <c r="AY167" s="16" t="s">
        <v>137</v>
      </c>
      <c r="BE167" s="177">
        <f>IF(N167="základní",J167,0)</f>
        <v>0</v>
      </c>
      <c r="BF167" s="177">
        <f>IF(N167="snížená",J167,0)</f>
        <v>0</v>
      </c>
      <c r="BG167" s="177">
        <f>IF(N167="zákl. přenesená",J167,0)</f>
        <v>0</v>
      </c>
      <c r="BH167" s="177">
        <f>IF(N167="sníž. přenesená",J167,0)</f>
        <v>0</v>
      </c>
      <c r="BI167" s="177">
        <f>IF(N167="nulová",J167,0)</f>
        <v>0</v>
      </c>
      <c r="BJ167" s="16" t="s">
        <v>81</v>
      </c>
      <c r="BK167" s="177">
        <f>ROUND(I167*H167,2)</f>
        <v>0</v>
      </c>
      <c r="BL167" s="16" t="s">
        <v>373</v>
      </c>
      <c r="BM167" s="176" t="s">
        <v>433</v>
      </c>
    </row>
    <row r="168" spans="1:65" s="13" customFormat="1" ht="11.25">
      <c r="B168" s="178"/>
      <c r="D168" s="179" t="s">
        <v>151</v>
      </c>
      <c r="E168" s="180" t="s">
        <v>1</v>
      </c>
      <c r="F168" s="181" t="s">
        <v>434</v>
      </c>
      <c r="H168" s="182">
        <v>100</v>
      </c>
      <c r="I168" s="183"/>
      <c r="L168" s="178"/>
      <c r="M168" s="210"/>
      <c r="N168" s="211"/>
      <c r="O168" s="211"/>
      <c r="P168" s="211"/>
      <c r="Q168" s="211"/>
      <c r="R168" s="211"/>
      <c r="S168" s="211"/>
      <c r="T168" s="212"/>
      <c r="AT168" s="180" t="s">
        <v>151</v>
      </c>
      <c r="AU168" s="180" t="s">
        <v>81</v>
      </c>
      <c r="AV168" s="13" t="s">
        <v>83</v>
      </c>
      <c r="AW168" s="13" t="s">
        <v>31</v>
      </c>
      <c r="AX168" s="13" t="s">
        <v>81</v>
      </c>
      <c r="AY168" s="180" t="s">
        <v>137</v>
      </c>
    </row>
    <row r="169" spans="1:65" s="2" customFormat="1" ht="6.95" customHeight="1">
      <c r="A169" s="31"/>
      <c r="B169" s="46"/>
      <c r="C169" s="47"/>
      <c r="D169" s="47"/>
      <c r="E169" s="47"/>
      <c r="F169" s="47"/>
      <c r="G169" s="47"/>
      <c r="H169" s="47"/>
      <c r="I169" s="124"/>
      <c r="J169" s="47"/>
      <c r="K169" s="47"/>
      <c r="L169" s="32"/>
      <c r="M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</row>
  </sheetData>
  <autoFilter ref="C120:K168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3"/>
  <sheetViews>
    <sheetView showGridLines="0" workbookViewId="0">
      <selection activeCell="H132" sqref="H132"/>
    </sheetView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7" customWidth="1"/>
    <col min="10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7"/>
      <c r="L2" s="225" t="s">
        <v>5</v>
      </c>
      <c r="M2" s="226"/>
      <c r="N2" s="226"/>
      <c r="O2" s="226"/>
      <c r="P2" s="226"/>
      <c r="Q2" s="226"/>
      <c r="R2" s="226"/>
      <c r="S2" s="226"/>
      <c r="T2" s="226"/>
      <c r="U2" s="226"/>
      <c r="V2" s="226"/>
      <c r="AT2" s="16" t="s">
        <v>109</v>
      </c>
    </row>
    <row r="3" spans="1:46" s="1" customFormat="1" ht="6.95" customHeight="1">
      <c r="B3" s="17"/>
      <c r="C3" s="18"/>
      <c r="D3" s="18"/>
      <c r="E3" s="18"/>
      <c r="F3" s="18"/>
      <c r="G3" s="18"/>
      <c r="H3" s="18"/>
      <c r="I3" s="98"/>
      <c r="J3" s="18"/>
      <c r="K3" s="18"/>
      <c r="L3" s="19"/>
      <c r="AT3" s="16" t="s">
        <v>83</v>
      </c>
    </row>
    <row r="4" spans="1:46" s="1" customFormat="1" ht="24.95" customHeight="1">
      <c r="B4" s="19"/>
      <c r="D4" s="20" t="s">
        <v>110</v>
      </c>
      <c r="I4" s="97"/>
      <c r="L4" s="19"/>
      <c r="M4" s="99" t="s">
        <v>10</v>
      </c>
      <c r="AT4" s="16" t="s">
        <v>3</v>
      </c>
    </row>
    <row r="5" spans="1:46" s="1" customFormat="1" ht="6.95" customHeight="1">
      <c r="B5" s="19"/>
      <c r="I5" s="97"/>
      <c r="L5" s="19"/>
    </row>
    <row r="6" spans="1:46" s="1" customFormat="1" ht="12" customHeight="1">
      <c r="B6" s="19"/>
      <c r="D6" s="26" t="s">
        <v>16</v>
      </c>
      <c r="I6" s="97"/>
      <c r="L6" s="19"/>
    </row>
    <row r="7" spans="1:46" s="1" customFormat="1" ht="25.5" customHeight="1">
      <c r="B7" s="19"/>
      <c r="E7" s="257" t="str">
        <f>'Rekapitulace stavby'!K6</f>
        <v>Oprava trati v úseku Velká nad Veličkou - Lipov - oprava stávajícího pod povrchového a povrchového odvodnění v km 54,420</v>
      </c>
      <c r="F7" s="258"/>
      <c r="G7" s="258"/>
      <c r="H7" s="258"/>
      <c r="I7" s="97"/>
      <c r="L7" s="19"/>
    </row>
    <row r="8" spans="1:46" s="1" customFormat="1" ht="12" customHeight="1">
      <c r="B8" s="19"/>
      <c r="D8" s="26" t="s">
        <v>111</v>
      </c>
      <c r="I8" s="97"/>
      <c r="L8" s="19"/>
    </row>
    <row r="9" spans="1:46" s="2" customFormat="1" ht="16.5" customHeight="1">
      <c r="A9" s="31"/>
      <c r="B9" s="32"/>
      <c r="C9" s="31"/>
      <c r="D9" s="31"/>
      <c r="E9" s="257" t="s">
        <v>367</v>
      </c>
      <c r="F9" s="259"/>
      <c r="G9" s="259"/>
      <c r="H9" s="259"/>
      <c r="I9" s="100"/>
      <c r="J9" s="31"/>
      <c r="K9" s="31"/>
      <c r="L9" s="4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2" customHeight="1">
      <c r="A10" s="31"/>
      <c r="B10" s="32"/>
      <c r="C10" s="31"/>
      <c r="D10" s="26" t="s">
        <v>113</v>
      </c>
      <c r="E10" s="31"/>
      <c r="F10" s="31"/>
      <c r="G10" s="31"/>
      <c r="H10" s="31"/>
      <c r="I10" s="100"/>
      <c r="J10" s="31"/>
      <c r="K10" s="31"/>
      <c r="L10" s="4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6.5" customHeight="1">
      <c r="A11" s="31"/>
      <c r="B11" s="32"/>
      <c r="C11" s="31"/>
      <c r="D11" s="31"/>
      <c r="E11" s="233" t="s">
        <v>435</v>
      </c>
      <c r="F11" s="259"/>
      <c r="G11" s="259"/>
      <c r="H11" s="259"/>
      <c r="I11" s="100"/>
      <c r="J11" s="31"/>
      <c r="K11" s="31"/>
      <c r="L11" s="4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1.25">
      <c r="A12" s="31"/>
      <c r="B12" s="32"/>
      <c r="C12" s="31"/>
      <c r="D12" s="31"/>
      <c r="E12" s="31"/>
      <c r="F12" s="31"/>
      <c r="G12" s="31"/>
      <c r="H12" s="31"/>
      <c r="I12" s="100"/>
      <c r="J12" s="31"/>
      <c r="K12" s="31"/>
      <c r="L12" s="4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2" customHeight="1">
      <c r="A13" s="31"/>
      <c r="B13" s="32"/>
      <c r="C13" s="31"/>
      <c r="D13" s="26" t="s">
        <v>18</v>
      </c>
      <c r="E13" s="31"/>
      <c r="F13" s="24" t="s">
        <v>1</v>
      </c>
      <c r="G13" s="31"/>
      <c r="H13" s="31"/>
      <c r="I13" s="101" t="s">
        <v>19</v>
      </c>
      <c r="J13" s="24" t="s">
        <v>1</v>
      </c>
      <c r="K13" s="31"/>
      <c r="L13" s="4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2"/>
      <c r="C14" s="31"/>
      <c r="D14" s="26" t="s">
        <v>20</v>
      </c>
      <c r="E14" s="31"/>
      <c r="F14" s="24" t="s">
        <v>21</v>
      </c>
      <c r="G14" s="31"/>
      <c r="H14" s="31"/>
      <c r="I14" s="101" t="s">
        <v>22</v>
      </c>
      <c r="J14" s="54" t="str">
        <f>'Rekapitulace stavby'!AN8</f>
        <v>28. 6. 2019</v>
      </c>
      <c r="K14" s="31"/>
      <c r="L14" s="4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0.9" customHeight="1">
      <c r="A15" s="31"/>
      <c r="B15" s="32"/>
      <c r="C15" s="31"/>
      <c r="D15" s="31"/>
      <c r="E15" s="31"/>
      <c r="F15" s="31"/>
      <c r="G15" s="31"/>
      <c r="H15" s="31"/>
      <c r="I15" s="100"/>
      <c r="J15" s="31"/>
      <c r="K15" s="31"/>
      <c r="L15" s="4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12" customHeight="1">
      <c r="A16" s="31"/>
      <c r="B16" s="32"/>
      <c r="C16" s="31"/>
      <c r="D16" s="26" t="s">
        <v>24</v>
      </c>
      <c r="E16" s="31"/>
      <c r="F16" s="31"/>
      <c r="G16" s="31"/>
      <c r="H16" s="31"/>
      <c r="I16" s="101" t="s">
        <v>25</v>
      </c>
      <c r="J16" s="24" t="str">
        <f>IF('Rekapitulace stavby'!AN10="","",'Rekapitulace stavby'!AN10)</f>
        <v/>
      </c>
      <c r="K16" s="31"/>
      <c r="L16" s="4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8" customHeight="1">
      <c r="A17" s="31"/>
      <c r="B17" s="32"/>
      <c r="C17" s="31"/>
      <c r="D17" s="31"/>
      <c r="E17" s="24" t="str">
        <f>IF('Rekapitulace stavby'!E11="","",'Rekapitulace stavby'!E11)</f>
        <v xml:space="preserve"> </v>
      </c>
      <c r="F17" s="31"/>
      <c r="G17" s="31"/>
      <c r="H17" s="31"/>
      <c r="I17" s="101" t="s">
        <v>27</v>
      </c>
      <c r="J17" s="24" t="str">
        <f>IF('Rekapitulace stavby'!AN11="","",'Rekapitulace stavby'!AN11)</f>
        <v/>
      </c>
      <c r="K17" s="31"/>
      <c r="L17" s="4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6.95" customHeight="1">
      <c r="A18" s="31"/>
      <c r="B18" s="32"/>
      <c r="C18" s="31"/>
      <c r="D18" s="31"/>
      <c r="E18" s="31"/>
      <c r="F18" s="31"/>
      <c r="G18" s="31"/>
      <c r="H18" s="31"/>
      <c r="I18" s="100"/>
      <c r="J18" s="31"/>
      <c r="K18" s="31"/>
      <c r="L18" s="4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12" customHeight="1">
      <c r="A19" s="31"/>
      <c r="B19" s="32"/>
      <c r="C19" s="31"/>
      <c r="D19" s="26" t="s">
        <v>28</v>
      </c>
      <c r="E19" s="31"/>
      <c r="F19" s="31"/>
      <c r="G19" s="31"/>
      <c r="H19" s="31"/>
      <c r="I19" s="101" t="s">
        <v>25</v>
      </c>
      <c r="J19" s="27" t="str">
        <f>'Rekapitulace stavby'!AN13</f>
        <v>Vyplň údaj</v>
      </c>
      <c r="K19" s="31"/>
      <c r="L19" s="4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8" customHeight="1">
      <c r="A20" s="31"/>
      <c r="B20" s="32"/>
      <c r="C20" s="31"/>
      <c r="D20" s="31"/>
      <c r="E20" s="260" t="str">
        <f>'Rekapitulace stavby'!E14</f>
        <v>Vyplň údaj</v>
      </c>
      <c r="F20" s="236"/>
      <c r="G20" s="236"/>
      <c r="H20" s="236"/>
      <c r="I20" s="101" t="s">
        <v>27</v>
      </c>
      <c r="J20" s="27" t="str">
        <f>'Rekapitulace stavby'!AN14</f>
        <v>Vyplň údaj</v>
      </c>
      <c r="K20" s="31"/>
      <c r="L20" s="4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6.95" customHeight="1">
      <c r="A21" s="31"/>
      <c r="B21" s="32"/>
      <c r="C21" s="31"/>
      <c r="D21" s="31"/>
      <c r="E21" s="31"/>
      <c r="F21" s="31"/>
      <c r="G21" s="31"/>
      <c r="H21" s="31"/>
      <c r="I21" s="100"/>
      <c r="J21" s="31"/>
      <c r="K21" s="31"/>
      <c r="L21" s="4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12" customHeight="1">
      <c r="A22" s="31"/>
      <c r="B22" s="32"/>
      <c r="C22" s="31"/>
      <c r="D22" s="26" t="s">
        <v>30</v>
      </c>
      <c r="E22" s="31"/>
      <c r="F22" s="31"/>
      <c r="G22" s="31"/>
      <c r="H22" s="31"/>
      <c r="I22" s="101" t="s">
        <v>25</v>
      </c>
      <c r="J22" s="24" t="str">
        <f>IF('Rekapitulace stavby'!AN16="","",'Rekapitulace stavby'!AN16)</f>
        <v/>
      </c>
      <c r="K22" s="31"/>
      <c r="L22" s="4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8" customHeight="1">
      <c r="A23" s="31"/>
      <c r="B23" s="32"/>
      <c r="C23" s="31"/>
      <c r="D23" s="31"/>
      <c r="E23" s="24" t="str">
        <f>IF('Rekapitulace stavby'!E17="","",'Rekapitulace stavby'!E17)</f>
        <v xml:space="preserve"> </v>
      </c>
      <c r="F23" s="31"/>
      <c r="G23" s="31"/>
      <c r="H23" s="31"/>
      <c r="I23" s="101" t="s">
        <v>27</v>
      </c>
      <c r="J23" s="24" t="str">
        <f>IF('Rekapitulace stavby'!AN17="","",'Rekapitulace stavby'!AN17)</f>
        <v/>
      </c>
      <c r="K23" s="31"/>
      <c r="L23" s="4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6.95" customHeight="1">
      <c r="A24" s="31"/>
      <c r="B24" s="32"/>
      <c r="C24" s="31"/>
      <c r="D24" s="31"/>
      <c r="E24" s="31"/>
      <c r="F24" s="31"/>
      <c r="G24" s="31"/>
      <c r="H24" s="31"/>
      <c r="I24" s="100"/>
      <c r="J24" s="31"/>
      <c r="K24" s="31"/>
      <c r="L24" s="4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12" customHeight="1">
      <c r="A25" s="31"/>
      <c r="B25" s="32"/>
      <c r="C25" s="31"/>
      <c r="D25" s="26" t="s">
        <v>32</v>
      </c>
      <c r="E25" s="31"/>
      <c r="F25" s="31"/>
      <c r="G25" s="31"/>
      <c r="H25" s="31"/>
      <c r="I25" s="101" t="s">
        <v>25</v>
      </c>
      <c r="J25" s="24" t="str">
        <f>IF('Rekapitulace stavby'!AN19="","",'Rekapitulace stavby'!AN19)</f>
        <v/>
      </c>
      <c r="K25" s="31"/>
      <c r="L25" s="4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8" customHeight="1">
      <c r="A26" s="31"/>
      <c r="B26" s="32"/>
      <c r="C26" s="31"/>
      <c r="D26" s="31"/>
      <c r="E26" s="24" t="str">
        <f>IF('Rekapitulace stavby'!E20="","",'Rekapitulace stavby'!E20)</f>
        <v xml:space="preserve"> </v>
      </c>
      <c r="F26" s="31"/>
      <c r="G26" s="31"/>
      <c r="H26" s="31"/>
      <c r="I26" s="101" t="s">
        <v>27</v>
      </c>
      <c r="J26" s="24" t="str">
        <f>IF('Rekapitulace stavby'!AN20="","",'Rekapitulace stavby'!AN20)</f>
        <v/>
      </c>
      <c r="K26" s="31"/>
      <c r="L26" s="4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2" customFormat="1" ht="6.95" customHeight="1">
      <c r="A27" s="31"/>
      <c r="B27" s="32"/>
      <c r="C27" s="31"/>
      <c r="D27" s="31"/>
      <c r="E27" s="31"/>
      <c r="F27" s="31"/>
      <c r="G27" s="31"/>
      <c r="H27" s="31"/>
      <c r="I27" s="100"/>
      <c r="J27" s="31"/>
      <c r="K27" s="31"/>
      <c r="L27" s="4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s="2" customFormat="1" ht="12" customHeight="1">
      <c r="A28" s="31"/>
      <c r="B28" s="32"/>
      <c r="C28" s="31"/>
      <c r="D28" s="26" t="s">
        <v>33</v>
      </c>
      <c r="E28" s="31"/>
      <c r="F28" s="31"/>
      <c r="G28" s="31"/>
      <c r="H28" s="31"/>
      <c r="I28" s="100"/>
      <c r="J28" s="31"/>
      <c r="K28" s="31"/>
      <c r="L28" s="4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8" customFormat="1" ht="16.5" customHeight="1">
      <c r="A29" s="102"/>
      <c r="B29" s="103"/>
      <c r="C29" s="102"/>
      <c r="D29" s="102"/>
      <c r="E29" s="240" t="s">
        <v>1</v>
      </c>
      <c r="F29" s="240"/>
      <c r="G29" s="240"/>
      <c r="H29" s="240"/>
      <c r="I29" s="104"/>
      <c r="J29" s="102"/>
      <c r="K29" s="102"/>
      <c r="L29" s="105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</row>
    <row r="30" spans="1:31" s="2" customFormat="1" ht="6.95" customHeight="1">
      <c r="A30" s="31"/>
      <c r="B30" s="32"/>
      <c r="C30" s="31"/>
      <c r="D30" s="31"/>
      <c r="E30" s="31"/>
      <c r="F30" s="31"/>
      <c r="G30" s="31"/>
      <c r="H30" s="31"/>
      <c r="I30" s="100"/>
      <c r="J30" s="31"/>
      <c r="K30" s="31"/>
      <c r="L30" s="4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2"/>
      <c r="C31" s="31"/>
      <c r="D31" s="65"/>
      <c r="E31" s="65"/>
      <c r="F31" s="65"/>
      <c r="G31" s="65"/>
      <c r="H31" s="65"/>
      <c r="I31" s="106"/>
      <c r="J31" s="65"/>
      <c r="K31" s="65"/>
      <c r="L31" s="4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25.35" customHeight="1">
      <c r="A32" s="31"/>
      <c r="B32" s="32"/>
      <c r="C32" s="31"/>
      <c r="D32" s="107" t="s">
        <v>34</v>
      </c>
      <c r="E32" s="31"/>
      <c r="F32" s="31"/>
      <c r="G32" s="31"/>
      <c r="H32" s="31"/>
      <c r="I32" s="100"/>
      <c r="J32" s="70">
        <f>ROUND(J121, 2)</f>
        <v>0</v>
      </c>
      <c r="K32" s="31"/>
      <c r="L32" s="4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6.95" customHeight="1">
      <c r="A33" s="31"/>
      <c r="B33" s="32"/>
      <c r="C33" s="31"/>
      <c r="D33" s="65"/>
      <c r="E33" s="65"/>
      <c r="F33" s="65"/>
      <c r="G33" s="65"/>
      <c r="H33" s="65"/>
      <c r="I33" s="106"/>
      <c r="J33" s="65"/>
      <c r="K33" s="65"/>
      <c r="L33" s="4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2"/>
      <c r="C34" s="31"/>
      <c r="D34" s="31"/>
      <c r="E34" s="31"/>
      <c r="F34" s="35" t="s">
        <v>36</v>
      </c>
      <c r="G34" s="31"/>
      <c r="H34" s="31"/>
      <c r="I34" s="108" t="s">
        <v>35</v>
      </c>
      <c r="J34" s="35" t="s">
        <v>37</v>
      </c>
      <c r="K34" s="31"/>
      <c r="L34" s="4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customHeight="1">
      <c r="A35" s="31"/>
      <c r="B35" s="32"/>
      <c r="C35" s="31"/>
      <c r="D35" s="109" t="s">
        <v>38</v>
      </c>
      <c r="E35" s="26" t="s">
        <v>39</v>
      </c>
      <c r="F35" s="110">
        <f>ROUND((SUM(BE121:BE132)),  2)</f>
        <v>0</v>
      </c>
      <c r="G35" s="31"/>
      <c r="H35" s="31"/>
      <c r="I35" s="111">
        <v>0.21</v>
      </c>
      <c r="J35" s="110">
        <f>ROUND(((SUM(BE121:BE132))*I35),  2)</f>
        <v>0</v>
      </c>
      <c r="K35" s="31"/>
      <c r="L35" s="4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customHeight="1">
      <c r="A36" s="31"/>
      <c r="B36" s="32"/>
      <c r="C36" s="31"/>
      <c r="D36" s="31"/>
      <c r="E36" s="26" t="s">
        <v>40</v>
      </c>
      <c r="F36" s="110">
        <f>ROUND((SUM(BF121:BF132)),  2)</f>
        <v>0</v>
      </c>
      <c r="G36" s="31"/>
      <c r="H36" s="31"/>
      <c r="I36" s="111">
        <v>0.15</v>
      </c>
      <c r="J36" s="110">
        <f>ROUND(((SUM(BF121:BF132))*I36),  2)</f>
        <v>0</v>
      </c>
      <c r="K36" s="31"/>
      <c r="L36" s="4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2"/>
      <c r="C37" s="31"/>
      <c r="D37" s="31"/>
      <c r="E37" s="26" t="s">
        <v>41</v>
      </c>
      <c r="F37" s="110">
        <f>ROUND((SUM(BG121:BG132)),  2)</f>
        <v>0</v>
      </c>
      <c r="G37" s="31"/>
      <c r="H37" s="31"/>
      <c r="I37" s="111">
        <v>0.21</v>
      </c>
      <c r="J37" s="110">
        <f>0</f>
        <v>0</v>
      </c>
      <c r="K37" s="31"/>
      <c r="L37" s="4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14.45" hidden="1" customHeight="1">
      <c r="A38" s="31"/>
      <c r="B38" s="32"/>
      <c r="C38" s="31"/>
      <c r="D38" s="31"/>
      <c r="E38" s="26" t="s">
        <v>42</v>
      </c>
      <c r="F38" s="110">
        <f>ROUND((SUM(BH121:BH132)),  2)</f>
        <v>0</v>
      </c>
      <c r="G38" s="31"/>
      <c r="H38" s="31"/>
      <c r="I38" s="111">
        <v>0.15</v>
      </c>
      <c r="J38" s="110">
        <f>0</f>
        <v>0</v>
      </c>
      <c r="K38" s="31"/>
      <c r="L38" s="4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14.45" hidden="1" customHeight="1">
      <c r="A39" s="31"/>
      <c r="B39" s="32"/>
      <c r="C39" s="31"/>
      <c r="D39" s="31"/>
      <c r="E39" s="26" t="s">
        <v>43</v>
      </c>
      <c r="F39" s="110">
        <f>ROUND((SUM(BI121:BI132)),  2)</f>
        <v>0</v>
      </c>
      <c r="G39" s="31"/>
      <c r="H39" s="31"/>
      <c r="I39" s="111">
        <v>0</v>
      </c>
      <c r="J39" s="110">
        <f>0</f>
        <v>0</v>
      </c>
      <c r="K39" s="31"/>
      <c r="L39" s="4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6.95" customHeight="1">
      <c r="A40" s="31"/>
      <c r="B40" s="32"/>
      <c r="C40" s="31"/>
      <c r="D40" s="31"/>
      <c r="E40" s="31"/>
      <c r="F40" s="31"/>
      <c r="G40" s="31"/>
      <c r="H40" s="31"/>
      <c r="I40" s="100"/>
      <c r="J40" s="31"/>
      <c r="K40" s="31"/>
      <c r="L40" s="4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2" customFormat="1" ht="25.35" customHeight="1">
      <c r="A41" s="31"/>
      <c r="B41" s="32"/>
      <c r="C41" s="112"/>
      <c r="D41" s="113" t="s">
        <v>44</v>
      </c>
      <c r="E41" s="59"/>
      <c r="F41" s="59"/>
      <c r="G41" s="114" t="s">
        <v>45</v>
      </c>
      <c r="H41" s="115" t="s">
        <v>46</v>
      </c>
      <c r="I41" s="116"/>
      <c r="J41" s="117">
        <f>SUM(J32:J39)</f>
        <v>0</v>
      </c>
      <c r="K41" s="118"/>
      <c r="L41" s="4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s="2" customFormat="1" ht="14.45" customHeight="1">
      <c r="A42" s="31"/>
      <c r="B42" s="32"/>
      <c r="C42" s="31"/>
      <c r="D42" s="31"/>
      <c r="E42" s="31"/>
      <c r="F42" s="31"/>
      <c r="G42" s="31"/>
      <c r="H42" s="31"/>
      <c r="I42" s="100"/>
      <c r="J42" s="31"/>
      <c r="K42" s="31"/>
      <c r="L42" s="4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s="1" customFormat="1" ht="14.45" customHeight="1">
      <c r="B43" s="19"/>
      <c r="I43" s="97"/>
      <c r="L43" s="19"/>
    </row>
    <row r="44" spans="1:31" s="1" customFormat="1" ht="14.45" customHeight="1">
      <c r="B44" s="19"/>
      <c r="I44" s="97"/>
      <c r="L44" s="19"/>
    </row>
    <row r="45" spans="1:31" s="1" customFormat="1" ht="14.45" customHeight="1">
      <c r="B45" s="19"/>
      <c r="I45" s="97"/>
      <c r="L45" s="19"/>
    </row>
    <row r="46" spans="1:31" s="1" customFormat="1" ht="14.45" customHeight="1">
      <c r="B46" s="19"/>
      <c r="I46" s="97"/>
      <c r="L46" s="19"/>
    </row>
    <row r="47" spans="1:31" s="1" customFormat="1" ht="14.45" customHeight="1">
      <c r="B47" s="19"/>
      <c r="I47" s="97"/>
      <c r="L47" s="19"/>
    </row>
    <row r="48" spans="1:31" s="1" customFormat="1" ht="14.45" customHeight="1">
      <c r="B48" s="19"/>
      <c r="I48" s="97"/>
      <c r="L48" s="19"/>
    </row>
    <row r="49" spans="1:31" s="1" customFormat="1" ht="14.45" customHeight="1">
      <c r="B49" s="19"/>
      <c r="I49" s="97"/>
      <c r="L49" s="19"/>
    </row>
    <row r="50" spans="1:31" s="2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119"/>
      <c r="J50" s="43"/>
      <c r="K50" s="43"/>
      <c r="L50" s="41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 ht="12.75">
      <c r="A61" s="31"/>
      <c r="B61" s="32"/>
      <c r="C61" s="31"/>
      <c r="D61" s="44" t="s">
        <v>49</v>
      </c>
      <c r="E61" s="34"/>
      <c r="F61" s="120" t="s">
        <v>50</v>
      </c>
      <c r="G61" s="44" t="s">
        <v>49</v>
      </c>
      <c r="H61" s="34"/>
      <c r="I61" s="121"/>
      <c r="J61" s="122" t="s">
        <v>50</v>
      </c>
      <c r="K61" s="34"/>
      <c r="L61" s="4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 ht="12.75">
      <c r="A65" s="31"/>
      <c r="B65" s="32"/>
      <c r="C65" s="31"/>
      <c r="D65" s="42" t="s">
        <v>51</v>
      </c>
      <c r="E65" s="45"/>
      <c r="F65" s="45"/>
      <c r="G65" s="42" t="s">
        <v>52</v>
      </c>
      <c r="H65" s="45"/>
      <c r="I65" s="123"/>
      <c r="J65" s="45"/>
      <c r="K65" s="45"/>
      <c r="L65" s="4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 ht="12.75">
      <c r="A76" s="31"/>
      <c r="B76" s="32"/>
      <c r="C76" s="31"/>
      <c r="D76" s="44" t="s">
        <v>49</v>
      </c>
      <c r="E76" s="34"/>
      <c r="F76" s="120" t="s">
        <v>50</v>
      </c>
      <c r="G76" s="44" t="s">
        <v>49</v>
      </c>
      <c r="H76" s="34"/>
      <c r="I76" s="121"/>
      <c r="J76" s="122" t="s">
        <v>50</v>
      </c>
      <c r="K76" s="34"/>
      <c r="L76" s="4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46"/>
      <c r="C77" s="47"/>
      <c r="D77" s="47"/>
      <c r="E77" s="47"/>
      <c r="F77" s="47"/>
      <c r="G77" s="47"/>
      <c r="H77" s="47"/>
      <c r="I77" s="124"/>
      <c r="J77" s="47"/>
      <c r="K77" s="47"/>
      <c r="L77" s="4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31" s="2" customFormat="1" ht="6.95" customHeight="1">
      <c r="A81" s="31"/>
      <c r="B81" s="48"/>
      <c r="C81" s="49"/>
      <c r="D81" s="49"/>
      <c r="E81" s="49"/>
      <c r="F81" s="49"/>
      <c r="G81" s="49"/>
      <c r="H81" s="49"/>
      <c r="I81" s="125"/>
      <c r="J81" s="49"/>
      <c r="K81" s="49"/>
      <c r="L81" s="4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s="2" customFormat="1" ht="24.95" customHeight="1">
      <c r="A82" s="31"/>
      <c r="B82" s="32"/>
      <c r="C82" s="20" t="s">
        <v>115</v>
      </c>
      <c r="D82" s="31"/>
      <c r="E82" s="31"/>
      <c r="F82" s="31"/>
      <c r="G82" s="31"/>
      <c r="H82" s="31"/>
      <c r="I82" s="100"/>
      <c r="J82" s="31"/>
      <c r="K82" s="31"/>
      <c r="L82" s="4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s="2" customFormat="1" ht="6.95" customHeight="1">
      <c r="A83" s="31"/>
      <c r="B83" s="32"/>
      <c r="C83" s="31"/>
      <c r="D83" s="31"/>
      <c r="E83" s="31"/>
      <c r="F83" s="31"/>
      <c r="G83" s="31"/>
      <c r="H83" s="31"/>
      <c r="I83" s="100"/>
      <c r="J83" s="31"/>
      <c r="K83" s="31"/>
      <c r="L83" s="4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s="2" customFormat="1" ht="12" customHeight="1">
      <c r="A84" s="31"/>
      <c r="B84" s="32"/>
      <c r="C84" s="26" t="s">
        <v>16</v>
      </c>
      <c r="D84" s="31"/>
      <c r="E84" s="31"/>
      <c r="F84" s="31"/>
      <c r="G84" s="31"/>
      <c r="H84" s="31"/>
      <c r="I84" s="100"/>
      <c r="J84" s="31"/>
      <c r="K84" s="31"/>
      <c r="L84" s="4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s="2" customFormat="1" ht="25.5" customHeight="1">
      <c r="A85" s="31"/>
      <c r="B85" s="32"/>
      <c r="C85" s="31"/>
      <c r="D85" s="31"/>
      <c r="E85" s="257" t="str">
        <f>E7</f>
        <v>Oprava trati v úseku Velká nad Veličkou - Lipov - oprava stávajícího pod povrchového a povrchového odvodnění v km 54,420</v>
      </c>
      <c r="F85" s="258"/>
      <c r="G85" s="258"/>
      <c r="H85" s="258"/>
      <c r="I85" s="100"/>
      <c r="J85" s="31"/>
      <c r="K85" s="31"/>
      <c r="L85" s="4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s="1" customFormat="1" ht="12" customHeight="1">
      <c r="B86" s="19"/>
      <c r="C86" s="26" t="s">
        <v>111</v>
      </c>
      <c r="I86" s="97"/>
      <c r="L86" s="19"/>
    </row>
    <row r="87" spans="1:31" s="2" customFormat="1" ht="16.5" customHeight="1">
      <c r="A87" s="31"/>
      <c r="B87" s="32"/>
      <c r="C87" s="31"/>
      <c r="D87" s="31"/>
      <c r="E87" s="257" t="s">
        <v>367</v>
      </c>
      <c r="F87" s="259"/>
      <c r="G87" s="259"/>
      <c r="H87" s="259"/>
      <c r="I87" s="100"/>
      <c r="J87" s="31"/>
      <c r="K87" s="31"/>
      <c r="L87" s="4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s="2" customFormat="1" ht="12" customHeight="1">
      <c r="A88" s="31"/>
      <c r="B88" s="32"/>
      <c r="C88" s="26" t="s">
        <v>113</v>
      </c>
      <c r="D88" s="31"/>
      <c r="E88" s="31"/>
      <c r="F88" s="31"/>
      <c r="G88" s="31"/>
      <c r="H88" s="31"/>
      <c r="I88" s="100"/>
      <c r="J88" s="31"/>
      <c r="K88" s="31"/>
      <c r="L88" s="4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s="2" customFormat="1" ht="16.5" customHeight="1">
      <c r="A89" s="31"/>
      <c r="B89" s="32"/>
      <c r="C89" s="31"/>
      <c r="D89" s="31"/>
      <c r="E89" s="233" t="str">
        <f>E11</f>
        <v>03.2 - VRN</v>
      </c>
      <c r="F89" s="259"/>
      <c r="G89" s="259"/>
      <c r="H89" s="259"/>
      <c r="I89" s="100"/>
      <c r="J89" s="31"/>
      <c r="K89" s="31"/>
      <c r="L89" s="4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s="2" customFormat="1" ht="6.95" customHeight="1">
      <c r="A90" s="31"/>
      <c r="B90" s="32"/>
      <c r="C90" s="31"/>
      <c r="D90" s="31"/>
      <c r="E90" s="31"/>
      <c r="F90" s="31"/>
      <c r="G90" s="31"/>
      <c r="H90" s="31"/>
      <c r="I90" s="100"/>
      <c r="J90" s="31"/>
      <c r="K90" s="31"/>
      <c r="L90" s="4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s="2" customFormat="1" ht="12" customHeight="1">
      <c r="A91" s="31"/>
      <c r="B91" s="32"/>
      <c r="C91" s="26" t="s">
        <v>20</v>
      </c>
      <c r="D91" s="31"/>
      <c r="E91" s="31"/>
      <c r="F91" s="24" t="str">
        <f>F14</f>
        <v>TO Veselí nad Moravou</v>
      </c>
      <c r="G91" s="31"/>
      <c r="H91" s="31"/>
      <c r="I91" s="101" t="s">
        <v>22</v>
      </c>
      <c r="J91" s="54" t="str">
        <f>IF(J14="","",J14)</f>
        <v>28. 6. 2019</v>
      </c>
      <c r="K91" s="31"/>
      <c r="L91" s="4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s="2" customFormat="1" ht="6.95" customHeight="1">
      <c r="A92" s="31"/>
      <c r="B92" s="32"/>
      <c r="C92" s="31"/>
      <c r="D92" s="31"/>
      <c r="E92" s="31"/>
      <c r="F92" s="31"/>
      <c r="G92" s="31"/>
      <c r="H92" s="31"/>
      <c r="I92" s="100"/>
      <c r="J92" s="31"/>
      <c r="K92" s="31"/>
      <c r="L92" s="4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s="2" customFormat="1" ht="15.2" customHeight="1">
      <c r="A93" s="31"/>
      <c r="B93" s="32"/>
      <c r="C93" s="26" t="s">
        <v>24</v>
      </c>
      <c r="D93" s="31"/>
      <c r="E93" s="31"/>
      <c r="F93" s="24" t="str">
        <f>E17</f>
        <v xml:space="preserve"> </v>
      </c>
      <c r="G93" s="31"/>
      <c r="H93" s="31"/>
      <c r="I93" s="101" t="s">
        <v>30</v>
      </c>
      <c r="J93" s="29" t="str">
        <f>E23</f>
        <v xml:space="preserve"> </v>
      </c>
      <c r="K93" s="31"/>
      <c r="L93" s="4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s="2" customFormat="1" ht="15.2" customHeight="1">
      <c r="A94" s="31"/>
      <c r="B94" s="32"/>
      <c r="C94" s="26" t="s">
        <v>28</v>
      </c>
      <c r="D94" s="31"/>
      <c r="E94" s="31"/>
      <c r="F94" s="24" t="str">
        <f>IF(E20="","",E20)</f>
        <v>Vyplň údaj</v>
      </c>
      <c r="G94" s="31"/>
      <c r="H94" s="31"/>
      <c r="I94" s="101" t="s">
        <v>32</v>
      </c>
      <c r="J94" s="29" t="str">
        <f>E26</f>
        <v xml:space="preserve"> </v>
      </c>
      <c r="K94" s="31"/>
      <c r="L94" s="4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s="2" customFormat="1" ht="10.35" customHeight="1">
      <c r="A95" s="31"/>
      <c r="B95" s="32"/>
      <c r="C95" s="31"/>
      <c r="D95" s="31"/>
      <c r="E95" s="31"/>
      <c r="F95" s="31"/>
      <c r="G95" s="31"/>
      <c r="H95" s="31"/>
      <c r="I95" s="100"/>
      <c r="J95" s="31"/>
      <c r="K95" s="31"/>
      <c r="L95" s="4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s="2" customFormat="1" ht="29.25" customHeight="1">
      <c r="A96" s="31"/>
      <c r="B96" s="32"/>
      <c r="C96" s="126" t="s">
        <v>116</v>
      </c>
      <c r="D96" s="112"/>
      <c r="E96" s="112"/>
      <c r="F96" s="112"/>
      <c r="G96" s="112"/>
      <c r="H96" s="112"/>
      <c r="I96" s="127"/>
      <c r="J96" s="128" t="s">
        <v>117</v>
      </c>
      <c r="K96" s="112"/>
      <c r="L96" s="4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47" s="2" customFormat="1" ht="10.35" customHeight="1">
      <c r="A97" s="31"/>
      <c r="B97" s="32"/>
      <c r="C97" s="31"/>
      <c r="D97" s="31"/>
      <c r="E97" s="31"/>
      <c r="F97" s="31"/>
      <c r="G97" s="31"/>
      <c r="H97" s="31"/>
      <c r="I97" s="100"/>
      <c r="J97" s="31"/>
      <c r="K97" s="31"/>
      <c r="L97" s="4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47" s="2" customFormat="1" ht="22.9" customHeight="1">
      <c r="A98" s="31"/>
      <c r="B98" s="32"/>
      <c r="C98" s="129" t="s">
        <v>118</v>
      </c>
      <c r="D98" s="31"/>
      <c r="E98" s="31"/>
      <c r="F98" s="31"/>
      <c r="G98" s="31"/>
      <c r="H98" s="31"/>
      <c r="I98" s="100"/>
      <c r="J98" s="70">
        <f>J121</f>
        <v>0</v>
      </c>
      <c r="K98" s="31"/>
      <c r="L98" s="4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U98" s="16" t="s">
        <v>119</v>
      </c>
    </row>
    <row r="99" spans="1:47" s="9" customFormat="1" ht="24.95" customHeight="1">
      <c r="B99" s="130"/>
      <c r="D99" s="131" t="s">
        <v>436</v>
      </c>
      <c r="E99" s="132"/>
      <c r="F99" s="132"/>
      <c r="G99" s="132"/>
      <c r="H99" s="132"/>
      <c r="I99" s="133"/>
      <c r="J99" s="134">
        <f>J122</f>
        <v>0</v>
      </c>
      <c r="L99" s="130"/>
    </row>
    <row r="100" spans="1:47" s="2" customFormat="1" ht="21.75" customHeight="1">
      <c r="A100" s="31"/>
      <c r="B100" s="32"/>
      <c r="C100" s="31"/>
      <c r="D100" s="31"/>
      <c r="E100" s="31"/>
      <c r="F100" s="31"/>
      <c r="G100" s="31"/>
      <c r="H100" s="31"/>
      <c r="I100" s="100"/>
      <c r="J100" s="31"/>
      <c r="K100" s="31"/>
      <c r="L100" s="4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47" s="2" customFormat="1" ht="6.95" customHeight="1">
      <c r="A101" s="31"/>
      <c r="B101" s="46"/>
      <c r="C101" s="47"/>
      <c r="D101" s="47"/>
      <c r="E101" s="47"/>
      <c r="F101" s="47"/>
      <c r="G101" s="47"/>
      <c r="H101" s="47"/>
      <c r="I101" s="124"/>
      <c r="J101" s="47"/>
      <c r="K101" s="47"/>
      <c r="L101" s="4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5" spans="1:47" s="2" customFormat="1" ht="6.95" customHeight="1">
      <c r="A105" s="31"/>
      <c r="B105" s="48"/>
      <c r="C105" s="49"/>
      <c r="D105" s="49"/>
      <c r="E105" s="49"/>
      <c r="F105" s="49"/>
      <c r="G105" s="49"/>
      <c r="H105" s="49"/>
      <c r="I105" s="125"/>
      <c r="J105" s="49"/>
      <c r="K105" s="49"/>
      <c r="L105" s="4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47" s="2" customFormat="1" ht="24.95" customHeight="1">
      <c r="A106" s="31"/>
      <c r="B106" s="32"/>
      <c r="C106" s="20" t="s">
        <v>122</v>
      </c>
      <c r="D106" s="31"/>
      <c r="E106" s="31"/>
      <c r="F106" s="31"/>
      <c r="G106" s="31"/>
      <c r="H106" s="31"/>
      <c r="I106" s="100"/>
      <c r="J106" s="31"/>
      <c r="K106" s="31"/>
      <c r="L106" s="4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47" s="2" customFormat="1" ht="6.95" customHeight="1">
      <c r="A107" s="31"/>
      <c r="B107" s="32"/>
      <c r="C107" s="31"/>
      <c r="D107" s="31"/>
      <c r="E107" s="31"/>
      <c r="F107" s="31"/>
      <c r="G107" s="31"/>
      <c r="H107" s="31"/>
      <c r="I107" s="100"/>
      <c r="J107" s="31"/>
      <c r="K107" s="31"/>
      <c r="L107" s="4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47" s="2" customFormat="1" ht="12" customHeight="1">
      <c r="A108" s="31"/>
      <c r="B108" s="32"/>
      <c r="C108" s="26" t="s">
        <v>16</v>
      </c>
      <c r="D108" s="31"/>
      <c r="E108" s="31"/>
      <c r="F108" s="31"/>
      <c r="G108" s="31"/>
      <c r="H108" s="31"/>
      <c r="I108" s="100"/>
      <c r="J108" s="31"/>
      <c r="K108" s="31"/>
      <c r="L108" s="4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47" s="2" customFormat="1" ht="25.5" customHeight="1">
      <c r="A109" s="31"/>
      <c r="B109" s="32"/>
      <c r="C109" s="31"/>
      <c r="D109" s="31"/>
      <c r="E109" s="257" t="str">
        <f>E7</f>
        <v>Oprava trati v úseku Velká nad Veličkou - Lipov - oprava stávajícího pod povrchového a povrchového odvodnění v km 54,420</v>
      </c>
      <c r="F109" s="258"/>
      <c r="G109" s="258"/>
      <c r="H109" s="258"/>
      <c r="I109" s="100"/>
      <c r="J109" s="31"/>
      <c r="K109" s="31"/>
      <c r="L109" s="4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47" s="1" customFormat="1" ht="12" customHeight="1">
      <c r="B110" s="19"/>
      <c r="C110" s="26" t="s">
        <v>111</v>
      </c>
      <c r="I110" s="97"/>
      <c r="L110" s="19"/>
    </row>
    <row r="111" spans="1:47" s="2" customFormat="1" ht="16.5" customHeight="1">
      <c r="A111" s="31"/>
      <c r="B111" s="32"/>
      <c r="C111" s="31"/>
      <c r="D111" s="31"/>
      <c r="E111" s="257" t="s">
        <v>367</v>
      </c>
      <c r="F111" s="259"/>
      <c r="G111" s="259"/>
      <c r="H111" s="259"/>
      <c r="I111" s="100"/>
      <c r="J111" s="31"/>
      <c r="K111" s="31"/>
      <c r="L111" s="4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47" s="2" customFormat="1" ht="12" customHeight="1">
      <c r="A112" s="31"/>
      <c r="B112" s="32"/>
      <c r="C112" s="26" t="s">
        <v>113</v>
      </c>
      <c r="D112" s="31"/>
      <c r="E112" s="31"/>
      <c r="F112" s="31"/>
      <c r="G112" s="31"/>
      <c r="H112" s="31"/>
      <c r="I112" s="100"/>
      <c r="J112" s="31"/>
      <c r="K112" s="31"/>
      <c r="L112" s="4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6.5" customHeight="1">
      <c r="A113" s="31"/>
      <c r="B113" s="32"/>
      <c r="C113" s="31"/>
      <c r="D113" s="31"/>
      <c r="E113" s="233" t="str">
        <f>E11</f>
        <v>03.2 - VRN</v>
      </c>
      <c r="F113" s="259"/>
      <c r="G113" s="259"/>
      <c r="H113" s="259"/>
      <c r="I113" s="100"/>
      <c r="J113" s="31"/>
      <c r="K113" s="31"/>
      <c r="L113" s="4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6.95" customHeight="1">
      <c r="A114" s="31"/>
      <c r="B114" s="32"/>
      <c r="C114" s="31"/>
      <c r="D114" s="31"/>
      <c r="E114" s="31"/>
      <c r="F114" s="31"/>
      <c r="G114" s="31"/>
      <c r="H114" s="31"/>
      <c r="I114" s="100"/>
      <c r="J114" s="31"/>
      <c r="K114" s="31"/>
      <c r="L114" s="4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12" customHeight="1">
      <c r="A115" s="31"/>
      <c r="B115" s="32"/>
      <c r="C115" s="26" t="s">
        <v>20</v>
      </c>
      <c r="D115" s="31"/>
      <c r="E115" s="31"/>
      <c r="F115" s="24" t="str">
        <f>F14</f>
        <v>TO Veselí nad Moravou</v>
      </c>
      <c r="G115" s="31"/>
      <c r="H115" s="31"/>
      <c r="I115" s="101" t="s">
        <v>22</v>
      </c>
      <c r="J115" s="54" t="str">
        <f>IF(J14="","",J14)</f>
        <v>28. 6. 2019</v>
      </c>
      <c r="K115" s="31"/>
      <c r="L115" s="4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6.95" customHeight="1">
      <c r="A116" s="31"/>
      <c r="B116" s="32"/>
      <c r="C116" s="31"/>
      <c r="D116" s="31"/>
      <c r="E116" s="31"/>
      <c r="F116" s="31"/>
      <c r="G116" s="31"/>
      <c r="H116" s="31"/>
      <c r="I116" s="100"/>
      <c r="J116" s="31"/>
      <c r="K116" s="31"/>
      <c r="L116" s="4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15.2" customHeight="1">
      <c r="A117" s="31"/>
      <c r="B117" s="32"/>
      <c r="C117" s="26" t="s">
        <v>24</v>
      </c>
      <c r="D117" s="31"/>
      <c r="E117" s="31"/>
      <c r="F117" s="24" t="str">
        <f>E17</f>
        <v xml:space="preserve"> </v>
      </c>
      <c r="G117" s="31"/>
      <c r="H117" s="31"/>
      <c r="I117" s="101" t="s">
        <v>30</v>
      </c>
      <c r="J117" s="29" t="str">
        <f>E23</f>
        <v xml:space="preserve"> </v>
      </c>
      <c r="K117" s="31"/>
      <c r="L117" s="4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5.2" customHeight="1">
      <c r="A118" s="31"/>
      <c r="B118" s="32"/>
      <c r="C118" s="26" t="s">
        <v>28</v>
      </c>
      <c r="D118" s="31"/>
      <c r="E118" s="31"/>
      <c r="F118" s="24" t="str">
        <f>IF(E20="","",E20)</f>
        <v>Vyplň údaj</v>
      </c>
      <c r="G118" s="31"/>
      <c r="H118" s="31"/>
      <c r="I118" s="101" t="s">
        <v>32</v>
      </c>
      <c r="J118" s="29" t="str">
        <f>E26</f>
        <v xml:space="preserve"> </v>
      </c>
      <c r="K118" s="31"/>
      <c r="L118" s="4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10.35" customHeight="1">
      <c r="A119" s="31"/>
      <c r="B119" s="32"/>
      <c r="C119" s="31"/>
      <c r="D119" s="31"/>
      <c r="E119" s="31"/>
      <c r="F119" s="31"/>
      <c r="G119" s="31"/>
      <c r="H119" s="31"/>
      <c r="I119" s="100"/>
      <c r="J119" s="31"/>
      <c r="K119" s="31"/>
      <c r="L119" s="4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11" customFormat="1" ht="29.25" customHeight="1">
      <c r="A120" s="140"/>
      <c r="B120" s="141"/>
      <c r="C120" s="142" t="s">
        <v>123</v>
      </c>
      <c r="D120" s="143" t="s">
        <v>59</v>
      </c>
      <c r="E120" s="143" t="s">
        <v>55</v>
      </c>
      <c r="F120" s="143" t="s">
        <v>56</v>
      </c>
      <c r="G120" s="143" t="s">
        <v>124</v>
      </c>
      <c r="H120" s="143" t="s">
        <v>125</v>
      </c>
      <c r="I120" s="144" t="s">
        <v>126</v>
      </c>
      <c r="J120" s="143" t="s">
        <v>117</v>
      </c>
      <c r="K120" s="145" t="s">
        <v>127</v>
      </c>
      <c r="L120" s="146"/>
      <c r="M120" s="61" t="s">
        <v>1</v>
      </c>
      <c r="N120" s="62" t="s">
        <v>38</v>
      </c>
      <c r="O120" s="62" t="s">
        <v>128</v>
      </c>
      <c r="P120" s="62" t="s">
        <v>129</v>
      </c>
      <c r="Q120" s="62" t="s">
        <v>130</v>
      </c>
      <c r="R120" s="62" t="s">
        <v>131</v>
      </c>
      <c r="S120" s="62" t="s">
        <v>132</v>
      </c>
      <c r="T120" s="63" t="s">
        <v>133</v>
      </c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</row>
    <row r="121" spans="1:65" s="2" customFormat="1" ht="22.9" customHeight="1">
      <c r="A121" s="31"/>
      <c r="B121" s="32"/>
      <c r="C121" s="68" t="s">
        <v>134</v>
      </c>
      <c r="D121" s="31"/>
      <c r="E121" s="31"/>
      <c r="F121" s="31"/>
      <c r="G121" s="31"/>
      <c r="H121" s="31"/>
      <c r="I121" s="100"/>
      <c r="J121" s="147">
        <f>BK121</f>
        <v>0</v>
      </c>
      <c r="K121" s="31"/>
      <c r="L121" s="32"/>
      <c r="M121" s="64"/>
      <c r="N121" s="55"/>
      <c r="O121" s="65"/>
      <c r="P121" s="148">
        <f>P122</f>
        <v>0</v>
      </c>
      <c r="Q121" s="65"/>
      <c r="R121" s="148">
        <f>R122</f>
        <v>0</v>
      </c>
      <c r="S121" s="65"/>
      <c r="T121" s="149">
        <f>T122</f>
        <v>0</v>
      </c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T121" s="16" t="s">
        <v>73</v>
      </c>
      <c r="AU121" s="16" t="s">
        <v>119</v>
      </c>
      <c r="BK121" s="150">
        <f>BK122</f>
        <v>0</v>
      </c>
    </row>
    <row r="122" spans="1:65" s="12" customFormat="1" ht="25.9" customHeight="1">
      <c r="B122" s="151"/>
      <c r="D122" s="152" t="s">
        <v>73</v>
      </c>
      <c r="E122" s="153" t="s">
        <v>108</v>
      </c>
      <c r="F122" s="153" t="s">
        <v>437</v>
      </c>
      <c r="I122" s="154"/>
      <c r="J122" s="155">
        <f>BK122</f>
        <v>0</v>
      </c>
      <c r="L122" s="151"/>
      <c r="M122" s="156"/>
      <c r="N122" s="157"/>
      <c r="O122" s="157"/>
      <c r="P122" s="158">
        <f>SUM(P123:P132)</f>
        <v>0</v>
      </c>
      <c r="Q122" s="157"/>
      <c r="R122" s="158">
        <f>SUM(R123:R132)</f>
        <v>0</v>
      </c>
      <c r="S122" s="157"/>
      <c r="T122" s="159">
        <f>SUM(T123:T132)</f>
        <v>0</v>
      </c>
      <c r="AR122" s="152" t="s">
        <v>138</v>
      </c>
      <c r="AT122" s="160" t="s">
        <v>73</v>
      </c>
      <c r="AU122" s="160" t="s">
        <v>74</v>
      </c>
      <c r="AY122" s="152" t="s">
        <v>137</v>
      </c>
      <c r="BK122" s="161">
        <f>SUM(BK123:BK132)</f>
        <v>0</v>
      </c>
    </row>
    <row r="123" spans="1:65" s="2" customFormat="1" ht="24" customHeight="1">
      <c r="A123" s="31"/>
      <c r="B123" s="164"/>
      <c r="C123" s="165" t="s">
        <v>81</v>
      </c>
      <c r="D123" s="165" t="s">
        <v>140</v>
      </c>
      <c r="E123" s="166" t="s">
        <v>438</v>
      </c>
      <c r="F123" s="167" t="s">
        <v>439</v>
      </c>
      <c r="G123" s="168" t="s">
        <v>440</v>
      </c>
      <c r="H123" s="213">
        <v>1</v>
      </c>
      <c r="I123" s="170"/>
      <c r="J123" s="171">
        <f t="shared" ref="J123:J132" si="0">ROUND(I123*H123,2)</f>
        <v>0</v>
      </c>
      <c r="K123" s="167" t="s">
        <v>144</v>
      </c>
      <c r="L123" s="32"/>
      <c r="M123" s="172" t="s">
        <v>1</v>
      </c>
      <c r="N123" s="173" t="s">
        <v>39</v>
      </c>
      <c r="O123" s="57"/>
      <c r="P123" s="174">
        <f t="shared" ref="P123:P132" si="1">O123*H123</f>
        <v>0</v>
      </c>
      <c r="Q123" s="174">
        <v>0</v>
      </c>
      <c r="R123" s="174">
        <f t="shared" ref="R123:R132" si="2">Q123*H123</f>
        <v>0</v>
      </c>
      <c r="S123" s="174">
        <v>0</v>
      </c>
      <c r="T123" s="175">
        <f t="shared" ref="T123:T132" si="3">S123*H123</f>
        <v>0</v>
      </c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R123" s="176" t="s">
        <v>145</v>
      </c>
      <c r="AT123" s="176" t="s">
        <v>140</v>
      </c>
      <c r="AU123" s="176" t="s">
        <v>81</v>
      </c>
      <c r="AY123" s="16" t="s">
        <v>137</v>
      </c>
      <c r="BE123" s="177">
        <f t="shared" ref="BE123:BE132" si="4">IF(N123="základní",J123,0)</f>
        <v>0</v>
      </c>
      <c r="BF123" s="177">
        <f t="shared" ref="BF123:BF132" si="5">IF(N123="snížená",J123,0)</f>
        <v>0</v>
      </c>
      <c r="BG123" s="177">
        <f t="shared" ref="BG123:BG132" si="6">IF(N123="zákl. přenesená",J123,0)</f>
        <v>0</v>
      </c>
      <c r="BH123" s="177">
        <f t="shared" ref="BH123:BH132" si="7">IF(N123="sníž. přenesená",J123,0)</f>
        <v>0</v>
      </c>
      <c r="BI123" s="177">
        <f t="shared" ref="BI123:BI132" si="8">IF(N123="nulová",J123,0)</f>
        <v>0</v>
      </c>
      <c r="BJ123" s="16" t="s">
        <v>81</v>
      </c>
      <c r="BK123" s="177">
        <f t="shared" ref="BK123:BK132" si="9">ROUND(I123*H123,2)</f>
        <v>0</v>
      </c>
      <c r="BL123" s="16" t="s">
        <v>145</v>
      </c>
      <c r="BM123" s="176" t="s">
        <v>441</v>
      </c>
    </row>
    <row r="124" spans="1:65" s="2" customFormat="1" ht="24" customHeight="1">
      <c r="A124" s="31"/>
      <c r="B124" s="164"/>
      <c r="C124" s="165" t="s">
        <v>83</v>
      </c>
      <c r="D124" s="165" t="s">
        <v>140</v>
      </c>
      <c r="E124" s="166" t="s">
        <v>442</v>
      </c>
      <c r="F124" s="167" t="s">
        <v>443</v>
      </c>
      <c r="G124" s="168" t="s">
        <v>440</v>
      </c>
      <c r="H124" s="213">
        <v>1</v>
      </c>
      <c r="I124" s="170"/>
      <c r="J124" s="171">
        <f t="shared" si="0"/>
        <v>0</v>
      </c>
      <c r="K124" s="167" t="s">
        <v>144</v>
      </c>
      <c r="L124" s="32"/>
      <c r="M124" s="172" t="s">
        <v>1</v>
      </c>
      <c r="N124" s="173" t="s">
        <v>39</v>
      </c>
      <c r="O124" s="57"/>
      <c r="P124" s="174">
        <f t="shared" si="1"/>
        <v>0</v>
      </c>
      <c r="Q124" s="174">
        <v>0</v>
      </c>
      <c r="R124" s="174">
        <f t="shared" si="2"/>
        <v>0</v>
      </c>
      <c r="S124" s="174">
        <v>0</v>
      </c>
      <c r="T124" s="175">
        <f t="shared" si="3"/>
        <v>0</v>
      </c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R124" s="176" t="s">
        <v>145</v>
      </c>
      <c r="AT124" s="176" t="s">
        <v>140</v>
      </c>
      <c r="AU124" s="176" t="s">
        <v>81</v>
      </c>
      <c r="AY124" s="16" t="s">
        <v>137</v>
      </c>
      <c r="BE124" s="177">
        <f t="shared" si="4"/>
        <v>0</v>
      </c>
      <c r="BF124" s="177">
        <f t="shared" si="5"/>
        <v>0</v>
      </c>
      <c r="BG124" s="177">
        <f t="shared" si="6"/>
        <v>0</v>
      </c>
      <c r="BH124" s="177">
        <f t="shared" si="7"/>
        <v>0</v>
      </c>
      <c r="BI124" s="177">
        <f t="shared" si="8"/>
        <v>0</v>
      </c>
      <c r="BJ124" s="16" t="s">
        <v>81</v>
      </c>
      <c r="BK124" s="177">
        <f t="shared" si="9"/>
        <v>0</v>
      </c>
      <c r="BL124" s="16" t="s">
        <v>145</v>
      </c>
      <c r="BM124" s="176" t="s">
        <v>444</v>
      </c>
    </row>
    <row r="125" spans="1:65" s="2" customFormat="1" ht="24" customHeight="1">
      <c r="A125" s="31"/>
      <c r="B125" s="164"/>
      <c r="C125" s="165" t="s">
        <v>153</v>
      </c>
      <c r="D125" s="165" t="s">
        <v>140</v>
      </c>
      <c r="E125" s="166" t="s">
        <v>445</v>
      </c>
      <c r="F125" s="167" t="s">
        <v>446</v>
      </c>
      <c r="G125" s="168" t="s">
        <v>440</v>
      </c>
      <c r="H125" s="213">
        <v>1</v>
      </c>
      <c r="I125" s="170"/>
      <c r="J125" s="171">
        <f t="shared" si="0"/>
        <v>0</v>
      </c>
      <c r="K125" s="167" t="s">
        <v>144</v>
      </c>
      <c r="L125" s="32"/>
      <c r="M125" s="172" t="s">
        <v>1</v>
      </c>
      <c r="N125" s="173" t="s">
        <v>39</v>
      </c>
      <c r="O125" s="57"/>
      <c r="P125" s="174">
        <f t="shared" si="1"/>
        <v>0</v>
      </c>
      <c r="Q125" s="174">
        <v>0</v>
      </c>
      <c r="R125" s="174">
        <f t="shared" si="2"/>
        <v>0</v>
      </c>
      <c r="S125" s="174">
        <v>0</v>
      </c>
      <c r="T125" s="175">
        <f t="shared" si="3"/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176" t="s">
        <v>145</v>
      </c>
      <c r="AT125" s="176" t="s">
        <v>140</v>
      </c>
      <c r="AU125" s="176" t="s">
        <v>81</v>
      </c>
      <c r="AY125" s="16" t="s">
        <v>137</v>
      </c>
      <c r="BE125" s="177">
        <f t="shared" si="4"/>
        <v>0</v>
      </c>
      <c r="BF125" s="177">
        <f t="shared" si="5"/>
        <v>0</v>
      </c>
      <c r="BG125" s="177">
        <f t="shared" si="6"/>
        <v>0</v>
      </c>
      <c r="BH125" s="177">
        <f t="shared" si="7"/>
        <v>0</v>
      </c>
      <c r="BI125" s="177">
        <f t="shared" si="8"/>
        <v>0</v>
      </c>
      <c r="BJ125" s="16" t="s">
        <v>81</v>
      </c>
      <c r="BK125" s="177">
        <f t="shared" si="9"/>
        <v>0</v>
      </c>
      <c r="BL125" s="16" t="s">
        <v>145</v>
      </c>
      <c r="BM125" s="176" t="s">
        <v>447</v>
      </c>
    </row>
    <row r="126" spans="1:65" s="2" customFormat="1" ht="72" customHeight="1">
      <c r="A126" s="31"/>
      <c r="B126" s="164"/>
      <c r="C126" s="165" t="s">
        <v>145</v>
      </c>
      <c r="D126" s="165" t="s">
        <v>140</v>
      </c>
      <c r="E126" s="166" t="s">
        <v>448</v>
      </c>
      <c r="F126" s="167" t="s">
        <v>449</v>
      </c>
      <c r="G126" s="168" t="s">
        <v>440</v>
      </c>
      <c r="H126" s="213">
        <v>2</v>
      </c>
      <c r="I126" s="170"/>
      <c r="J126" s="171">
        <f t="shared" si="0"/>
        <v>0</v>
      </c>
      <c r="K126" s="167" t="s">
        <v>144</v>
      </c>
      <c r="L126" s="32"/>
      <c r="M126" s="172" t="s">
        <v>1</v>
      </c>
      <c r="N126" s="173" t="s">
        <v>39</v>
      </c>
      <c r="O126" s="57"/>
      <c r="P126" s="174">
        <f t="shared" si="1"/>
        <v>0</v>
      </c>
      <c r="Q126" s="174">
        <v>0</v>
      </c>
      <c r="R126" s="174">
        <f t="shared" si="2"/>
        <v>0</v>
      </c>
      <c r="S126" s="174">
        <v>0</v>
      </c>
      <c r="T126" s="175">
        <f t="shared" si="3"/>
        <v>0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176" t="s">
        <v>145</v>
      </c>
      <c r="AT126" s="176" t="s">
        <v>140</v>
      </c>
      <c r="AU126" s="176" t="s">
        <v>81</v>
      </c>
      <c r="AY126" s="16" t="s">
        <v>137</v>
      </c>
      <c r="BE126" s="177">
        <f t="shared" si="4"/>
        <v>0</v>
      </c>
      <c r="BF126" s="177">
        <f t="shared" si="5"/>
        <v>0</v>
      </c>
      <c r="BG126" s="177">
        <f t="shared" si="6"/>
        <v>0</v>
      </c>
      <c r="BH126" s="177">
        <f t="shared" si="7"/>
        <v>0</v>
      </c>
      <c r="BI126" s="177">
        <f t="shared" si="8"/>
        <v>0</v>
      </c>
      <c r="BJ126" s="16" t="s">
        <v>81</v>
      </c>
      <c r="BK126" s="177">
        <f t="shared" si="9"/>
        <v>0</v>
      </c>
      <c r="BL126" s="16" t="s">
        <v>145</v>
      </c>
      <c r="BM126" s="176" t="s">
        <v>450</v>
      </c>
    </row>
    <row r="127" spans="1:65" s="2" customFormat="1" ht="24" customHeight="1">
      <c r="A127" s="31"/>
      <c r="B127" s="164"/>
      <c r="C127" s="165" t="s">
        <v>138</v>
      </c>
      <c r="D127" s="165" t="s">
        <v>140</v>
      </c>
      <c r="E127" s="166" t="s">
        <v>451</v>
      </c>
      <c r="F127" s="167" t="s">
        <v>452</v>
      </c>
      <c r="G127" s="168" t="s">
        <v>440</v>
      </c>
      <c r="H127" s="213">
        <v>5.5</v>
      </c>
      <c r="I127" s="170"/>
      <c r="J127" s="171">
        <f t="shared" si="0"/>
        <v>0</v>
      </c>
      <c r="K127" s="167" t="s">
        <v>144</v>
      </c>
      <c r="L127" s="32"/>
      <c r="M127" s="172" t="s">
        <v>1</v>
      </c>
      <c r="N127" s="173" t="s">
        <v>39</v>
      </c>
      <c r="O127" s="57"/>
      <c r="P127" s="174">
        <f t="shared" si="1"/>
        <v>0</v>
      </c>
      <c r="Q127" s="174">
        <v>0</v>
      </c>
      <c r="R127" s="174">
        <f t="shared" si="2"/>
        <v>0</v>
      </c>
      <c r="S127" s="174">
        <v>0</v>
      </c>
      <c r="T127" s="175">
        <f t="shared" si="3"/>
        <v>0</v>
      </c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R127" s="176" t="s">
        <v>145</v>
      </c>
      <c r="AT127" s="176" t="s">
        <v>140</v>
      </c>
      <c r="AU127" s="176" t="s">
        <v>81</v>
      </c>
      <c r="AY127" s="16" t="s">
        <v>137</v>
      </c>
      <c r="BE127" s="177">
        <f t="shared" si="4"/>
        <v>0</v>
      </c>
      <c r="BF127" s="177">
        <f t="shared" si="5"/>
        <v>0</v>
      </c>
      <c r="BG127" s="177">
        <f t="shared" si="6"/>
        <v>0</v>
      </c>
      <c r="BH127" s="177">
        <f t="shared" si="7"/>
        <v>0</v>
      </c>
      <c r="BI127" s="177">
        <f t="shared" si="8"/>
        <v>0</v>
      </c>
      <c r="BJ127" s="16" t="s">
        <v>81</v>
      </c>
      <c r="BK127" s="177">
        <f t="shared" si="9"/>
        <v>0</v>
      </c>
      <c r="BL127" s="16" t="s">
        <v>145</v>
      </c>
      <c r="BM127" s="176" t="s">
        <v>453</v>
      </c>
    </row>
    <row r="128" spans="1:65" s="2" customFormat="1" ht="84" customHeight="1">
      <c r="A128" s="31"/>
      <c r="B128" s="164"/>
      <c r="C128" s="165" t="s">
        <v>171</v>
      </c>
      <c r="D128" s="165" t="s">
        <v>140</v>
      </c>
      <c r="E128" s="166" t="s">
        <v>454</v>
      </c>
      <c r="F128" s="167" t="s">
        <v>455</v>
      </c>
      <c r="G128" s="168" t="s">
        <v>440</v>
      </c>
      <c r="H128" s="213">
        <v>10</v>
      </c>
      <c r="I128" s="170"/>
      <c r="J128" s="171">
        <f t="shared" si="0"/>
        <v>0</v>
      </c>
      <c r="K128" s="167" t="s">
        <v>144</v>
      </c>
      <c r="L128" s="32"/>
      <c r="M128" s="172" t="s">
        <v>1</v>
      </c>
      <c r="N128" s="173" t="s">
        <v>39</v>
      </c>
      <c r="O128" s="57"/>
      <c r="P128" s="174">
        <f t="shared" si="1"/>
        <v>0</v>
      </c>
      <c r="Q128" s="174">
        <v>0</v>
      </c>
      <c r="R128" s="174">
        <f t="shared" si="2"/>
        <v>0</v>
      </c>
      <c r="S128" s="174">
        <v>0</v>
      </c>
      <c r="T128" s="175">
        <f t="shared" si="3"/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176" t="s">
        <v>145</v>
      </c>
      <c r="AT128" s="176" t="s">
        <v>140</v>
      </c>
      <c r="AU128" s="176" t="s">
        <v>81</v>
      </c>
      <c r="AY128" s="16" t="s">
        <v>137</v>
      </c>
      <c r="BE128" s="177">
        <f t="shared" si="4"/>
        <v>0</v>
      </c>
      <c r="BF128" s="177">
        <f t="shared" si="5"/>
        <v>0</v>
      </c>
      <c r="BG128" s="177">
        <f t="shared" si="6"/>
        <v>0</v>
      </c>
      <c r="BH128" s="177">
        <f t="shared" si="7"/>
        <v>0</v>
      </c>
      <c r="BI128" s="177">
        <f t="shared" si="8"/>
        <v>0</v>
      </c>
      <c r="BJ128" s="16" t="s">
        <v>81</v>
      </c>
      <c r="BK128" s="177">
        <f t="shared" si="9"/>
        <v>0</v>
      </c>
      <c r="BL128" s="16" t="s">
        <v>145</v>
      </c>
      <c r="BM128" s="176" t="s">
        <v>456</v>
      </c>
    </row>
    <row r="129" spans="1:65" s="2" customFormat="1" ht="24" customHeight="1">
      <c r="A129" s="31"/>
      <c r="B129" s="164"/>
      <c r="C129" s="165" t="s">
        <v>176</v>
      </c>
      <c r="D129" s="165" t="s">
        <v>140</v>
      </c>
      <c r="E129" s="166" t="s">
        <v>457</v>
      </c>
      <c r="F129" s="167" t="s">
        <v>458</v>
      </c>
      <c r="G129" s="168" t="s">
        <v>440</v>
      </c>
      <c r="H129" s="213">
        <v>6</v>
      </c>
      <c r="I129" s="170"/>
      <c r="J129" s="171">
        <f t="shared" si="0"/>
        <v>0</v>
      </c>
      <c r="K129" s="167" t="s">
        <v>144</v>
      </c>
      <c r="L129" s="32"/>
      <c r="M129" s="172" t="s">
        <v>1</v>
      </c>
      <c r="N129" s="173" t="s">
        <v>39</v>
      </c>
      <c r="O129" s="57"/>
      <c r="P129" s="174">
        <f t="shared" si="1"/>
        <v>0</v>
      </c>
      <c r="Q129" s="174">
        <v>0</v>
      </c>
      <c r="R129" s="174">
        <f t="shared" si="2"/>
        <v>0</v>
      </c>
      <c r="S129" s="174">
        <v>0</v>
      </c>
      <c r="T129" s="175">
        <f t="shared" si="3"/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176" t="s">
        <v>145</v>
      </c>
      <c r="AT129" s="176" t="s">
        <v>140</v>
      </c>
      <c r="AU129" s="176" t="s">
        <v>81</v>
      </c>
      <c r="AY129" s="16" t="s">
        <v>137</v>
      </c>
      <c r="BE129" s="177">
        <f t="shared" si="4"/>
        <v>0</v>
      </c>
      <c r="BF129" s="177">
        <f t="shared" si="5"/>
        <v>0</v>
      </c>
      <c r="BG129" s="177">
        <f t="shared" si="6"/>
        <v>0</v>
      </c>
      <c r="BH129" s="177">
        <f t="shared" si="7"/>
        <v>0</v>
      </c>
      <c r="BI129" s="177">
        <f t="shared" si="8"/>
        <v>0</v>
      </c>
      <c r="BJ129" s="16" t="s">
        <v>81</v>
      </c>
      <c r="BK129" s="177">
        <f t="shared" si="9"/>
        <v>0</v>
      </c>
      <c r="BL129" s="16" t="s">
        <v>145</v>
      </c>
      <c r="BM129" s="176" t="s">
        <v>459</v>
      </c>
    </row>
    <row r="130" spans="1:65" s="2" customFormat="1" ht="24" customHeight="1">
      <c r="A130" s="31"/>
      <c r="B130" s="164"/>
      <c r="C130" s="165" t="s">
        <v>165</v>
      </c>
      <c r="D130" s="165" t="s">
        <v>140</v>
      </c>
      <c r="E130" s="166" t="s">
        <v>460</v>
      </c>
      <c r="F130" s="167" t="s">
        <v>461</v>
      </c>
      <c r="G130" s="168" t="s">
        <v>440</v>
      </c>
      <c r="H130" s="213">
        <v>3</v>
      </c>
      <c r="I130" s="170"/>
      <c r="J130" s="171">
        <f t="shared" si="0"/>
        <v>0</v>
      </c>
      <c r="K130" s="167" t="s">
        <v>144</v>
      </c>
      <c r="L130" s="32"/>
      <c r="M130" s="172" t="s">
        <v>1</v>
      </c>
      <c r="N130" s="173" t="s">
        <v>39</v>
      </c>
      <c r="O130" s="57"/>
      <c r="P130" s="174">
        <f t="shared" si="1"/>
        <v>0</v>
      </c>
      <c r="Q130" s="174">
        <v>0</v>
      </c>
      <c r="R130" s="174">
        <f t="shared" si="2"/>
        <v>0</v>
      </c>
      <c r="S130" s="174">
        <v>0</v>
      </c>
      <c r="T130" s="175">
        <f t="shared" si="3"/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176" t="s">
        <v>145</v>
      </c>
      <c r="AT130" s="176" t="s">
        <v>140</v>
      </c>
      <c r="AU130" s="176" t="s">
        <v>81</v>
      </c>
      <c r="AY130" s="16" t="s">
        <v>137</v>
      </c>
      <c r="BE130" s="177">
        <f t="shared" si="4"/>
        <v>0</v>
      </c>
      <c r="BF130" s="177">
        <f t="shared" si="5"/>
        <v>0</v>
      </c>
      <c r="BG130" s="177">
        <f t="shared" si="6"/>
        <v>0</v>
      </c>
      <c r="BH130" s="177">
        <f t="shared" si="7"/>
        <v>0</v>
      </c>
      <c r="BI130" s="177">
        <f t="shared" si="8"/>
        <v>0</v>
      </c>
      <c r="BJ130" s="16" t="s">
        <v>81</v>
      </c>
      <c r="BK130" s="177">
        <f t="shared" si="9"/>
        <v>0</v>
      </c>
      <c r="BL130" s="16" t="s">
        <v>145</v>
      </c>
      <c r="BM130" s="176" t="s">
        <v>462</v>
      </c>
    </row>
    <row r="131" spans="1:65" s="2" customFormat="1" ht="60" customHeight="1">
      <c r="A131" s="31"/>
      <c r="B131" s="164"/>
      <c r="C131" s="165" t="s">
        <v>186</v>
      </c>
      <c r="D131" s="165" t="s">
        <v>140</v>
      </c>
      <c r="E131" s="166" t="s">
        <v>463</v>
      </c>
      <c r="F131" s="167" t="s">
        <v>464</v>
      </c>
      <c r="G131" s="168" t="s">
        <v>440</v>
      </c>
      <c r="H131" s="213">
        <v>2.5</v>
      </c>
      <c r="I131" s="170"/>
      <c r="J131" s="171">
        <f t="shared" si="0"/>
        <v>0</v>
      </c>
      <c r="K131" s="167" t="s">
        <v>144</v>
      </c>
      <c r="L131" s="32"/>
      <c r="M131" s="172" t="s">
        <v>1</v>
      </c>
      <c r="N131" s="173" t="s">
        <v>39</v>
      </c>
      <c r="O131" s="57"/>
      <c r="P131" s="174">
        <f t="shared" si="1"/>
        <v>0</v>
      </c>
      <c r="Q131" s="174">
        <v>0</v>
      </c>
      <c r="R131" s="174">
        <f t="shared" si="2"/>
        <v>0</v>
      </c>
      <c r="S131" s="174">
        <v>0</v>
      </c>
      <c r="T131" s="175">
        <f t="shared" si="3"/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176" t="s">
        <v>145</v>
      </c>
      <c r="AT131" s="176" t="s">
        <v>140</v>
      </c>
      <c r="AU131" s="176" t="s">
        <v>81</v>
      </c>
      <c r="AY131" s="16" t="s">
        <v>137</v>
      </c>
      <c r="BE131" s="177">
        <f t="shared" si="4"/>
        <v>0</v>
      </c>
      <c r="BF131" s="177">
        <f t="shared" si="5"/>
        <v>0</v>
      </c>
      <c r="BG131" s="177">
        <f t="shared" si="6"/>
        <v>0</v>
      </c>
      <c r="BH131" s="177">
        <f t="shared" si="7"/>
        <v>0</v>
      </c>
      <c r="BI131" s="177">
        <f t="shared" si="8"/>
        <v>0</v>
      </c>
      <c r="BJ131" s="16" t="s">
        <v>81</v>
      </c>
      <c r="BK131" s="177">
        <f t="shared" si="9"/>
        <v>0</v>
      </c>
      <c r="BL131" s="16" t="s">
        <v>145</v>
      </c>
      <c r="BM131" s="176" t="s">
        <v>465</v>
      </c>
    </row>
    <row r="132" spans="1:65" s="2" customFormat="1" ht="84" customHeight="1">
      <c r="A132" s="31"/>
      <c r="B132" s="164"/>
      <c r="C132" s="165" t="s">
        <v>191</v>
      </c>
      <c r="D132" s="165" t="s">
        <v>140</v>
      </c>
      <c r="E132" s="166" t="s">
        <v>466</v>
      </c>
      <c r="F132" s="167" t="s">
        <v>467</v>
      </c>
      <c r="G132" s="168" t="s">
        <v>220</v>
      </c>
      <c r="H132" s="169">
        <v>300</v>
      </c>
      <c r="I132" s="170"/>
      <c r="J132" s="171">
        <f t="shared" si="0"/>
        <v>0</v>
      </c>
      <c r="K132" s="167" t="s">
        <v>144</v>
      </c>
      <c r="L132" s="32"/>
      <c r="M132" s="205" t="s">
        <v>1</v>
      </c>
      <c r="N132" s="206" t="s">
        <v>39</v>
      </c>
      <c r="O132" s="207"/>
      <c r="P132" s="208">
        <f t="shared" si="1"/>
        <v>0</v>
      </c>
      <c r="Q132" s="208">
        <v>0</v>
      </c>
      <c r="R132" s="208">
        <f t="shared" si="2"/>
        <v>0</v>
      </c>
      <c r="S132" s="208">
        <v>0</v>
      </c>
      <c r="T132" s="209">
        <f t="shared" si="3"/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176" t="s">
        <v>145</v>
      </c>
      <c r="AT132" s="176" t="s">
        <v>140</v>
      </c>
      <c r="AU132" s="176" t="s">
        <v>81</v>
      </c>
      <c r="AY132" s="16" t="s">
        <v>137</v>
      </c>
      <c r="BE132" s="177">
        <f t="shared" si="4"/>
        <v>0</v>
      </c>
      <c r="BF132" s="177">
        <f t="shared" si="5"/>
        <v>0</v>
      </c>
      <c r="BG132" s="177">
        <f t="shared" si="6"/>
        <v>0</v>
      </c>
      <c r="BH132" s="177">
        <f t="shared" si="7"/>
        <v>0</v>
      </c>
      <c r="BI132" s="177">
        <f t="shared" si="8"/>
        <v>0</v>
      </c>
      <c r="BJ132" s="16" t="s">
        <v>81</v>
      </c>
      <c r="BK132" s="177">
        <f t="shared" si="9"/>
        <v>0</v>
      </c>
      <c r="BL132" s="16" t="s">
        <v>145</v>
      </c>
      <c r="BM132" s="176" t="s">
        <v>468</v>
      </c>
    </row>
    <row r="133" spans="1:65" s="2" customFormat="1" ht="6.95" customHeight="1">
      <c r="A133" s="31"/>
      <c r="B133" s="46"/>
      <c r="C133" s="47"/>
      <c r="D133" s="47"/>
      <c r="E133" s="47"/>
      <c r="F133" s="47"/>
      <c r="G133" s="47"/>
      <c r="H133" s="47"/>
      <c r="I133" s="124"/>
      <c r="J133" s="47"/>
      <c r="K133" s="47"/>
      <c r="L133" s="32"/>
      <c r="M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</row>
  </sheetData>
  <autoFilter ref="C120:K132"/>
  <mergeCells count="12">
    <mergeCell ref="E113:H113"/>
    <mergeCell ref="L2:V2"/>
    <mergeCell ref="E85:H85"/>
    <mergeCell ref="E87:H87"/>
    <mergeCell ref="E89:H89"/>
    <mergeCell ref="E109:H109"/>
    <mergeCell ref="E111:H111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14</vt:i4>
      </vt:variant>
    </vt:vector>
  </HeadingPairs>
  <TitlesOfParts>
    <vt:vector size="21" baseType="lpstr">
      <vt:lpstr>Rekapitulace stavby</vt:lpstr>
      <vt:lpstr>01.1 - Demontáž, montáž k...</vt:lpstr>
      <vt:lpstr>02.1 - Zřízení a oprava s...</vt:lpstr>
      <vt:lpstr>02.2 - Zřízení horizontál...</vt:lpstr>
      <vt:lpstr>02.3 - Výřez zeleně</vt:lpstr>
      <vt:lpstr>03.1 - Manipulace, přepra...</vt:lpstr>
      <vt:lpstr>03.2 - VRN</vt:lpstr>
      <vt:lpstr>'01.1 - Demontáž, montáž k...'!Názvy_tisku</vt:lpstr>
      <vt:lpstr>'02.1 - Zřízení a oprava s...'!Názvy_tisku</vt:lpstr>
      <vt:lpstr>'02.2 - Zřízení horizontál...'!Názvy_tisku</vt:lpstr>
      <vt:lpstr>'02.3 - Výřez zeleně'!Názvy_tisku</vt:lpstr>
      <vt:lpstr>'03.1 - Manipulace, přepra...'!Názvy_tisku</vt:lpstr>
      <vt:lpstr>'03.2 - VRN'!Názvy_tisku</vt:lpstr>
      <vt:lpstr>'Rekapitulace stavby'!Názvy_tisku</vt:lpstr>
      <vt:lpstr>'01.1 - Demontáž, montáž k...'!Oblast_tisku</vt:lpstr>
      <vt:lpstr>'02.1 - Zřízení a oprava s...'!Oblast_tisku</vt:lpstr>
      <vt:lpstr>'02.2 - Zřízení horizontál...'!Oblast_tisku</vt:lpstr>
      <vt:lpstr>'02.3 - Výřez zeleně'!Oblast_tisku</vt:lpstr>
      <vt:lpstr>'03.1 - Manipulace, přepra...'!Oblast_tisku</vt:lpstr>
      <vt:lpstr>'03.2 - VRN'!Oblast_tisku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Hošpes Jan</dc:creator>
  <cp:lastModifiedBy>Hošpes Jan</cp:lastModifiedBy>
  <dcterms:created xsi:type="dcterms:W3CDTF">2019-08-06T08:15:46Z</dcterms:created>
  <dcterms:modified xsi:type="dcterms:W3CDTF">2019-08-06T08:21:23Z</dcterms:modified>
</cp:coreProperties>
</file>