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8920" windowHeight="15840"/>
  </bookViews>
  <sheets>
    <sheet name="Rekapitulace stavby" sheetId="1" r:id="rId1"/>
    <sheet name="SO 01.1 - Oprava propustk..." sheetId="2" r:id="rId2"/>
    <sheet name="SO 01.2 - Železniční svrš..." sheetId="3" r:id="rId3"/>
    <sheet name="SO 02.1 - Oprava propustk..." sheetId="4" r:id="rId4"/>
    <sheet name="SO 02.2 - Železniční svrš..." sheetId="5" r:id="rId5"/>
    <sheet name="SO 03.1 - Oprava propustk..." sheetId="6" r:id="rId6"/>
    <sheet name="SO 03.2 - Železniční svrš..." sheetId="7" r:id="rId7"/>
    <sheet name="SO 04.1 - Oprava propustk..." sheetId="8" r:id="rId8"/>
    <sheet name="SO 04.2 - Železniční svrš..." sheetId="9" r:id="rId9"/>
  </sheets>
  <definedNames>
    <definedName name="_xlnm._FilterDatabase" localSheetId="1" hidden="1">'SO 01.1 - Oprava propustk...'!$C$134:$K$212</definedName>
    <definedName name="_xlnm._FilterDatabase" localSheetId="2" hidden="1">'SO 01.2 - Železniční svrš...'!$C$121:$K$148</definedName>
    <definedName name="_xlnm._FilterDatabase" localSheetId="3" hidden="1">'SO 02.1 - Oprava propustk...'!$C$134:$K$230</definedName>
    <definedName name="_xlnm._FilterDatabase" localSheetId="4" hidden="1">'SO 02.2 - Železniční svrš...'!$C$121:$K$146</definedName>
    <definedName name="_xlnm._FilterDatabase" localSheetId="5" hidden="1">'SO 03.1 - Oprava propustk...'!$C$134:$K$205</definedName>
    <definedName name="_xlnm._FilterDatabase" localSheetId="6" hidden="1">'SO 03.2 - Železniční svrš...'!$C$121:$K$146</definedName>
    <definedName name="_xlnm._FilterDatabase" localSheetId="7" hidden="1">'SO 04.1 - Oprava propustk...'!$C$134:$K$210</definedName>
    <definedName name="_xlnm._FilterDatabase" localSheetId="8" hidden="1">'SO 04.2 - Železniční svrš...'!$C$121:$K$146</definedName>
    <definedName name="_xlnm.Print_Titles" localSheetId="0">'Rekapitulace stavby'!$92:$92</definedName>
    <definedName name="_xlnm.Print_Titles" localSheetId="1">'SO 01.1 - Oprava propustk...'!$134:$134</definedName>
    <definedName name="_xlnm.Print_Titles" localSheetId="2">'SO 01.2 - Železniční svrš...'!$121:$121</definedName>
    <definedName name="_xlnm.Print_Titles" localSheetId="3">'SO 02.1 - Oprava propustk...'!$134:$134</definedName>
    <definedName name="_xlnm.Print_Titles" localSheetId="4">'SO 02.2 - Železniční svrš...'!$121:$121</definedName>
    <definedName name="_xlnm.Print_Titles" localSheetId="5">'SO 03.1 - Oprava propustk...'!$134:$134</definedName>
    <definedName name="_xlnm.Print_Titles" localSheetId="6">'SO 03.2 - Železniční svrš...'!$121:$121</definedName>
    <definedName name="_xlnm.Print_Titles" localSheetId="7">'SO 04.1 - Oprava propustk...'!$134:$134</definedName>
    <definedName name="_xlnm.Print_Titles" localSheetId="8">'SO 04.2 - Železniční svrš...'!$121:$121</definedName>
    <definedName name="_xlnm.Print_Area" localSheetId="0">'Rekapitulace stavby'!$D$4:$AO$76,'Rekapitulace stavby'!$C$82:$AQ$107</definedName>
    <definedName name="_xlnm.Print_Area" localSheetId="1">'SO 01.1 - Oprava propustk...'!$C$4:$J$76,'SO 01.1 - Oprava propustk...'!$C$120:$K$212</definedName>
    <definedName name="_xlnm.Print_Area" localSheetId="2">'SO 01.2 - Železniční svrš...'!$C$4:$J$76,'SO 01.2 - Železniční svrš...'!$C$107:$K$148</definedName>
    <definedName name="_xlnm.Print_Area" localSheetId="3">'SO 02.1 - Oprava propustk...'!$C$4:$J$76,'SO 02.1 - Oprava propustk...'!$C$120:$K$230</definedName>
    <definedName name="_xlnm.Print_Area" localSheetId="4">'SO 02.2 - Železniční svrš...'!$C$4:$J$76,'SO 02.2 - Železniční svrš...'!$C$107:$K$146</definedName>
    <definedName name="_xlnm.Print_Area" localSheetId="5">'SO 03.1 - Oprava propustk...'!$C$4:$J$76,'SO 03.1 - Oprava propustk...'!$C$120:$K$205</definedName>
    <definedName name="_xlnm.Print_Area" localSheetId="6">'SO 03.2 - Železniční svrš...'!$C$4:$J$76,'SO 03.2 - Železniční svrš...'!$C$107:$K$146</definedName>
    <definedName name="_xlnm.Print_Area" localSheetId="7">'SO 04.1 - Oprava propustk...'!$C$4:$J$76,'SO 04.1 - Oprava propustk...'!$C$120:$K$210</definedName>
    <definedName name="_xlnm.Print_Area" localSheetId="8">'SO 04.2 - Železniční svrš...'!$C$4:$J$76,'SO 04.2 - Železniční svrš...'!$C$107:$K$146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J39" i="9" l="1"/>
  <c r="J38" i="9"/>
  <c r="AY106" i="1"/>
  <c r="J37" i="9"/>
  <c r="AX106" i="1" s="1"/>
  <c r="BI146" i="9"/>
  <c r="BH146" i="9"/>
  <c r="BG146" i="9"/>
  <c r="BF146" i="9"/>
  <c r="T146" i="9"/>
  <c r="R146" i="9"/>
  <c r="P146" i="9"/>
  <c r="BK146" i="9"/>
  <c r="J146" i="9"/>
  <c r="BE146" i="9" s="1"/>
  <c r="BI145" i="9"/>
  <c r="BH145" i="9"/>
  <c r="BG145" i="9"/>
  <c r="BF145" i="9"/>
  <c r="T145" i="9"/>
  <c r="R145" i="9"/>
  <c r="P145" i="9"/>
  <c r="BK145" i="9"/>
  <c r="J145" i="9"/>
  <c r="BE145" i="9" s="1"/>
  <c r="BI144" i="9"/>
  <c r="BH144" i="9"/>
  <c r="BG144" i="9"/>
  <c r="BF144" i="9"/>
  <c r="T144" i="9"/>
  <c r="R144" i="9"/>
  <c r="P144" i="9"/>
  <c r="BK144" i="9"/>
  <c r="J144" i="9"/>
  <c r="BE144" i="9"/>
  <c r="BI143" i="9"/>
  <c r="BH143" i="9"/>
  <c r="BG143" i="9"/>
  <c r="BF143" i="9"/>
  <c r="T143" i="9"/>
  <c r="R143" i="9"/>
  <c r="P143" i="9"/>
  <c r="BK143" i="9"/>
  <c r="J143" i="9"/>
  <c r="BE143" i="9" s="1"/>
  <c r="BI142" i="9"/>
  <c r="BH142" i="9"/>
  <c r="BG142" i="9"/>
  <c r="BF142" i="9"/>
  <c r="T142" i="9"/>
  <c r="T141" i="9"/>
  <c r="R142" i="9"/>
  <c r="R141" i="9" s="1"/>
  <c r="P142" i="9"/>
  <c r="P141" i="9"/>
  <c r="BK142" i="9"/>
  <c r="J142" i="9"/>
  <c r="BE142" i="9" s="1"/>
  <c r="BI140" i="9"/>
  <c r="BH140" i="9"/>
  <c r="BG140" i="9"/>
  <c r="BF140" i="9"/>
  <c r="T140" i="9"/>
  <c r="R140" i="9"/>
  <c r="P140" i="9"/>
  <c r="BK140" i="9"/>
  <c r="J140" i="9"/>
  <c r="BE140" i="9"/>
  <c r="BI139" i="9"/>
  <c r="BH139" i="9"/>
  <c r="BG139" i="9"/>
  <c r="BF139" i="9"/>
  <c r="T139" i="9"/>
  <c r="R139" i="9"/>
  <c r="P139" i="9"/>
  <c r="BK139" i="9"/>
  <c r="J139" i="9"/>
  <c r="BE139" i="9" s="1"/>
  <c r="BI138" i="9"/>
  <c r="BH138" i="9"/>
  <c r="BG138" i="9"/>
  <c r="BF138" i="9"/>
  <c r="T138" i="9"/>
  <c r="R138" i="9"/>
  <c r="P138" i="9"/>
  <c r="BK138" i="9"/>
  <c r="J138" i="9"/>
  <c r="BE138" i="9" s="1"/>
  <c r="BI137" i="9"/>
  <c r="BH137" i="9"/>
  <c r="BG137" i="9"/>
  <c r="BF137" i="9"/>
  <c r="T137" i="9"/>
  <c r="R137" i="9"/>
  <c r="P137" i="9"/>
  <c r="BK137" i="9"/>
  <c r="J137" i="9"/>
  <c r="BE137" i="9" s="1"/>
  <c r="BI136" i="9"/>
  <c r="BH136" i="9"/>
  <c r="BG136" i="9"/>
  <c r="BF136" i="9"/>
  <c r="T136" i="9"/>
  <c r="R136" i="9"/>
  <c r="P136" i="9"/>
  <c r="BK136" i="9"/>
  <c r="J136" i="9"/>
  <c r="BE136" i="9" s="1"/>
  <c r="BI135" i="9"/>
  <c r="BH135" i="9"/>
  <c r="BG135" i="9"/>
  <c r="BF135" i="9"/>
  <c r="T135" i="9"/>
  <c r="R135" i="9"/>
  <c r="P135" i="9"/>
  <c r="BK135" i="9"/>
  <c r="J135" i="9"/>
  <c r="BE135" i="9" s="1"/>
  <c r="BI134" i="9"/>
  <c r="BH134" i="9"/>
  <c r="BG134" i="9"/>
  <c r="BF134" i="9"/>
  <c r="T134" i="9"/>
  <c r="R134" i="9"/>
  <c r="P134" i="9"/>
  <c r="BK134" i="9"/>
  <c r="J134" i="9"/>
  <c r="BE134" i="9"/>
  <c r="BI133" i="9"/>
  <c r="BH133" i="9"/>
  <c r="BG133" i="9"/>
  <c r="BF133" i="9"/>
  <c r="T133" i="9"/>
  <c r="R133" i="9"/>
  <c r="P133" i="9"/>
  <c r="BK133" i="9"/>
  <c r="J133" i="9"/>
  <c r="BE133" i="9" s="1"/>
  <c r="BI132" i="9"/>
  <c r="BH132" i="9"/>
  <c r="BG132" i="9"/>
  <c r="BF132" i="9"/>
  <c r="T132" i="9"/>
  <c r="R132" i="9"/>
  <c r="P132" i="9"/>
  <c r="BK132" i="9"/>
  <c r="J132" i="9"/>
  <c r="BE132" i="9"/>
  <c r="BI131" i="9"/>
  <c r="BH131" i="9"/>
  <c r="BG131" i="9"/>
  <c r="BF131" i="9"/>
  <c r="T131" i="9"/>
  <c r="R131" i="9"/>
  <c r="P131" i="9"/>
  <c r="BK131" i="9"/>
  <c r="J131" i="9"/>
  <c r="BE131" i="9" s="1"/>
  <c r="BI130" i="9"/>
  <c r="BH130" i="9"/>
  <c r="BG130" i="9"/>
  <c r="BF130" i="9"/>
  <c r="T130" i="9"/>
  <c r="R130" i="9"/>
  <c r="P130" i="9"/>
  <c r="BK130" i="9"/>
  <c r="J130" i="9"/>
  <c r="BE130" i="9" s="1"/>
  <c r="BI129" i="9"/>
  <c r="BH129" i="9"/>
  <c r="BG129" i="9"/>
  <c r="BF129" i="9"/>
  <c r="T129" i="9"/>
  <c r="R129" i="9"/>
  <c r="P129" i="9"/>
  <c r="BK129" i="9"/>
  <c r="J129" i="9"/>
  <c r="BE129" i="9" s="1"/>
  <c r="BI128" i="9"/>
  <c r="BH128" i="9"/>
  <c r="BG128" i="9"/>
  <c r="BF128" i="9"/>
  <c r="T128" i="9"/>
  <c r="R128" i="9"/>
  <c r="P128" i="9"/>
  <c r="BK128" i="9"/>
  <c r="J128" i="9"/>
  <c r="BE128" i="9" s="1"/>
  <c r="BI127" i="9"/>
  <c r="BH127" i="9"/>
  <c r="BG127" i="9"/>
  <c r="BF127" i="9"/>
  <c r="T127" i="9"/>
  <c r="R127" i="9"/>
  <c r="P127" i="9"/>
  <c r="BK127" i="9"/>
  <c r="J127" i="9"/>
  <c r="BE127" i="9" s="1"/>
  <c r="BI126" i="9"/>
  <c r="BH126" i="9"/>
  <c r="BG126" i="9"/>
  <c r="BF126" i="9"/>
  <c r="T126" i="9"/>
  <c r="R126" i="9"/>
  <c r="P126" i="9"/>
  <c r="BK126" i="9"/>
  <c r="J126" i="9"/>
  <c r="BE126" i="9"/>
  <c r="BI125" i="9"/>
  <c r="F39" i="9" s="1"/>
  <c r="BD106" i="1" s="1"/>
  <c r="BH125" i="9"/>
  <c r="BG125" i="9"/>
  <c r="BF125" i="9"/>
  <c r="T125" i="9"/>
  <c r="R125" i="9"/>
  <c r="P125" i="9"/>
  <c r="BK125" i="9"/>
  <c r="J125" i="9"/>
  <c r="BE125" i="9" s="1"/>
  <c r="BI124" i="9"/>
  <c r="BH124" i="9"/>
  <c r="BG124" i="9"/>
  <c r="F37" i="9" s="1"/>
  <c r="BB106" i="1" s="1"/>
  <c r="BF124" i="9"/>
  <c r="T124" i="9"/>
  <c r="T123" i="9" s="1"/>
  <c r="T122" i="9" s="1"/>
  <c r="R124" i="9"/>
  <c r="R123" i="9" s="1"/>
  <c r="R122" i="9" s="1"/>
  <c r="P124" i="9"/>
  <c r="P123" i="9"/>
  <c r="P122" i="9" s="1"/>
  <c r="AU106" i="1" s="1"/>
  <c r="BK124" i="9"/>
  <c r="J124" i="9"/>
  <c r="BE124" i="9"/>
  <c r="J119" i="9"/>
  <c r="J118" i="9"/>
  <c r="F118" i="9"/>
  <c r="F116" i="9"/>
  <c r="E114" i="9"/>
  <c r="J94" i="9"/>
  <c r="J93" i="9"/>
  <c r="F93" i="9"/>
  <c r="F91" i="9"/>
  <c r="E89" i="9"/>
  <c r="J20" i="9"/>
  <c r="E20" i="9"/>
  <c r="F119" i="9" s="1"/>
  <c r="F94" i="9"/>
  <c r="J19" i="9"/>
  <c r="J14" i="9"/>
  <c r="J116" i="9" s="1"/>
  <c r="E7" i="9"/>
  <c r="J39" i="8"/>
  <c r="J38" i="8"/>
  <c r="AY105" i="1" s="1"/>
  <c r="J37" i="8"/>
  <c r="AX105" i="1"/>
  <c r="BI210" i="8"/>
  <c r="BH210" i="8"/>
  <c r="BG210" i="8"/>
  <c r="BF210" i="8"/>
  <c r="T210" i="8"/>
  <c r="T209" i="8" s="1"/>
  <c r="R210" i="8"/>
  <c r="R209" i="8"/>
  <c r="P210" i="8"/>
  <c r="P209" i="8" s="1"/>
  <c r="BK210" i="8"/>
  <c r="BK209" i="8"/>
  <c r="J209" i="8"/>
  <c r="J113" i="8" s="1"/>
  <c r="J210" i="8"/>
  <c r="BE210" i="8" s="1"/>
  <c r="BI208" i="8"/>
  <c r="BH208" i="8"/>
  <c r="BG208" i="8"/>
  <c r="BF208" i="8"/>
  <c r="T208" i="8"/>
  <c r="T207" i="8" s="1"/>
  <c r="R208" i="8"/>
  <c r="R207" i="8"/>
  <c r="P208" i="8"/>
  <c r="P207" i="8" s="1"/>
  <c r="BK208" i="8"/>
  <c r="BK207" i="8"/>
  <c r="J207" i="8" s="1"/>
  <c r="J112" i="8" s="1"/>
  <c r="J208" i="8"/>
  <c r="BE208" i="8" s="1"/>
  <c r="BI206" i="8"/>
  <c r="BH206" i="8"/>
  <c r="BG206" i="8"/>
  <c r="BF206" i="8"/>
  <c r="T206" i="8"/>
  <c r="R206" i="8"/>
  <c r="P206" i="8"/>
  <c r="BK206" i="8"/>
  <c r="J206" i="8"/>
  <c r="BE206" i="8" s="1"/>
  <c r="BI205" i="8"/>
  <c r="BH205" i="8"/>
  <c r="BG205" i="8"/>
  <c r="BF205" i="8"/>
  <c r="T205" i="8"/>
  <c r="R205" i="8"/>
  <c r="R203" i="8" s="1"/>
  <c r="P205" i="8"/>
  <c r="BK205" i="8"/>
  <c r="J205" i="8"/>
  <c r="BE205" i="8"/>
  <c r="BI204" i="8"/>
  <c r="BH204" i="8"/>
  <c r="BG204" i="8"/>
  <c r="BF204" i="8"/>
  <c r="T204" i="8"/>
  <c r="T203" i="8" s="1"/>
  <c r="R204" i="8"/>
  <c r="P204" i="8"/>
  <c r="BK204" i="8"/>
  <c r="J204" i="8"/>
  <c r="BE204" i="8"/>
  <c r="BI202" i="8"/>
  <c r="BH202" i="8"/>
  <c r="BG202" i="8"/>
  <c r="BF202" i="8"/>
  <c r="T202" i="8"/>
  <c r="R202" i="8"/>
  <c r="P202" i="8"/>
  <c r="BK202" i="8"/>
  <c r="J202" i="8"/>
  <c r="BE202" i="8" s="1"/>
  <c r="BI201" i="8"/>
  <c r="BH201" i="8"/>
  <c r="BG201" i="8"/>
  <c r="BF201" i="8"/>
  <c r="T201" i="8"/>
  <c r="T200" i="8"/>
  <c r="T199" i="8" s="1"/>
  <c r="R201" i="8"/>
  <c r="R200" i="8" s="1"/>
  <c r="P201" i="8"/>
  <c r="P200" i="8" s="1"/>
  <c r="BK201" i="8"/>
  <c r="J201" i="8"/>
  <c r="BE201" i="8" s="1"/>
  <c r="BI198" i="8"/>
  <c r="BH198" i="8"/>
  <c r="BG198" i="8"/>
  <c r="BF198" i="8"/>
  <c r="T198" i="8"/>
  <c r="R198" i="8"/>
  <c r="P198" i="8"/>
  <c r="BK198" i="8"/>
  <c r="J198" i="8"/>
  <c r="BE198" i="8" s="1"/>
  <c r="BI197" i="8"/>
  <c r="BH197" i="8"/>
  <c r="BG197" i="8"/>
  <c r="BF197" i="8"/>
  <c r="T197" i="8"/>
  <c r="R197" i="8"/>
  <c r="P197" i="8"/>
  <c r="BK197" i="8"/>
  <c r="J197" i="8"/>
  <c r="BE197" i="8"/>
  <c r="BI196" i="8"/>
  <c r="BH196" i="8"/>
  <c r="BG196" i="8"/>
  <c r="BF196" i="8"/>
  <c r="T196" i="8"/>
  <c r="R196" i="8"/>
  <c r="P196" i="8"/>
  <c r="BK196" i="8"/>
  <c r="J196" i="8"/>
  <c r="BE196" i="8" s="1"/>
  <c r="BI195" i="8"/>
  <c r="BH195" i="8"/>
  <c r="BG195" i="8"/>
  <c r="BF195" i="8"/>
  <c r="T195" i="8"/>
  <c r="R195" i="8"/>
  <c r="P195" i="8"/>
  <c r="P193" i="8" s="1"/>
  <c r="P192" i="8" s="1"/>
  <c r="BK195" i="8"/>
  <c r="J195" i="8"/>
  <c r="BE195" i="8" s="1"/>
  <c r="BI194" i="8"/>
  <c r="BH194" i="8"/>
  <c r="BG194" i="8"/>
  <c r="BF194" i="8"/>
  <c r="T194" i="8"/>
  <c r="T193" i="8" s="1"/>
  <c r="T192" i="8" s="1"/>
  <c r="R194" i="8"/>
  <c r="R193" i="8" s="1"/>
  <c r="R192" i="8" s="1"/>
  <c r="P194" i="8"/>
  <c r="BK194" i="8"/>
  <c r="J194" i="8"/>
  <c r="BE194" i="8"/>
  <c r="BI191" i="8"/>
  <c r="BH191" i="8"/>
  <c r="BG191" i="8"/>
  <c r="BF191" i="8"/>
  <c r="T191" i="8"/>
  <c r="R191" i="8"/>
  <c r="P191" i="8"/>
  <c r="BK191" i="8"/>
  <c r="J191" i="8"/>
  <c r="BE191" i="8" s="1"/>
  <c r="BI190" i="8"/>
  <c r="BH190" i="8"/>
  <c r="BG190" i="8"/>
  <c r="BF190" i="8"/>
  <c r="T190" i="8"/>
  <c r="T189" i="8" s="1"/>
  <c r="R190" i="8"/>
  <c r="R189" i="8"/>
  <c r="P190" i="8"/>
  <c r="P189" i="8" s="1"/>
  <c r="BK190" i="8"/>
  <c r="BK189" i="8"/>
  <c r="J189" i="8" s="1"/>
  <c r="J106" i="8" s="1"/>
  <c r="J190" i="8"/>
  <c r="BE190" i="8" s="1"/>
  <c r="BI188" i="8"/>
  <c r="BH188" i="8"/>
  <c r="BG188" i="8"/>
  <c r="BF188" i="8"/>
  <c r="T188" i="8"/>
  <c r="R188" i="8"/>
  <c r="P188" i="8"/>
  <c r="BK188" i="8"/>
  <c r="J188" i="8"/>
  <c r="BE188" i="8" s="1"/>
  <c r="BI187" i="8"/>
  <c r="BH187" i="8"/>
  <c r="BG187" i="8"/>
  <c r="BF187" i="8"/>
  <c r="T187" i="8"/>
  <c r="R187" i="8"/>
  <c r="P187" i="8"/>
  <c r="BK187" i="8"/>
  <c r="J187" i="8"/>
  <c r="BE187" i="8"/>
  <c r="BI186" i="8"/>
  <c r="BH186" i="8"/>
  <c r="BG186" i="8"/>
  <c r="BF186" i="8"/>
  <c r="T186" i="8"/>
  <c r="R186" i="8"/>
  <c r="P186" i="8"/>
  <c r="BK186" i="8"/>
  <c r="J186" i="8"/>
  <c r="BE186" i="8" s="1"/>
  <c r="BI184" i="8"/>
  <c r="BH184" i="8"/>
  <c r="BG184" i="8"/>
  <c r="BF184" i="8"/>
  <c r="T184" i="8"/>
  <c r="R184" i="8"/>
  <c r="P184" i="8"/>
  <c r="BK184" i="8"/>
  <c r="J184" i="8"/>
  <c r="BE184" i="8" s="1"/>
  <c r="BI183" i="8"/>
  <c r="BH183" i="8"/>
  <c r="BG183" i="8"/>
  <c r="BF183" i="8"/>
  <c r="T183" i="8"/>
  <c r="R183" i="8"/>
  <c r="R182" i="8"/>
  <c r="P183" i="8"/>
  <c r="BK183" i="8"/>
  <c r="BK182" i="8" s="1"/>
  <c r="J182" i="8" s="1"/>
  <c r="J105" i="8" s="1"/>
  <c r="J183" i="8"/>
  <c r="BE183" i="8"/>
  <c r="BI181" i="8"/>
  <c r="BH181" i="8"/>
  <c r="BG181" i="8"/>
  <c r="BF181" i="8"/>
  <c r="T181" i="8"/>
  <c r="R181" i="8"/>
  <c r="P181" i="8"/>
  <c r="BK181" i="8"/>
  <c r="J181" i="8"/>
  <c r="BE181" i="8" s="1"/>
  <c r="BI180" i="8"/>
  <c r="BH180" i="8"/>
  <c r="BG180" i="8"/>
  <c r="BF180" i="8"/>
  <c r="T180" i="8"/>
  <c r="R180" i="8"/>
  <c r="P180" i="8"/>
  <c r="BK180" i="8"/>
  <c r="J180" i="8"/>
  <c r="BE180" i="8"/>
  <c r="BI179" i="8"/>
  <c r="BH179" i="8"/>
  <c r="BG179" i="8"/>
  <c r="BF179" i="8"/>
  <c r="T179" i="8"/>
  <c r="R179" i="8"/>
  <c r="P179" i="8"/>
  <c r="BK179" i="8"/>
  <c r="J179" i="8"/>
  <c r="BE179" i="8" s="1"/>
  <c r="BI178" i="8"/>
  <c r="BH178" i="8"/>
  <c r="BG178" i="8"/>
  <c r="BF178" i="8"/>
  <c r="T178" i="8"/>
  <c r="R178" i="8"/>
  <c r="P178" i="8"/>
  <c r="BK178" i="8"/>
  <c r="J178" i="8"/>
  <c r="BE178" i="8"/>
  <c r="BI177" i="8"/>
  <c r="BH177" i="8"/>
  <c r="BG177" i="8"/>
  <c r="BF177" i="8"/>
  <c r="T177" i="8"/>
  <c r="R177" i="8"/>
  <c r="P177" i="8"/>
  <c r="BK177" i="8"/>
  <c r="J177" i="8"/>
  <c r="BE177" i="8" s="1"/>
  <c r="BI176" i="8"/>
  <c r="BH176" i="8"/>
  <c r="BG176" i="8"/>
  <c r="BF176" i="8"/>
  <c r="T176" i="8"/>
  <c r="T175" i="8"/>
  <c r="R176" i="8"/>
  <c r="R175" i="8" s="1"/>
  <c r="P176" i="8"/>
  <c r="P175" i="8"/>
  <c r="BK176" i="8"/>
  <c r="BK175" i="8" s="1"/>
  <c r="J175" i="8" s="1"/>
  <c r="J104" i="8" s="1"/>
  <c r="J176" i="8"/>
  <c r="BE176" i="8"/>
  <c r="BI174" i="8"/>
  <c r="BH174" i="8"/>
  <c r="BG174" i="8"/>
  <c r="BF174" i="8"/>
  <c r="T174" i="8"/>
  <c r="T173" i="8"/>
  <c r="R174" i="8"/>
  <c r="R173" i="8" s="1"/>
  <c r="P174" i="8"/>
  <c r="P173" i="8"/>
  <c r="BK174" i="8"/>
  <c r="BK173" i="8" s="1"/>
  <c r="J173" i="8" s="1"/>
  <c r="J103" i="8" s="1"/>
  <c r="J174" i="8"/>
  <c r="BE174" i="8"/>
  <c r="BI170" i="8"/>
  <c r="BH170" i="8"/>
  <c r="BG170" i="8"/>
  <c r="BF170" i="8"/>
  <c r="T170" i="8"/>
  <c r="R170" i="8"/>
  <c r="P170" i="8"/>
  <c r="BK170" i="8"/>
  <c r="J170" i="8"/>
  <c r="BE170" i="8"/>
  <c r="BI168" i="8"/>
  <c r="BH168" i="8"/>
  <c r="BG168" i="8"/>
  <c r="BF168" i="8"/>
  <c r="T168" i="8"/>
  <c r="R168" i="8"/>
  <c r="P168" i="8"/>
  <c r="BK168" i="8"/>
  <c r="J168" i="8"/>
  <c r="BE168" i="8" s="1"/>
  <c r="BI167" i="8"/>
  <c r="BH167" i="8"/>
  <c r="BG167" i="8"/>
  <c r="BF167" i="8"/>
  <c r="T167" i="8"/>
  <c r="R167" i="8"/>
  <c r="R165" i="8" s="1"/>
  <c r="P167" i="8"/>
  <c r="BK167" i="8"/>
  <c r="J167" i="8"/>
  <c r="BE167" i="8" s="1"/>
  <c r="BI166" i="8"/>
  <c r="BH166" i="8"/>
  <c r="BG166" i="8"/>
  <c r="BF166" i="8"/>
  <c r="T166" i="8"/>
  <c r="T165" i="8" s="1"/>
  <c r="R166" i="8"/>
  <c r="P166" i="8"/>
  <c r="BK166" i="8"/>
  <c r="J166" i="8"/>
  <c r="BE166" i="8"/>
  <c r="BI164" i="8"/>
  <c r="BH164" i="8"/>
  <c r="BG164" i="8"/>
  <c r="BF164" i="8"/>
  <c r="T164" i="8"/>
  <c r="R164" i="8"/>
  <c r="P164" i="8"/>
  <c r="BK164" i="8"/>
  <c r="J164" i="8"/>
  <c r="BE164" i="8" s="1"/>
  <c r="BI163" i="8"/>
  <c r="BH163" i="8"/>
  <c r="BG163" i="8"/>
  <c r="BF163" i="8"/>
  <c r="T163" i="8"/>
  <c r="R163" i="8"/>
  <c r="P163" i="8"/>
  <c r="BK163" i="8"/>
  <c r="J163" i="8"/>
  <c r="BE163" i="8"/>
  <c r="BI162" i="8"/>
  <c r="BH162" i="8"/>
  <c r="BG162" i="8"/>
  <c r="BF162" i="8"/>
  <c r="T162" i="8"/>
  <c r="R162" i="8"/>
  <c r="P162" i="8"/>
  <c r="BK162" i="8"/>
  <c r="J162" i="8"/>
  <c r="BE162" i="8" s="1"/>
  <c r="BI161" i="8"/>
  <c r="BH161" i="8"/>
  <c r="BG161" i="8"/>
  <c r="BF161" i="8"/>
  <c r="T161" i="8"/>
  <c r="R161" i="8"/>
  <c r="P161" i="8"/>
  <c r="BK161" i="8"/>
  <c r="J161" i="8"/>
  <c r="BE161" i="8" s="1"/>
  <c r="BI160" i="8"/>
  <c r="BH160" i="8"/>
  <c r="BG160" i="8"/>
  <c r="BF160" i="8"/>
  <c r="T160" i="8"/>
  <c r="T159" i="8" s="1"/>
  <c r="R160" i="8"/>
  <c r="P160" i="8"/>
  <c r="BK160" i="8"/>
  <c r="J160" i="8"/>
  <c r="BE160" i="8"/>
  <c r="BI158" i="8"/>
  <c r="BH158" i="8"/>
  <c r="BG158" i="8"/>
  <c r="BF158" i="8"/>
  <c r="T158" i="8"/>
  <c r="R158" i="8"/>
  <c r="P158" i="8"/>
  <c r="BK158" i="8"/>
  <c r="J158" i="8"/>
  <c r="BE158" i="8" s="1"/>
  <c r="BI157" i="8"/>
  <c r="BH157" i="8"/>
  <c r="BG157" i="8"/>
  <c r="BF157" i="8"/>
  <c r="T157" i="8"/>
  <c r="R157" i="8"/>
  <c r="P157" i="8"/>
  <c r="BK157" i="8"/>
  <c r="J157" i="8"/>
  <c r="BE157" i="8"/>
  <c r="BI156" i="8"/>
  <c r="BH156" i="8"/>
  <c r="BG156" i="8"/>
  <c r="BF156" i="8"/>
  <c r="T156" i="8"/>
  <c r="R156" i="8"/>
  <c r="P156" i="8"/>
  <c r="BK156" i="8"/>
  <c r="J156" i="8"/>
  <c r="BE156" i="8" s="1"/>
  <c r="BI155" i="8"/>
  <c r="BH155" i="8"/>
  <c r="BG155" i="8"/>
  <c r="BF155" i="8"/>
  <c r="T155" i="8"/>
  <c r="R155" i="8"/>
  <c r="P155" i="8"/>
  <c r="BK155" i="8"/>
  <c r="J155" i="8"/>
  <c r="BE155" i="8" s="1"/>
  <c r="BI154" i="8"/>
  <c r="BH154" i="8"/>
  <c r="BG154" i="8"/>
  <c r="BF154" i="8"/>
  <c r="T154" i="8"/>
  <c r="R154" i="8"/>
  <c r="P154" i="8"/>
  <c r="BK154" i="8"/>
  <c r="J154" i="8"/>
  <c r="BE154" i="8" s="1"/>
  <c r="BI150" i="8"/>
  <c r="BH150" i="8"/>
  <c r="BG150" i="8"/>
  <c r="BF150" i="8"/>
  <c r="T150" i="8"/>
  <c r="R150" i="8"/>
  <c r="P150" i="8"/>
  <c r="BK150" i="8"/>
  <c r="J150" i="8"/>
  <c r="BE150" i="8" s="1"/>
  <c r="BI148" i="8"/>
  <c r="BH148" i="8"/>
  <c r="BG148" i="8"/>
  <c r="BF148" i="8"/>
  <c r="T148" i="8"/>
  <c r="R148" i="8"/>
  <c r="P148" i="8"/>
  <c r="BK148" i="8"/>
  <c r="J148" i="8"/>
  <c r="BE148" i="8" s="1"/>
  <c r="BI147" i="8"/>
  <c r="BH147" i="8"/>
  <c r="BG147" i="8"/>
  <c r="BF147" i="8"/>
  <c r="T147" i="8"/>
  <c r="R147" i="8"/>
  <c r="P147" i="8"/>
  <c r="BK147" i="8"/>
  <c r="J147" i="8"/>
  <c r="BE147" i="8"/>
  <c r="BI145" i="8"/>
  <c r="BH145" i="8"/>
  <c r="BG145" i="8"/>
  <c r="BF145" i="8"/>
  <c r="T145" i="8"/>
  <c r="R145" i="8"/>
  <c r="P145" i="8"/>
  <c r="BK145" i="8"/>
  <c r="J145" i="8"/>
  <c r="BE145" i="8" s="1"/>
  <c r="BI144" i="8"/>
  <c r="BH144" i="8"/>
  <c r="BG144" i="8"/>
  <c r="BF144" i="8"/>
  <c r="T144" i="8"/>
  <c r="R144" i="8"/>
  <c r="P144" i="8"/>
  <c r="BK144" i="8"/>
  <c r="J144" i="8"/>
  <c r="BE144" i="8"/>
  <c r="BI143" i="8"/>
  <c r="BH143" i="8"/>
  <c r="BG143" i="8"/>
  <c r="BF143" i="8"/>
  <c r="T143" i="8"/>
  <c r="R143" i="8"/>
  <c r="P143" i="8"/>
  <c r="BK143" i="8"/>
  <c r="J143" i="8"/>
  <c r="BE143" i="8" s="1"/>
  <c r="BI142" i="8"/>
  <c r="BH142" i="8"/>
  <c r="BG142" i="8"/>
  <c r="BF142" i="8"/>
  <c r="T142" i="8"/>
  <c r="R142" i="8"/>
  <c r="P142" i="8"/>
  <c r="BK142" i="8"/>
  <c r="J142" i="8"/>
  <c r="BE142" i="8" s="1"/>
  <c r="BI141" i="8"/>
  <c r="BH141" i="8"/>
  <c r="BG141" i="8"/>
  <c r="BF141" i="8"/>
  <c r="T141" i="8"/>
  <c r="R141" i="8"/>
  <c r="P141" i="8"/>
  <c r="BK141" i="8"/>
  <c r="J141" i="8"/>
  <c r="BE141" i="8" s="1"/>
  <c r="BI140" i="8"/>
  <c r="BH140" i="8"/>
  <c r="BG140" i="8"/>
  <c r="BF140" i="8"/>
  <c r="T140" i="8"/>
  <c r="R140" i="8"/>
  <c r="P140" i="8"/>
  <c r="BK140" i="8"/>
  <c r="J140" i="8"/>
  <c r="BE140" i="8" s="1"/>
  <c r="BI139" i="8"/>
  <c r="BH139" i="8"/>
  <c r="BG139" i="8"/>
  <c r="BF139" i="8"/>
  <c r="T139" i="8"/>
  <c r="R139" i="8"/>
  <c r="P139" i="8"/>
  <c r="BK139" i="8"/>
  <c r="J139" i="8"/>
  <c r="BE139" i="8" s="1"/>
  <c r="BI138" i="8"/>
  <c r="BH138" i="8"/>
  <c r="BG138" i="8"/>
  <c r="BF138" i="8"/>
  <c r="T138" i="8"/>
  <c r="R138" i="8"/>
  <c r="P138" i="8"/>
  <c r="BK138" i="8"/>
  <c r="J138" i="8"/>
  <c r="BE138" i="8" s="1"/>
  <c r="J132" i="8"/>
  <c r="J131" i="8"/>
  <c r="F131" i="8"/>
  <c r="F129" i="8"/>
  <c r="E127" i="8"/>
  <c r="J94" i="8"/>
  <c r="J93" i="8"/>
  <c r="F93" i="8"/>
  <c r="F91" i="8"/>
  <c r="E89" i="8"/>
  <c r="J20" i="8"/>
  <c r="E20" i="8"/>
  <c r="J19" i="8"/>
  <c r="J14" i="8"/>
  <c r="J91" i="8" s="1"/>
  <c r="E7" i="8"/>
  <c r="E123" i="8"/>
  <c r="E85" i="8"/>
  <c r="J39" i="7"/>
  <c r="J38" i="7"/>
  <c r="AY103" i="1"/>
  <c r="J37" i="7"/>
  <c r="AX103" i="1" s="1"/>
  <c r="BI146" i="7"/>
  <c r="BH146" i="7"/>
  <c r="BG146" i="7"/>
  <c r="BF146" i="7"/>
  <c r="T146" i="7"/>
  <c r="R146" i="7"/>
  <c r="P146" i="7"/>
  <c r="BK146" i="7"/>
  <c r="J146" i="7"/>
  <c r="BE146" i="7"/>
  <c r="BI145" i="7"/>
  <c r="BH145" i="7"/>
  <c r="BG145" i="7"/>
  <c r="BF145" i="7"/>
  <c r="T145" i="7"/>
  <c r="R145" i="7"/>
  <c r="P145" i="7"/>
  <c r="BK145" i="7"/>
  <c r="J145" i="7"/>
  <c r="BE145" i="7" s="1"/>
  <c r="BI144" i="7"/>
  <c r="BH144" i="7"/>
  <c r="BG144" i="7"/>
  <c r="BF144" i="7"/>
  <c r="T144" i="7"/>
  <c r="R144" i="7"/>
  <c r="R141" i="7" s="1"/>
  <c r="P144" i="7"/>
  <c r="BK144" i="7"/>
  <c r="J144" i="7"/>
  <c r="BE144" i="7" s="1"/>
  <c r="BI143" i="7"/>
  <c r="BH143" i="7"/>
  <c r="BG143" i="7"/>
  <c r="BF143" i="7"/>
  <c r="T143" i="7"/>
  <c r="R143" i="7"/>
  <c r="P143" i="7"/>
  <c r="BK143" i="7"/>
  <c r="J143" i="7"/>
  <c r="BE143" i="7"/>
  <c r="BI142" i="7"/>
  <c r="BH142" i="7"/>
  <c r="BG142" i="7"/>
  <c r="BF142" i="7"/>
  <c r="T142" i="7"/>
  <c r="T141" i="7"/>
  <c r="R142" i="7"/>
  <c r="P142" i="7"/>
  <c r="P141" i="7"/>
  <c r="BK142" i="7"/>
  <c r="J142" i="7"/>
  <c r="BE142" i="7" s="1"/>
  <c r="BI140" i="7"/>
  <c r="BH140" i="7"/>
  <c r="BG140" i="7"/>
  <c r="BF140" i="7"/>
  <c r="T140" i="7"/>
  <c r="R140" i="7"/>
  <c r="P140" i="7"/>
  <c r="BK140" i="7"/>
  <c r="J140" i="7"/>
  <c r="BE140" i="7"/>
  <c r="BI139" i="7"/>
  <c r="BH139" i="7"/>
  <c r="BG139" i="7"/>
  <c r="BF139" i="7"/>
  <c r="T139" i="7"/>
  <c r="R139" i="7"/>
  <c r="P139" i="7"/>
  <c r="BK139" i="7"/>
  <c r="J139" i="7"/>
  <c r="BE139" i="7"/>
  <c r="BI138" i="7"/>
  <c r="BH138" i="7"/>
  <c r="BG138" i="7"/>
  <c r="BF138" i="7"/>
  <c r="T138" i="7"/>
  <c r="R138" i="7"/>
  <c r="P138" i="7"/>
  <c r="BK138" i="7"/>
  <c r="J138" i="7"/>
  <c r="BE138" i="7"/>
  <c r="BI137" i="7"/>
  <c r="BH137" i="7"/>
  <c r="BG137" i="7"/>
  <c r="BF137" i="7"/>
  <c r="T137" i="7"/>
  <c r="R137" i="7"/>
  <c r="P137" i="7"/>
  <c r="BK137" i="7"/>
  <c r="J137" i="7"/>
  <c r="BE137" i="7"/>
  <c r="BI136" i="7"/>
  <c r="BH136" i="7"/>
  <c r="BG136" i="7"/>
  <c r="BF136" i="7"/>
  <c r="T136" i="7"/>
  <c r="R136" i="7"/>
  <c r="P136" i="7"/>
  <c r="BK136" i="7"/>
  <c r="J136" i="7"/>
  <c r="BE136" i="7"/>
  <c r="BI135" i="7"/>
  <c r="BH135" i="7"/>
  <c r="BG135" i="7"/>
  <c r="BF135" i="7"/>
  <c r="T135" i="7"/>
  <c r="R135" i="7"/>
  <c r="P135" i="7"/>
  <c r="BK135" i="7"/>
  <c r="J135" i="7"/>
  <c r="BE135" i="7"/>
  <c r="BI134" i="7"/>
  <c r="BH134" i="7"/>
  <c r="BG134" i="7"/>
  <c r="BF134" i="7"/>
  <c r="T134" i="7"/>
  <c r="R134" i="7"/>
  <c r="P134" i="7"/>
  <c r="BK134" i="7"/>
  <c r="J134" i="7"/>
  <c r="BE134" i="7"/>
  <c r="BI133" i="7"/>
  <c r="BH133" i="7"/>
  <c r="BG133" i="7"/>
  <c r="BF133" i="7"/>
  <c r="T133" i="7"/>
  <c r="R133" i="7"/>
  <c r="P133" i="7"/>
  <c r="BK133" i="7"/>
  <c r="J133" i="7"/>
  <c r="BE133" i="7"/>
  <c r="BI132" i="7"/>
  <c r="BH132" i="7"/>
  <c r="BG132" i="7"/>
  <c r="BF132" i="7"/>
  <c r="T132" i="7"/>
  <c r="R132" i="7"/>
  <c r="P132" i="7"/>
  <c r="BK132" i="7"/>
  <c r="J132" i="7"/>
  <c r="BE132" i="7"/>
  <c r="BI131" i="7"/>
  <c r="BH131" i="7"/>
  <c r="BG131" i="7"/>
  <c r="BF131" i="7"/>
  <c r="T131" i="7"/>
  <c r="R131" i="7"/>
  <c r="P131" i="7"/>
  <c r="BK131" i="7"/>
  <c r="J131" i="7"/>
  <c r="BE131" i="7"/>
  <c r="BI130" i="7"/>
  <c r="BH130" i="7"/>
  <c r="BG130" i="7"/>
  <c r="BF130" i="7"/>
  <c r="T130" i="7"/>
  <c r="R130" i="7"/>
  <c r="P130" i="7"/>
  <c r="BK130" i="7"/>
  <c r="J130" i="7"/>
  <c r="BE130" i="7"/>
  <c r="BI129" i="7"/>
  <c r="BH129" i="7"/>
  <c r="BG129" i="7"/>
  <c r="BF129" i="7"/>
  <c r="T129" i="7"/>
  <c r="R129" i="7"/>
  <c r="P129" i="7"/>
  <c r="BK129" i="7"/>
  <c r="J129" i="7"/>
  <c r="BE129" i="7"/>
  <c r="BI128" i="7"/>
  <c r="BH128" i="7"/>
  <c r="BG128" i="7"/>
  <c r="BF128" i="7"/>
  <c r="T128" i="7"/>
  <c r="R128" i="7"/>
  <c r="P128" i="7"/>
  <c r="BK128" i="7"/>
  <c r="J128" i="7"/>
  <c r="BE128" i="7"/>
  <c r="BI127" i="7"/>
  <c r="BH127" i="7"/>
  <c r="BG127" i="7"/>
  <c r="BF127" i="7"/>
  <c r="T127" i="7"/>
  <c r="R127" i="7"/>
  <c r="P127" i="7"/>
  <c r="BK127" i="7"/>
  <c r="J127" i="7"/>
  <c r="BE127" i="7"/>
  <c r="BI126" i="7"/>
  <c r="BH126" i="7"/>
  <c r="BG126" i="7"/>
  <c r="BF126" i="7"/>
  <c r="T126" i="7"/>
  <c r="T123" i="7" s="1"/>
  <c r="R126" i="7"/>
  <c r="P126" i="7"/>
  <c r="BK126" i="7"/>
  <c r="J126" i="7"/>
  <c r="BE126" i="7"/>
  <c r="BI125" i="7"/>
  <c r="BH125" i="7"/>
  <c r="BG125" i="7"/>
  <c r="BF125" i="7"/>
  <c r="T125" i="7"/>
  <c r="R125" i="7"/>
  <c r="P125" i="7"/>
  <c r="BK125" i="7"/>
  <c r="J125" i="7"/>
  <c r="BE125" i="7"/>
  <c r="BI124" i="7"/>
  <c r="F39" i="7"/>
  <c r="BD103" i="1" s="1"/>
  <c r="BH124" i="7"/>
  <c r="BG124" i="7"/>
  <c r="BF124" i="7"/>
  <c r="T124" i="7"/>
  <c r="R124" i="7"/>
  <c r="P124" i="7"/>
  <c r="P123" i="7"/>
  <c r="P122" i="7" s="1"/>
  <c r="AU103" i="1" s="1"/>
  <c r="BK124" i="7"/>
  <c r="J124" i="7"/>
  <c r="BE124" i="7"/>
  <c r="J119" i="7"/>
  <c r="J118" i="7"/>
  <c r="F118" i="7"/>
  <c r="F116" i="7"/>
  <c r="E114" i="7"/>
  <c r="J94" i="7"/>
  <c r="J93" i="7"/>
  <c r="F93" i="7"/>
  <c r="F91" i="7"/>
  <c r="E89" i="7"/>
  <c r="J20" i="7"/>
  <c r="E20" i="7"/>
  <c r="F119" i="7"/>
  <c r="F94" i="7"/>
  <c r="J19" i="7"/>
  <c r="J14" i="7"/>
  <c r="J116" i="7" s="1"/>
  <c r="J91" i="7"/>
  <c r="E7" i="7"/>
  <c r="E110" i="7"/>
  <c r="E85" i="7"/>
  <c r="J39" i="6"/>
  <c r="J38" i="6"/>
  <c r="AY102" i="1"/>
  <c r="J37" i="6"/>
  <c r="AX102" i="1"/>
  <c r="BI205" i="6"/>
  <c r="BH205" i="6"/>
  <c r="BG205" i="6"/>
  <c r="BF205" i="6"/>
  <c r="T205" i="6"/>
  <c r="T204" i="6"/>
  <c r="R205" i="6"/>
  <c r="R204" i="6"/>
  <c r="P205" i="6"/>
  <c r="P204" i="6"/>
  <c r="BK205" i="6"/>
  <c r="BK204" i="6" s="1"/>
  <c r="J204" i="6" s="1"/>
  <c r="J113" i="6" s="1"/>
  <c r="J205" i="6"/>
  <c r="BE205" i="6" s="1"/>
  <c r="BI203" i="6"/>
  <c r="BH203" i="6"/>
  <c r="BG203" i="6"/>
  <c r="BF203" i="6"/>
  <c r="T203" i="6"/>
  <c r="T202" i="6"/>
  <c r="R203" i="6"/>
  <c r="R202" i="6"/>
  <c r="P203" i="6"/>
  <c r="P202" i="6"/>
  <c r="BK203" i="6"/>
  <c r="BK202" i="6" s="1"/>
  <c r="J202" i="6" s="1"/>
  <c r="J112" i="6" s="1"/>
  <c r="J203" i="6"/>
  <c r="BE203" i="6"/>
  <c r="BI201" i="6"/>
  <c r="BH201" i="6"/>
  <c r="BG201" i="6"/>
  <c r="BF201" i="6"/>
  <c r="T201" i="6"/>
  <c r="R201" i="6"/>
  <c r="P201" i="6"/>
  <c r="P198" i="6" s="1"/>
  <c r="BK201" i="6"/>
  <c r="J201" i="6"/>
  <c r="BE201" i="6"/>
  <c r="BI200" i="6"/>
  <c r="BH200" i="6"/>
  <c r="BG200" i="6"/>
  <c r="BF200" i="6"/>
  <c r="T200" i="6"/>
  <c r="T198" i="6" s="1"/>
  <c r="R200" i="6"/>
  <c r="R198" i="6" s="1"/>
  <c r="R194" i="6" s="1"/>
  <c r="P200" i="6"/>
  <c r="BK200" i="6"/>
  <c r="J200" i="6"/>
  <c r="BE200" i="6"/>
  <c r="BI199" i="6"/>
  <c r="BH199" i="6"/>
  <c r="BG199" i="6"/>
  <c r="BF199" i="6"/>
  <c r="T199" i="6"/>
  <c r="R199" i="6"/>
  <c r="P199" i="6"/>
  <c r="BK199" i="6"/>
  <c r="J199" i="6"/>
  <c r="BE199" i="6"/>
  <c r="BI197" i="6"/>
  <c r="BH197" i="6"/>
  <c r="BG197" i="6"/>
  <c r="BF197" i="6"/>
  <c r="T197" i="6"/>
  <c r="R197" i="6"/>
  <c r="P197" i="6"/>
  <c r="P195" i="6" s="1"/>
  <c r="P194" i="6" s="1"/>
  <c r="BK197" i="6"/>
  <c r="J197" i="6"/>
  <c r="BE197" i="6"/>
  <c r="BI196" i="6"/>
  <c r="BH196" i="6"/>
  <c r="BG196" i="6"/>
  <c r="BF196" i="6"/>
  <c r="T196" i="6"/>
  <c r="T195" i="6"/>
  <c r="T194" i="6" s="1"/>
  <c r="R196" i="6"/>
  <c r="R195" i="6"/>
  <c r="P196" i="6"/>
  <c r="BK196" i="6"/>
  <c r="J196" i="6"/>
  <c r="BE196" i="6"/>
  <c r="BI193" i="6"/>
  <c r="BH193" i="6"/>
  <c r="BG193" i="6"/>
  <c r="BF193" i="6"/>
  <c r="T193" i="6"/>
  <c r="R193" i="6"/>
  <c r="P193" i="6"/>
  <c r="BK193" i="6"/>
  <c r="J193" i="6"/>
  <c r="BE193" i="6"/>
  <c r="BI192" i="6"/>
  <c r="BH192" i="6"/>
  <c r="BG192" i="6"/>
  <c r="BF192" i="6"/>
  <c r="T192" i="6"/>
  <c r="R192" i="6"/>
  <c r="P192" i="6"/>
  <c r="BK192" i="6"/>
  <c r="J192" i="6"/>
  <c r="BE192" i="6"/>
  <c r="BI191" i="6"/>
  <c r="BH191" i="6"/>
  <c r="BG191" i="6"/>
  <c r="BF191" i="6"/>
  <c r="T191" i="6"/>
  <c r="R191" i="6"/>
  <c r="P191" i="6"/>
  <c r="BK191" i="6"/>
  <c r="BK188" i="6" s="1"/>
  <c r="BK187" i="6" s="1"/>
  <c r="J187" i="6" s="1"/>
  <c r="J107" i="6" s="1"/>
  <c r="J191" i="6"/>
  <c r="BE191" i="6"/>
  <c r="BI190" i="6"/>
  <c r="BH190" i="6"/>
  <c r="BG190" i="6"/>
  <c r="BF190" i="6"/>
  <c r="T190" i="6"/>
  <c r="T188" i="6" s="1"/>
  <c r="T187" i="6" s="1"/>
  <c r="R190" i="6"/>
  <c r="P190" i="6"/>
  <c r="BK190" i="6"/>
  <c r="J190" i="6"/>
  <c r="BE190" i="6"/>
  <c r="BI189" i="6"/>
  <c r="BH189" i="6"/>
  <c r="BG189" i="6"/>
  <c r="BF189" i="6"/>
  <c r="T189" i="6"/>
  <c r="R189" i="6"/>
  <c r="R188" i="6" s="1"/>
  <c r="R187" i="6" s="1"/>
  <c r="P189" i="6"/>
  <c r="P188" i="6"/>
  <c r="P187" i="6" s="1"/>
  <c r="BK189" i="6"/>
  <c r="J189" i="6"/>
  <c r="BE189" i="6"/>
  <c r="BI186" i="6"/>
  <c r="BH186" i="6"/>
  <c r="BG186" i="6"/>
  <c r="BF186" i="6"/>
  <c r="T186" i="6"/>
  <c r="T184" i="6" s="1"/>
  <c r="R186" i="6"/>
  <c r="R184" i="6" s="1"/>
  <c r="P186" i="6"/>
  <c r="BK186" i="6"/>
  <c r="J186" i="6"/>
  <c r="BE186" i="6"/>
  <c r="BI185" i="6"/>
  <c r="BH185" i="6"/>
  <c r="BG185" i="6"/>
  <c r="BF185" i="6"/>
  <c r="T185" i="6"/>
  <c r="R185" i="6"/>
  <c r="P185" i="6"/>
  <c r="P184" i="6"/>
  <c r="BK185" i="6"/>
  <c r="BK184" i="6"/>
  <c r="J184" i="6" s="1"/>
  <c r="J106" i="6" s="1"/>
  <c r="J185" i="6"/>
  <c r="BE185" i="6"/>
  <c r="BI183" i="6"/>
  <c r="BH183" i="6"/>
  <c r="BG183" i="6"/>
  <c r="BF183" i="6"/>
  <c r="T183" i="6"/>
  <c r="R183" i="6"/>
  <c r="P183" i="6"/>
  <c r="BK183" i="6"/>
  <c r="J183" i="6"/>
  <c r="BE183" i="6" s="1"/>
  <c r="BI182" i="6"/>
  <c r="BH182" i="6"/>
  <c r="BG182" i="6"/>
  <c r="BF182" i="6"/>
  <c r="T182" i="6"/>
  <c r="R182" i="6"/>
  <c r="P182" i="6"/>
  <c r="BK182" i="6"/>
  <c r="J182" i="6"/>
  <c r="BE182" i="6" s="1"/>
  <c r="BI181" i="6"/>
  <c r="BH181" i="6"/>
  <c r="BG181" i="6"/>
  <c r="BF181" i="6"/>
  <c r="T181" i="6"/>
  <c r="R181" i="6"/>
  <c r="P181" i="6"/>
  <c r="P177" i="6" s="1"/>
  <c r="BK181" i="6"/>
  <c r="J181" i="6"/>
  <c r="BE181" i="6" s="1"/>
  <c r="BI179" i="6"/>
  <c r="BH179" i="6"/>
  <c r="BG179" i="6"/>
  <c r="BF179" i="6"/>
  <c r="T179" i="6"/>
  <c r="T177" i="6" s="1"/>
  <c r="R179" i="6"/>
  <c r="P179" i="6"/>
  <c r="BK179" i="6"/>
  <c r="J179" i="6"/>
  <c r="BE179" i="6" s="1"/>
  <c r="BI178" i="6"/>
  <c r="BH178" i="6"/>
  <c r="BG178" i="6"/>
  <c r="BF178" i="6"/>
  <c r="T178" i="6"/>
  <c r="R178" i="6"/>
  <c r="R177" i="6"/>
  <c r="P178" i="6"/>
  <c r="BK178" i="6"/>
  <c r="BK177" i="6" s="1"/>
  <c r="J177" i="6" s="1"/>
  <c r="J105" i="6" s="1"/>
  <c r="J178" i="6"/>
  <c r="BE178" i="6"/>
  <c r="BI176" i="6"/>
  <c r="BH176" i="6"/>
  <c r="BG176" i="6"/>
  <c r="BF176" i="6"/>
  <c r="T176" i="6"/>
  <c r="R176" i="6"/>
  <c r="P176" i="6"/>
  <c r="BK176" i="6"/>
  <c r="J176" i="6"/>
  <c r="BE176" i="6" s="1"/>
  <c r="BI175" i="6"/>
  <c r="BH175" i="6"/>
  <c r="BG175" i="6"/>
  <c r="BF175" i="6"/>
  <c r="T175" i="6"/>
  <c r="R175" i="6"/>
  <c r="P175" i="6"/>
  <c r="BK175" i="6"/>
  <c r="J175" i="6"/>
  <c r="BE175" i="6"/>
  <c r="BI174" i="6"/>
  <c r="BH174" i="6"/>
  <c r="BG174" i="6"/>
  <c r="BF174" i="6"/>
  <c r="T174" i="6"/>
  <c r="R174" i="6"/>
  <c r="P174" i="6"/>
  <c r="BK174" i="6"/>
  <c r="J174" i="6"/>
  <c r="BE174" i="6" s="1"/>
  <c r="BI173" i="6"/>
  <c r="BH173" i="6"/>
  <c r="BG173" i="6"/>
  <c r="BF173" i="6"/>
  <c r="T173" i="6"/>
  <c r="R173" i="6"/>
  <c r="P173" i="6"/>
  <c r="BK173" i="6"/>
  <c r="J173" i="6"/>
  <c r="BE173" i="6"/>
  <c r="BI172" i="6"/>
  <c r="BH172" i="6"/>
  <c r="BG172" i="6"/>
  <c r="BF172" i="6"/>
  <c r="T172" i="6"/>
  <c r="R172" i="6"/>
  <c r="P172" i="6"/>
  <c r="P169" i="6" s="1"/>
  <c r="BK172" i="6"/>
  <c r="J172" i="6"/>
  <c r="BE172" i="6" s="1"/>
  <c r="BI171" i="6"/>
  <c r="BH171" i="6"/>
  <c r="BG171" i="6"/>
  <c r="BF171" i="6"/>
  <c r="T171" i="6"/>
  <c r="T169" i="6" s="1"/>
  <c r="R171" i="6"/>
  <c r="P171" i="6"/>
  <c r="BK171" i="6"/>
  <c r="J171" i="6"/>
  <c r="BE171" i="6"/>
  <c r="BI170" i="6"/>
  <c r="BH170" i="6"/>
  <c r="BG170" i="6"/>
  <c r="BF170" i="6"/>
  <c r="T170" i="6"/>
  <c r="R170" i="6"/>
  <c r="R169" i="6"/>
  <c r="P170" i="6"/>
  <c r="BK170" i="6"/>
  <c r="BK169" i="6" s="1"/>
  <c r="J169" i="6" s="1"/>
  <c r="J104" i="6" s="1"/>
  <c r="J170" i="6"/>
  <c r="BE170" i="6"/>
  <c r="BI168" i="6"/>
  <c r="BH168" i="6"/>
  <c r="BG168" i="6"/>
  <c r="BF168" i="6"/>
  <c r="T168" i="6"/>
  <c r="T167" i="6"/>
  <c r="R168" i="6"/>
  <c r="R167" i="6"/>
  <c r="P168" i="6"/>
  <c r="P167" i="6"/>
  <c r="BK168" i="6"/>
  <c r="BK167" i="6"/>
  <c r="J167" i="6" s="1"/>
  <c r="J103" i="6" s="1"/>
  <c r="J168" i="6"/>
  <c r="BE168" i="6" s="1"/>
  <c r="BI164" i="6"/>
  <c r="BH164" i="6"/>
  <c r="BG164" i="6"/>
  <c r="BF164" i="6"/>
  <c r="T164" i="6"/>
  <c r="R164" i="6"/>
  <c r="P164" i="6"/>
  <c r="BK164" i="6"/>
  <c r="J164" i="6"/>
  <c r="BE164" i="6"/>
  <c r="BI162" i="6"/>
  <c r="BH162" i="6"/>
  <c r="BG162" i="6"/>
  <c r="BF162" i="6"/>
  <c r="T162" i="6"/>
  <c r="R162" i="6"/>
  <c r="R159" i="6" s="1"/>
  <c r="P162" i="6"/>
  <c r="BK162" i="6"/>
  <c r="J162" i="6"/>
  <c r="BE162" i="6" s="1"/>
  <c r="BI161" i="6"/>
  <c r="BH161" i="6"/>
  <c r="BG161" i="6"/>
  <c r="BF161" i="6"/>
  <c r="T161" i="6"/>
  <c r="R161" i="6"/>
  <c r="P161" i="6"/>
  <c r="BK161" i="6"/>
  <c r="J161" i="6"/>
  <c r="BE161" i="6"/>
  <c r="BI160" i="6"/>
  <c r="BH160" i="6"/>
  <c r="BG160" i="6"/>
  <c r="BF160" i="6"/>
  <c r="T160" i="6"/>
  <c r="T159" i="6"/>
  <c r="R160" i="6"/>
  <c r="P160" i="6"/>
  <c r="P159" i="6"/>
  <c r="BK160" i="6"/>
  <c r="J160" i="6"/>
  <c r="BE160" i="6" s="1"/>
  <c r="BI158" i="6"/>
  <c r="BH158" i="6"/>
  <c r="BG158" i="6"/>
  <c r="BF158" i="6"/>
  <c r="T158" i="6"/>
  <c r="R158" i="6"/>
  <c r="P158" i="6"/>
  <c r="BK158" i="6"/>
  <c r="J158" i="6"/>
  <c r="BE158" i="6" s="1"/>
  <c r="BI157" i="6"/>
  <c r="BH157" i="6"/>
  <c r="BG157" i="6"/>
  <c r="BF157" i="6"/>
  <c r="T157" i="6"/>
  <c r="R157" i="6"/>
  <c r="P157" i="6"/>
  <c r="BK157" i="6"/>
  <c r="J157" i="6"/>
  <c r="BE157" i="6"/>
  <c r="BI156" i="6"/>
  <c r="BH156" i="6"/>
  <c r="BG156" i="6"/>
  <c r="BF156" i="6"/>
  <c r="T156" i="6"/>
  <c r="R156" i="6"/>
  <c r="R153" i="6" s="1"/>
  <c r="P156" i="6"/>
  <c r="BK156" i="6"/>
  <c r="J156" i="6"/>
  <c r="BE156" i="6" s="1"/>
  <c r="BI155" i="6"/>
  <c r="BH155" i="6"/>
  <c r="BG155" i="6"/>
  <c r="BF155" i="6"/>
  <c r="T155" i="6"/>
  <c r="R155" i="6"/>
  <c r="P155" i="6"/>
  <c r="BK155" i="6"/>
  <c r="J155" i="6"/>
  <c r="BE155" i="6"/>
  <c r="BI154" i="6"/>
  <c r="BH154" i="6"/>
  <c r="BG154" i="6"/>
  <c r="BF154" i="6"/>
  <c r="T154" i="6"/>
  <c r="T153" i="6"/>
  <c r="R154" i="6"/>
  <c r="P154" i="6"/>
  <c r="P153" i="6"/>
  <c r="BK154" i="6"/>
  <c r="J154" i="6"/>
  <c r="BE154" i="6" s="1"/>
  <c r="BI152" i="6"/>
  <c r="BH152" i="6"/>
  <c r="BG152" i="6"/>
  <c r="BF152" i="6"/>
  <c r="T152" i="6"/>
  <c r="R152" i="6"/>
  <c r="P152" i="6"/>
  <c r="BK152" i="6"/>
  <c r="J152" i="6"/>
  <c r="BE152" i="6"/>
  <c r="BI151" i="6"/>
  <c r="BH151" i="6"/>
  <c r="BG151" i="6"/>
  <c r="BF151" i="6"/>
  <c r="T151" i="6"/>
  <c r="R151" i="6"/>
  <c r="P151" i="6"/>
  <c r="BK151" i="6"/>
  <c r="J151" i="6"/>
  <c r="BE151" i="6" s="1"/>
  <c r="BI150" i="6"/>
  <c r="BH150" i="6"/>
  <c r="BG150" i="6"/>
  <c r="BF150" i="6"/>
  <c r="T150" i="6"/>
  <c r="R150" i="6"/>
  <c r="P150" i="6"/>
  <c r="BK150" i="6"/>
  <c r="J150" i="6"/>
  <c r="BE150" i="6"/>
  <c r="BI147" i="6"/>
  <c r="BH147" i="6"/>
  <c r="BG147" i="6"/>
  <c r="BF147" i="6"/>
  <c r="T147" i="6"/>
  <c r="R147" i="6"/>
  <c r="P147" i="6"/>
  <c r="BK147" i="6"/>
  <c r="J147" i="6"/>
  <c r="BE147" i="6"/>
  <c r="BI145" i="6"/>
  <c r="BH145" i="6"/>
  <c r="BG145" i="6"/>
  <c r="BF145" i="6"/>
  <c r="T145" i="6"/>
  <c r="R145" i="6"/>
  <c r="P145" i="6"/>
  <c r="BK145" i="6"/>
  <c r="J145" i="6"/>
  <c r="BE145" i="6"/>
  <c r="BI144" i="6"/>
  <c r="BH144" i="6"/>
  <c r="BG144" i="6"/>
  <c r="BF144" i="6"/>
  <c r="T144" i="6"/>
  <c r="R144" i="6"/>
  <c r="P144" i="6"/>
  <c r="BK144" i="6"/>
  <c r="J144" i="6"/>
  <c r="BE144" i="6"/>
  <c r="BI143" i="6"/>
  <c r="BH143" i="6"/>
  <c r="BG143" i="6"/>
  <c r="BF143" i="6"/>
  <c r="T143" i="6"/>
  <c r="R143" i="6"/>
  <c r="P143" i="6"/>
  <c r="BK143" i="6"/>
  <c r="J143" i="6"/>
  <c r="BE143" i="6"/>
  <c r="BI142" i="6"/>
  <c r="BH142" i="6"/>
  <c r="BG142" i="6"/>
  <c r="BF142" i="6"/>
  <c r="T142" i="6"/>
  <c r="R142" i="6"/>
  <c r="P142" i="6"/>
  <c r="BK142" i="6"/>
  <c r="J142" i="6"/>
  <c r="BE142" i="6"/>
  <c r="BI141" i="6"/>
  <c r="BH141" i="6"/>
  <c r="BG141" i="6"/>
  <c r="BF141" i="6"/>
  <c r="T141" i="6"/>
  <c r="R141" i="6"/>
  <c r="P141" i="6"/>
  <c r="BK141" i="6"/>
  <c r="J141" i="6"/>
  <c r="BE141" i="6"/>
  <c r="BI140" i="6"/>
  <c r="BH140" i="6"/>
  <c r="BG140" i="6"/>
  <c r="BF140" i="6"/>
  <c r="J36" i="6" s="1"/>
  <c r="AW102" i="1" s="1"/>
  <c r="T140" i="6"/>
  <c r="R140" i="6"/>
  <c r="P140" i="6"/>
  <c r="BK140" i="6"/>
  <c r="J140" i="6"/>
  <c r="BE140" i="6"/>
  <c r="BI139" i="6"/>
  <c r="BH139" i="6"/>
  <c r="BG139" i="6"/>
  <c r="BF139" i="6"/>
  <c r="T139" i="6"/>
  <c r="R139" i="6"/>
  <c r="R137" i="6" s="1"/>
  <c r="R136" i="6" s="1"/>
  <c r="R135" i="6" s="1"/>
  <c r="P139" i="6"/>
  <c r="BK139" i="6"/>
  <c r="J139" i="6"/>
  <c r="BE139" i="6"/>
  <c r="BI138" i="6"/>
  <c r="BH138" i="6"/>
  <c r="BG138" i="6"/>
  <c r="F37" i="6"/>
  <c r="BB102" i="1" s="1"/>
  <c r="BF138" i="6"/>
  <c r="T138" i="6"/>
  <c r="T137" i="6"/>
  <c r="T136" i="6" s="1"/>
  <c r="T135" i="6" s="1"/>
  <c r="R138" i="6"/>
  <c r="P138" i="6"/>
  <c r="P137" i="6"/>
  <c r="P136" i="6" s="1"/>
  <c r="P135" i="6" s="1"/>
  <c r="AU102" i="1" s="1"/>
  <c r="BK138" i="6"/>
  <c r="J138" i="6"/>
  <c r="BE138" i="6" s="1"/>
  <c r="J132" i="6"/>
  <c r="J131" i="6"/>
  <c r="F131" i="6"/>
  <c r="F129" i="6"/>
  <c r="E127" i="6"/>
  <c r="J94" i="6"/>
  <c r="J93" i="6"/>
  <c r="F93" i="6"/>
  <c r="F91" i="6"/>
  <c r="E89" i="6"/>
  <c r="J20" i="6"/>
  <c r="E20" i="6"/>
  <c r="F132" i="6"/>
  <c r="F94" i="6"/>
  <c r="J19" i="6"/>
  <c r="J14" i="6"/>
  <c r="J129" i="6" s="1"/>
  <c r="E7" i="6"/>
  <c r="E123" i="6"/>
  <c r="E85" i="6"/>
  <c r="J39" i="5"/>
  <c r="J38" i="5"/>
  <c r="AY100" i="1"/>
  <c r="J37" i="5"/>
  <c r="AX100" i="1"/>
  <c r="BI146" i="5"/>
  <c r="BH146" i="5"/>
  <c r="BG146" i="5"/>
  <c r="BF146" i="5"/>
  <c r="T146" i="5"/>
  <c r="R146" i="5"/>
  <c r="P146" i="5"/>
  <c r="BK146" i="5"/>
  <c r="J146" i="5"/>
  <c r="BE146" i="5"/>
  <c r="BI145" i="5"/>
  <c r="BH145" i="5"/>
  <c r="BG145" i="5"/>
  <c r="BF145" i="5"/>
  <c r="T145" i="5"/>
  <c r="R145" i="5"/>
  <c r="P145" i="5"/>
  <c r="BK145" i="5"/>
  <c r="J145" i="5"/>
  <c r="BE145" i="5" s="1"/>
  <c r="BI144" i="5"/>
  <c r="BH144" i="5"/>
  <c r="BG144" i="5"/>
  <c r="BF144" i="5"/>
  <c r="T144" i="5"/>
  <c r="R144" i="5"/>
  <c r="P144" i="5"/>
  <c r="P141" i="5" s="1"/>
  <c r="BK144" i="5"/>
  <c r="J144" i="5"/>
  <c r="BE144" i="5"/>
  <c r="BI143" i="5"/>
  <c r="BH143" i="5"/>
  <c r="BG143" i="5"/>
  <c r="BF143" i="5"/>
  <c r="T143" i="5"/>
  <c r="T141" i="5" s="1"/>
  <c r="R143" i="5"/>
  <c r="P143" i="5"/>
  <c r="BK143" i="5"/>
  <c r="J143" i="5"/>
  <c r="BE143" i="5" s="1"/>
  <c r="BI142" i="5"/>
  <c r="BH142" i="5"/>
  <c r="BG142" i="5"/>
  <c r="BF142" i="5"/>
  <c r="T142" i="5"/>
  <c r="R142" i="5"/>
  <c r="R141" i="5" s="1"/>
  <c r="P142" i="5"/>
  <c r="BK142" i="5"/>
  <c r="BK141" i="5" s="1"/>
  <c r="J141" i="5" s="1"/>
  <c r="J100" i="5" s="1"/>
  <c r="J142" i="5"/>
  <c r="BE142" i="5"/>
  <c r="BI140" i="5"/>
  <c r="BH140" i="5"/>
  <c r="BG140" i="5"/>
  <c r="BF140" i="5"/>
  <c r="T140" i="5"/>
  <c r="R140" i="5"/>
  <c r="P140" i="5"/>
  <c r="BK140" i="5"/>
  <c r="J140" i="5"/>
  <c r="BE140" i="5" s="1"/>
  <c r="BI139" i="5"/>
  <c r="BH139" i="5"/>
  <c r="BG139" i="5"/>
  <c r="BF139" i="5"/>
  <c r="T139" i="5"/>
  <c r="R139" i="5"/>
  <c r="P139" i="5"/>
  <c r="BK139" i="5"/>
  <c r="J139" i="5"/>
  <c r="BE139" i="5"/>
  <c r="BI138" i="5"/>
  <c r="BH138" i="5"/>
  <c r="BG138" i="5"/>
  <c r="BF138" i="5"/>
  <c r="T138" i="5"/>
  <c r="R138" i="5"/>
  <c r="P138" i="5"/>
  <c r="BK138" i="5"/>
  <c r="J138" i="5"/>
  <c r="BE138" i="5" s="1"/>
  <c r="BI137" i="5"/>
  <c r="BH137" i="5"/>
  <c r="BG137" i="5"/>
  <c r="BF137" i="5"/>
  <c r="T137" i="5"/>
  <c r="R137" i="5"/>
  <c r="P137" i="5"/>
  <c r="BK137" i="5"/>
  <c r="J137" i="5"/>
  <c r="BE137" i="5"/>
  <c r="BI136" i="5"/>
  <c r="BH136" i="5"/>
  <c r="BG136" i="5"/>
  <c r="BF136" i="5"/>
  <c r="T136" i="5"/>
  <c r="R136" i="5"/>
  <c r="P136" i="5"/>
  <c r="BK136" i="5"/>
  <c r="J136" i="5"/>
  <c r="BE136" i="5"/>
  <c r="BI135" i="5"/>
  <c r="BH135" i="5"/>
  <c r="BG135" i="5"/>
  <c r="BF135" i="5"/>
  <c r="T135" i="5"/>
  <c r="R135" i="5"/>
  <c r="P135" i="5"/>
  <c r="BK135" i="5"/>
  <c r="J135" i="5"/>
  <c r="BE135" i="5"/>
  <c r="BI134" i="5"/>
  <c r="BH134" i="5"/>
  <c r="BG134" i="5"/>
  <c r="BF134" i="5"/>
  <c r="T134" i="5"/>
  <c r="R134" i="5"/>
  <c r="P134" i="5"/>
  <c r="BK134" i="5"/>
  <c r="J134" i="5"/>
  <c r="BE134" i="5"/>
  <c r="BI133" i="5"/>
  <c r="BH133" i="5"/>
  <c r="BG133" i="5"/>
  <c r="BF133" i="5"/>
  <c r="T133" i="5"/>
  <c r="R133" i="5"/>
  <c r="P133" i="5"/>
  <c r="BK133" i="5"/>
  <c r="J133" i="5"/>
  <c r="BE133" i="5"/>
  <c r="BI132" i="5"/>
  <c r="BH132" i="5"/>
  <c r="BG132" i="5"/>
  <c r="BF132" i="5"/>
  <c r="T132" i="5"/>
  <c r="R132" i="5"/>
  <c r="P132" i="5"/>
  <c r="BK132" i="5"/>
  <c r="J132" i="5"/>
  <c r="BE132" i="5"/>
  <c r="BI131" i="5"/>
  <c r="BH131" i="5"/>
  <c r="BG131" i="5"/>
  <c r="BF131" i="5"/>
  <c r="T131" i="5"/>
  <c r="R131" i="5"/>
  <c r="P131" i="5"/>
  <c r="BK131" i="5"/>
  <c r="J131" i="5"/>
  <c r="BE131" i="5"/>
  <c r="BI130" i="5"/>
  <c r="BH130" i="5"/>
  <c r="BG130" i="5"/>
  <c r="BF130" i="5"/>
  <c r="T130" i="5"/>
  <c r="R130" i="5"/>
  <c r="P130" i="5"/>
  <c r="BK130" i="5"/>
  <c r="J130" i="5"/>
  <c r="BE130" i="5"/>
  <c r="BI129" i="5"/>
  <c r="BH129" i="5"/>
  <c r="BG129" i="5"/>
  <c r="BF129" i="5"/>
  <c r="T129" i="5"/>
  <c r="R129" i="5"/>
  <c r="P129" i="5"/>
  <c r="BK129" i="5"/>
  <c r="J129" i="5"/>
  <c r="BE129" i="5"/>
  <c r="BI128" i="5"/>
  <c r="BH128" i="5"/>
  <c r="BG128" i="5"/>
  <c r="BF128" i="5"/>
  <c r="T128" i="5"/>
  <c r="R128" i="5"/>
  <c r="P128" i="5"/>
  <c r="BK128" i="5"/>
  <c r="J128" i="5"/>
  <c r="BE128" i="5"/>
  <c r="BI127" i="5"/>
  <c r="BH127" i="5"/>
  <c r="BG127" i="5"/>
  <c r="BF127" i="5"/>
  <c r="T127" i="5"/>
  <c r="R127" i="5"/>
  <c r="P127" i="5"/>
  <c r="BK127" i="5"/>
  <c r="J127" i="5"/>
  <c r="BE127" i="5"/>
  <c r="BI126" i="5"/>
  <c r="BH126" i="5"/>
  <c r="BG126" i="5"/>
  <c r="BF126" i="5"/>
  <c r="T126" i="5"/>
  <c r="R126" i="5"/>
  <c r="P126" i="5"/>
  <c r="P123" i="5" s="1"/>
  <c r="BK126" i="5"/>
  <c r="J126" i="5"/>
  <c r="BE126" i="5" s="1"/>
  <c r="BI125" i="5"/>
  <c r="BH125" i="5"/>
  <c r="BG125" i="5"/>
  <c r="BF125" i="5"/>
  <c r="T125" i="5"/>
  <c r="R125" i="5"/>
  <c r="P125" i="5"/>
  <c r="BK125" i="5"/>
  <c r="J125" i="5"/>
  <c r="BE125" i="5"/>
  <c r="BI124" i="5"/>
  <c r="BH124" i="5"/>
  <c r="BG124" i="5"/>
  <c r="BF124" i="5"/>
  <c r="T124" i="5"/>
  <c r="T123" i="5" s="1"/>
  <c r="T122" i="5" s="1"/>
  <c r="R124" i="5"/>
  <c r="R123" i="5"/>
  <c r="R122" i="5" s="1"/>
  <c r="P124" i="5"/>
  <c r="P122" i="5"/>
  <c r="AU100" i="1"/>
  <c r="BK124" i="5"/>
  <c r="J124" i="5"/>
  <c r="BE124" i="5" s="1"/>
  <c r="J119" i="5"/>
  <c r="J118" i="5"/>
  <c r="F118" i="5"/>
  <c r="F116" i="5"/>
  <c r="E114" i="5"/>
  <c r="J94" i="5"/>
  <c r="J93" i="5"/>
  <c r="F93" i="5"/>
  <c r="F91" i="5"/>
  <c r="E89" i="5"/>
  <c r="J20" i="5"/>
  <c r="E20" i="5"/>
  <c r="J19" i="5"/>
  <c r="J14" i="5"/>
  <c r="E7" i="5"/>
  <c r="E85" i="5" s="1"/>
  <c r="J39" i="4"/>
  <c r="J38" i="4"/>
  <c r="AY99" i="1" s="1"/>
  <c r="J37" i="4"/>
  <c r="AX99" i="1"/>
  <c r="BI230" i="4"/>
  <c r="BH230" i="4"/>
  <c r="BG230" i="4"/>
  <c r="BF230" i="4"/>
  <c r="T230" i="4"/>
  <c r="T228" i="4" s="1"/>
  <c r="R230" i="4"/>
  <c r="P230" i="4"/>
  <c r="BK230" i="4"/>
  <c r="J230" i="4"/>
  <c r="BE230" i="4" s="1"/>
  <c r="BI229" i="4"/>
  <c r="BH229" i="4"/>
  <c r="BG229" i="4"/>
  <c r="BF229" i="4"/>
  <c r="T229" i="4"/>
  <c r="R229" i="4"/>
  <c r="R228" i="4"/>
  <c r="P229" i="4"/>
  <c r="P228" i="4"/>
  <c r="BK229" i="4"/>
  <c r="BK228" i="4"/>
  <c r="J228" i="4" s="1"/>
  <c r="J113" i="4" s="1"/>
  <c r="J229" i="4"/>
  <c r="BE229" i="4" s="1"/>
  <c r="BI227" i="4"/>
  <c r="BH227" i="4"/>
  <c r="BG227" i="4"/>
  <c r="BF227" i="4"/>
  <c r="T227" i="4"/>
  <c r="T226" i="4" s="1"/>
  <c r="R227" i="4"/>
  <c r="R226" i="4" s="1"/>
  <c r="P227" i="4"/>
  <c r="P226" i="4" s="1"/>
  <c r="BK227" i="4"/>
  <c r="BK226" i="4" s="1"/>
  <c r="J226" i="4" s="1"/>
  <c r="J112" i="4" s="1"/>
  <c r="J227" i="4"/>
  <c r="BE227" i="4"/>
  <c r="BI225" i="4"/>
  <c r="BH225" i="4"/>
  <c r="BG225" i="4"/>
  <c r="BF225" i="4"/>
  <c r="T225" i="4"/>
  <c r="R225" i="4"/>
  <c r="P225" i="4"/>
  <c r="BK225" i="4"/>
  <c r="J225" i="4"/>
  <c r="BE225" i="4"/>
  <c r="BI224" i="4"/>
  <c r="BH224" i="4"/>
  <c r="BG224" i="4"/>
  <c r="BF224" i="4"/>
  <c r="T224" i="4"/>
  <c r="R224" i="4"/>
  <c r="R222" i="4" s="1"/>
  <c r="R218" i="4" s="1"/>
  <c r="P224" i="4"/>
  <c r="BK224" i="4"/>
  <c r="J224" i="4"/>
  <c r="BE224" i="4"/>
  <c r="BI223" i="4"/>
  <c r="BH223" i="4"/>
  <c r="BG223" i="4"/>
  <c r="BF223" i="4"/>
  <c r="T223" i="4"/>
  <c r="R223" i="4"/>
  <c r="P223" i="4"/>
  <c r="P222" i="4" s="1"/>
  <c r="BK223" i="4"/>
  <c r="BK222" i="4" s="1"/>
  <c r="J223" i="4"/>
  <c r="BE223" i="4"/>
  <c r="BI221" i="4"/>
  <c r="BH221" i="4"/>
  <c r="BG221" i="4"/>
  <c r="BF221" i="4"/>
  <c r="T221" i="4"/>
  <c r="R221" i="4"/>
  <c r="P221" i="4"/>
  <c r="P219" i="4" s="1"/>
  <c r="P218" i="4" s="1"/>
  <c r="BK221" i="4"/>
  <c r="J221" i="4"/>
  <c r="BE221" i="4"/>
  <c r="BI220" i="4"/>
  <c r="BH220" i="4"/>
  <c r="BG220" i="4"/>
  <c r="BF220" i="4"/>
  <c r="T220" i="4"/>
  <c r="T219" i="4" s="1"/>
  <c r="R220" i="4"/>
  <c r="R219" i="4"/>
  <c r="P220" i="4"/>
  <c r="BK220" i="4"/>
  <c r="J220" i="4"/>
  <c r="BE220" i="4" s="1"/>
  <c r="BI217" i="4"/>
  <c r="BH217" i="4"/>
  <c r="BG217" i="4"/>
  <c r="BF217" i="4"/>
  <c r="T217" i="4"/>
  <c r="R217" i="4"/>
  <c r="P217" i="4"/>
  <c r="BK217" i="4"/>
  <c r="J217" i="4"/>
  <c r="BE217" i="4"/>
  <c r="BI216" i="4"/>
  <c r="BH216" i="4"/>
  <c r="BG216" i="4"/>
  <c r="BF216" i="4"/>
  <c r="T216" i="4"/>
  <c r="R216" i="4"/>
  <c r="P216" i="4"/>
  <c r="BK216" i="4"/>
  <c r="J216" i="4"/>
  <c r="BE216" i="4" s="1"/>
  <c r="BI215" i="4"/>
  <c r="BH215" i="4"/>
  <c r="BG215" i="4"/>
  <c r="BF215" i="4"/>
  <c r="T215" i="4"/>
  <c r="R215" i="4"/>
  <c r="P215" i="4"/>
  <c r="BK215" i="4"/>
  <c r="J215" i="4"/>
  <c r="BE215" i="4" s="1"/>
  <c r="BI214" i="4"/>
  <c r="BH214" i="4"/>
  <c r="BG214" i="4"/>
  <c r="BF214" i="4"/>
  <c r="T214" i="4"/>
  <c r="T212" i="4" s="1"/>
  <c r="T211" i="4" s="1"/>
  <c r="R214" i="4"/>
  <c r="P214" i="4"/>
  <c r="BK214" i="4"/>
  <c r="J214" i="4"/>
  <c r="BE214" i="4" s="1"/>
  <c r="BI213" i="4"/>
  <c r="BH213" i="4"/>
  <c r="BG213" i="4"/>
  <c r="BF213" i="4"/>
  <c r="T213" i="4"/>
  <c r="R213" i="4"/>
  <c r="R212" i="4" s="1"/>
  <c r="R211" i="4" s="1"/>
  <c r="P213" i="4"/>
  <c r="P212" i="4" s="1"/>
  <c r="P211" i="4" s="1"/>
  <c r="BK213" i="4"/>
  <c r="BK212" i="4" s="1"/>
  <c r="BK211" i="4" s="1"/>
  <c r="J211" i="4" s="1"/>
  <c r="J107" i="4" s="1"/>
  <c r="J213" i="4"/>
  <c r="BE213" i="4" s="1"/>
  <c r="BI210" i="4"/>
  <c r="BH210" i="4"/>
  <c r="BG210" i="4"/>
  <c r="BF210" i="4"/>
  <c r="T210" i="4"/>
  <c r="T208" i="4" s="1"/>
  <c r="R210" i="4"/>
  <c r="P210" i="4"/>
  <c r="BK210" i="4"/>
  <c r="J210" i="4"/>
  <c r="BE210" i="4" s="1"/>
  <c r="BI209" i="4"/>
  <c r="BH209" i="4"/>
  <c r="BG209" i="4"/>
  <c r="BF209" i="4"/>
  <c r="T209" i="4"/>
  <c r="R209" i="4"/>
  <c r="R208" i="4"/>
  <c r="P209" i="4"/>
  <c r="P208" i="4"/>
  <c r="BK209" i="4"/>
  <c r="BK208" i="4" s="1"/>
  <c r="J208" i="4" s="1"/>
  <c r="J106" i="4" s="1"/>
  <c r="J209" i="4"/>
  <c r="BE209" i="4" s="1"/>
  <c r="BI207" i="4"/>
  <c r="BH207" i="4"/>
  <c r="BG207" i="4"/>
  <c r="BF207" i="4"/>
  <c r="T207" i="4"/>
  <c r="R207" i="4"/>
  <c r="P207" i="4"/>
  <c r="BK207" i="4"/>
  <c r="J207" i="4"/>
  <c r="BE207" i="4" s="1"/>
  <c r="BI206" i="4"/>
  <c r="BH206" i="4"/>
  <c r="BG206" i="4"/>
  <c r="BF206" i="4"/>
  <c r="T206" i="4"/>
  <c r="R206" i="4"/>
  <c r="P206" i="4"/>
  <c r="BK206" i="4"/>
  <c r="J206" i="4"/>
  <c r="BE206" i="4"/>
  <c r="BI205" i="4"/>
  <c r="BH205" i="4"/>
  <c r="BG205" i="4"/>
  <c r="BF205" i="4"/>
  <c r="T205" i="4"/>
  <c r="R205" i="4"/>
  <c r="R201" i="4" s="1"/>
  <c r="P205" i="4"/>
  <c r="BK205" i="4"/>
  <c r="J205" i="4"/>
  <c r="BE205" i="4" s="1"/>
  <c r="BI203" i="4"/>
  <c r="BH203" i="4"/>
  <c r="BG203" i="4"/>
  <c r="BF203" i="4"/>
  <c r="T203" i="4"/>
  <c r="R203" i="4"/>
  <c r="P203" i="4"/>
  <c r="BK203" i="4"/>
  <c r="BK201" i="4" s="1"/>
  <c r="J201" i="4" s="1"/>
  <c r="J105" i="4" s="1"/>
  <c r="J203" i="4"/>
  <c r="BE203" i="4"/>
  <c r="BI202" i="4"/>
  <c r="BH202" i="4"/>
  <c r="BG202" i="4"/>
  <c r="BF202" i="4"/>
  <c r="T202" i="4"/>
  <c r="T201" i="4" s="1"/>
  <c r="R202" i="4"/>
  <c r="P202" i="4"/>
  <c r="P201" i="4" s="1"/>
  <c r="BK202" i="4"/>
  <c r="J202" i="4"/>
  <c r="BE202" i="4" s="1"/>
  <c r="BI199" i="4"/>
  <c r="BH199" i="4"/>
  <c r="BG199" i="4"/>
  <c r="BF199" i="4"/>
  <c r="T199" i="4"/>
  <c r="R199" i="4"/>
  <c r="P199" i="4"/>
  <c r="BK199" i="4"/>
  <c r="J199" i="4"/>
  <c r="BE199" i="4" s="1"/>
  <c r="BI198" i="4"/>
  <c r="BH198" i="4"/>
  <c r="BG198" i="4"/>
  <c r="BF198" i="4"/>
  <c r="T198" i="4"/>
  <c r="R198" i="4"/>
  <c r="P198" i="4"/>
  <c r="BK198" i="4"/>
  <c r="J198" i="4"/>
  <c r="BE198" i="4"/>
  <c r="BI197" i="4"/>
  <c r="BH197" i="4"/>
  <c r="BG197" i="4"/>
  <c r="BF197" i="4"/>
  <c r="T197" i="4"/>
  <c r="R197" i="4"/>
  <c r="P197" i="4"/>
  <c r="BK197" i="4"/>
  <c r="J197" i="4"/>
  <c r="BE197" i="4" s="1"/>
  <c r="BI196" i="4"/>
  <c r="BH196" i="4"/>
  <c r="BG196" i="4"/>
  <c r="BF196" i="4"/>
  <c r="T196" i="4"/>
  <c r="R196" i="4"/>
  <c r="P196" i="4"/>
  <c r="BK196" i="4"/>
  <c r="J196" i="4"/>
  <c r="BE196" i="4" s="1"/>
  <c r="BI195" i="4"/>
  <c r="BH195" i="4"/>
  <c r="BG195" i="4"/>
  <c r="BF195" i="4"/>
  <c r="T195" i="4"/>
  <c r="R195" i="4"/>
  <c r="R192" i="4" s="1"/>
  <c r="P195" i="4"/>
  <c r="BK195" i="4"/>
  <c r="J195" i="4"/>
  <c r="BE195" i="4" s="1"/>
  <c r="BI194" i="4"/>
  <c r="BH194" i="4"/>
  <c r="BG194" i="4"/>
  <c r="BF194" i="4"/>
  <c r="T194" i="4"/>
  <c r="R194" i="4"/>
  <c r="P194" i="4"/>
  <c r="BK194" i="4"/>
  <c r="J194" i="4"/>
  <c r="BE194" i="4"/>
  <c r="BI193" i="4"/>
  <c r="BH193" i="4"/>
  <c r="BG193" i="4"/>
  <c r="BF193" i="4"/>
  <c r="T193" i="4"/>
  <c r="T192" i="4" s="1"/>
  <c r="R193" i="4"/>
  <c r="P193" i="4"/>
  <c r="P192" i="4" s="1"/>
  <c r="BK193" i="4"/>
  <c r="J193" i="4"/>
  <c r="BE193" i="4" s="1"/>
  <c r="BI189" i="4"/>
  <c r="BH189" i="4"/>
  <c r="BG189" i="4"/>
  <c r="BF189" i="4"/>
  <c r="T189" i="4"/>
  <c r="R189" i="4"/>
  <c r="P189" i="4"/>
  <c r="BK189" i="4"/>
  <c r="J189" i="4"/>
  <c r="BE189" i="4" s="1"/>
  <c r="BI188" i="4"/>
  <c r="BH188" i="4"/>
  <c r="BG188" i="4"/>
  <c r="BF188" i="4"/>
  <c r="T188" i="4"/>
  <c r="R188" i="4"/>
  <c r="P188" i="4"/>
  <c r="BK188" i="4"/>
  <c r="J188" i="4"/>
  <c r="BE188" i="4" s="1"/>
  <c r="BI187" i="4"/>
  <c r="BH187" i="4"/>
  <c r="BG187" i="4"/>
  <c r="BF187" i="4"/>
  <c r="T187" i="4"/>
  <c r="R187" i="4"/>
  <c r="P187" i="4"/>
  <c r="BK187" i="4"/>
  <c r="J187" i="4"/>
  <c r="BE187" i="4" s="1"/>
  <c r="BI186" i="4"/>
  <c r="BH186" i="4"/>
  <c r="BG186" i="4"/>
  <c r="BF186" i="4"/>
  <c r="T186" i="4"/>
  <c r="R186" i="4"/>
  <c r="P186" i="4"/>
  <c r="BK186" i="4"/>
  <c r="J186" i="4"/>
  <c r="BE186" i="4" s="1"/>
  <c r="BI184" i="4"/>
  <c r="BH184" i="4"/>
  <c r="BG184" i="4"/>
  <c r="BF184" i="4"/>
  <c r="T184" i="4"/>
  <c r="R184" i="4"/>
  <c r="R181" i="4" s="1"/>
  <c r="P184" i="4"/>
  <c r="BK184" i="4"/>
  <c r="J184" i="4"/>
  <c r="BE184" i="4" s="1"/>
  <c r="BI183" i="4"/>
  <c r="BH183" i="4"/>
  <c r="BG183" i="4"/>
  <c r="BF183" i="4"/>
  <c r="T183" i="4"/>
  <c r="R183" i="4"/>
  <c r="P183" i="4"/>
  <c r="BK183" i="4"/>
  <c r="J183" i="4"/>
  <c r="BE183" i="4" s="1"/>
  <c r="BI182" i="4"/>
  <c r="BH182" i="4"/>
  <c r="BG182" i="4"/>
  <c r="BF182" i="4"/>
  <c r="T182" i="4"/>
  <c r="T181" i="4"/>
  <c r="R182" i="4"/>
  <c r="P182" i="4"/>
  <c r="P181" i="4"/>
  <c r="BK182" i="4"/>
  <c r="J182" i="4"/>
  <c r="BE182" i="4" s="1"/>
  <c r="BI180" i="4"/>
  <c r="BH180" i="4"/>
  <c r="BG180" i="4"/>
  <c r="BF180" i="4"/>
  <c r="T180" i="4"/>
  <c r="R180" i="4"/>
  <c r="P180" i="4"/>
  <c r="BK180" i="4"/>
  <c r="J180" i="4"/>
  <c r="BE180" i="4"/>
  <c r="BI179" i="4"/>
  <c r="BH179" i="4"/>
  <c r="BG179" i="4"/>
  <c r="BF179" i="4"/>
  <c r="T179" i="4"/>
  <c r="R179" i="4"/>
  <c r="P179" i="4"/>
  <c r="BK179" i="4"/>
  <c r="J179" i="4"/>
  <c r="BE179" i="4"/>
  <c r="BI178" i="4"/>
  <c r="BH178" i="4"/>
  <c r="BG178" i="4"/>
  <c r="BF178" i="4"/>
  <c r="T178" i="4"/>
  <c r="R178" i="4"/>
  <c r="P178" i="4"/>
  <c r="BK178" i="4"/>
  <c r="J178" i="4"/>
  <c r="BE178" i="4"/>
  <c r="BI177" i="4"/>
  <c r="BH177" i="4"/>
  <c r="BG177" i="4"/>
  <c r="BF177" i="4"/>
  <c r="T177" i="4"/>
  <c r="R177" i="4"/>
  <c r="P177" i="4"/>
  <c r="BK177" i="4"/>
  <c r="J177" i="4"/>
  <c r="BE177" i="4"/>
  <c r="BI176" i="4"/>
  <c r="BH176" i="4"/>
  <c r="BG176" i="4"/>
  <c r="BF176" i="4"/>
  <c r="T176" i="4"/>
  <c r="R176" i="4"/>
  <c r="P176" i="4"/>
  <c r="BK176" i="4"/>
  <c r="J176" i="4"/>
  <c r="BE176" i="4"/>
  <c r="BI175" i="4"/>
  <c r="BH175" i="4"/>
  <c r="BG175" i="4"/>
  <c r="BF175" i="4"/>
  <c r="T175" i="4"/>
  <c r="R175" i="4"/>
  <c r="P175" i="4"/>
  <c r="BK175" i="4"/>
  <c r="J175" i="4"/>
  <c r="BE175" i="4"/>
  <c r="BI174" i="4"/>
  <c r="BH174" i="4"/>
  <c r="BG174" i="4"/>
  <c r="BF174" i="4"/>
  <c r="T174" i="4"/>
  <c r="R174" i="4"/>
  <c r="P174" i="4"/>
  <c r="BK174" i="4"/>
  <c r="J174" i="4"/>
  <c r="BE174" i="4"/>
  <c r="BI173" i="4"/>
  <c r="BH173" i="4"/>
  <c r="BG173" i="4"/>
  <c r="BF173" i="4"/>
  <c r="T173" i="4"/>
  <c r="R173" i="4"/>
  <c r="P173" i="4"/>
  <c r="BK173" i="4"/>
  <c r="J173" i="4"/>
  <c r="BE173" i="4"/>
  <c r="BI172" i="4"/>
  <c r="BH172" i="4"/>
  <c r="BG172" i="4"/>
  <c r="BF172" i="4"/>
  <c r="T172" i="4"/>
  <c r="R172" i="4"/>
  <c r="R169" i="4" s="1"/>
  <c r="P172" i="4"/>
  <c r="BK172" i="4"/>
  <c r="J172" i="4"/>
  <c r="BE172" i="4"/>
  <c r="BI171" i="4"/>
  <c r="BH171" i="4"/>
  <c r="BG171" i="4"/>
  <c r="BF171" i="4"/>
  <c r="T171" i="4"/>
  <c r="R171" i="4"/>
  <c r="P171" i="4"/>
  <c r="BK171" i="4"/>
  <c r="J171" i="4"/>
  <c r="BE171" i="4"/>
  <c r="BI170" i="4"/>
  <c r="BH170" i="4"/>
  <c r="BG170" i="4"/>
  <c r="BF170" i="4"/>
  <c r="T170" i="4"/>
  <c r="T169" i="4"/>
  <c r="R170" i="4"/>
  <c r="P170" i="4"/>
  <c r="P169" i="4"/>
  <c r="BK170" i="4"/>
  <c r="J170" i="4"/>
  <c r="BE170" i="4" s="1"/>
  <c r="BI168" i="4"/>
  <c r="BH168" i="4"/>
  <c r="BG168" i="4"/>
  <c r="BF168" i="4"/>
  <c r="T168" i="4"/>
  <c r="R168" i="4"/>
  <c r="P168" i="4"/>
  <c r="BK168" i="4"/>
  <c r="J168" i="4"/>
  <c r="BE168" i="4" s="1"/>
  <c r="BI167" i="4"/>
  <c r="BH167" i="4"/>
  <c r="BG167" i="4"/>
  <c r="BF167" i="4"/>
  <c r="T167" i="4"/>
  <c r="R167" i="4"/>
  <c r="P167" i="4"/>
  <c r="BK167" i="4"/>
  <c r="J167" i="4"/>
  <c r="BE167" i="4" s="1"/>
  <c r="BI166" i="4"/>
  <c r="BH166" i="4"/>
  <c r="BG166" i="4"/>
  <c r="BF166" i="4"/>
  <c r="T166" i="4"/>
  <c r="R166" i="4"/>
  <c r="P166" i="4"/>
  <c r="BK166" i="4"/>
  <c r="J166" i="4"/>
  <c r="BE166" i="4" s="1"/>
  <c r="BI165" i="4"/>
  <c r="BH165" i="4"/>
  <c r="BG165" i="4"/>
  <c r="BF165" i="4"/>
  <c r="T165" i="4"/>
  <c r="R165" i="4"/>
  <c r="P165" i="4"/>
  <c r="BK165" i="4"/>
  <c r="J165" i="4"/>
  <c r="BE165" i="4" s="1"/>
  <c r="BI164" i="4"/>
  <c r="BH164" i="4"/>
  <c r="BG164" i="4"/>
  <c r="BF164" i="4"/>
  <c r="T164" i="4"/>
  <c r="R164" i="4"/>
  <c r="R161" i="4" s="1"/>
  <c r="P164" i="4"/>
  <c r="BK164" i="4"/>
  <c r="J164" i="4"/>
  <c r="BE164" i="4" s="1"/>
  <c r="BI163" i="4"/>
  <c r="BH163" i="4"/>
  <c r="BG163" i="4"/>
  <c r="BF163" i="4"/>
  <c r="T163" i="4"/>
  <c r="R163" i="4"/>
  <c r="P163" i="4"/>
  <c r="BK163" i="4"/>
  <c r="J163" i="4"/>
  <c r="BE163" i="4" s="1"/>
  <c r="BI162" i="4"/>
  <c r="BH162" i="4"/>
  <c r="BG162" i="4"/>
  <c r="BF162" i="4"/>
  <c r="T162" i="4"/>
  <c r="T161" i="4"/>
  <c r="R162" i="4"/>
  <c r="P162" i="4"/>
  <c r="P161" i="4"/>
  <c r="BK162" i="4"/>
  <c r="J162" i="4"/>
  <c r="BE162" i="4" s="1"/>
  <c r="BI160" i="4"/>
  <c r="BH160" i="4"/>
  <c r="BG160" i="4"/>
  <c r="BF160" i="4"/>
  <c r="T160" i="4"/>
  <c r="R160" i="4"/>
  <c r="P160" i="4"/>
  <c r="BK160" i="4"/>
  <c r="J160" i="4"/>
  <c r="BE160" i="4"/>
  <c r="BI159" i="4"/>
  <c r="BH159" i="4"/>
  <c r="BG159" i="4"/>
  <c r="BF159" i="4"/>
  <c r="T159" i="4"/>
  <c r="R159" i="4"/>
  <c r="P159" i="4"/>
  <c r="BK159" i="4"/>
  <c r="J159" i="4"/>
  <c r="BE159" i="4"/>
  <c r="BI158" i="4"/>
  <c r="BH158" i="4"/>
  <c r="BG158" i="4"/>
  <c r="BF158" i="4"/>
  <c r="T158" i="4"/>
  <c r="R158" i="4"/>
  <c r="P158" i="4"/>
  <c r="BK158" i="4"/>
  <c r="J158" i="4"/>
  <c r="BE158" i="4"/>
  <c r="BI157" i="4"/>
  <c r="BH157" i="4"/>
  <c r="BG157" i="4"/>
  <c r="BF157" i="4"/>
  <c r="T157" i="4"/>
  <c r="R157" i="4"/>
  <c r="P157" i="4"/>
  <c r="BK157" i="4"/>
  <c r="J157" i="4"/>
  <c r="BE157" i="4"/>
  <c r="BI156" i="4"/>
  <c r="BH156" i="4"/>
  <c r="BG156" i="4"/>
  <c r="BF156" i="4"/>
  <c r="T156" i="4"/>
  <c r="R156" i="4"/>
  <c r="P156" i="4"/>
  <c r="BK156" i="4"/>
  <c r="J156" i="4"/>
  <c r="BE156" i="4"/>
  <c r="BI155" i="4"/>
  <c r="BH155" i="4"/>
  <c r="BG155" i="4"/>
  <c r="BF155" i="4"/>
  <c r="T155" i="4"/>
  <c r="R155" i="4"/>
  <c r="P155" i="4"/>
  <c r="BK155" i="4"/>
  <c r="J155" i="4"/>
  <c r="BE155" i="4"/>
  <c r="BI154" i="4"/>
  <c r="BH154" i="4"/>
  <c r="BG154" i="4"/>
  <c r="BF154" i="4"/>
  <c r="T154" i="4"/>
  <c r="R154" i="4"/>
  <c r="P154" i="4"/>
  <c r="BK154" i="4"/>
  <c r="J154" i="4"/>
  <c r="BE154" i="4"/>
  <c r="BI150" i="4"/>
  <c r="BH150" i="4"/>
  <c r="BG150" i="4"/>
  <c r="BF150" i="4"/>
  <c r="T150" i="4"/>
  <c r="R150" i="4"/>
  <c r="P150" i="4"/>
  <c r="BK150" i="4"/>
  <c r="J150" i="4"/>
  <c r="BE150" i="4"/>
  <c r="BI148" i="4"/>
  <c r="BH148" i="4"/>
  <c r="BG148" i="4"/>
  <c r="BF148" i="4"/>
  <c r="T148" i="4"/>
  <c r="R148" i="4"/>
  <c r="P148" i="4"/>
  <c r="BK148" i="4"/>
  <c r="J148" i="4"/>
  <c r="BE148" i="4"/>
  <c r="BI147" i="4"/>
  <c r="BH147" i="4"/>
  <c r="BG147" i="4"/>
  <c r="BF147" i="4"/>
  <c r="T147" i="4"/>
  <c r="R147" i="4"/>
  <c r="P147" i="4"/>
  <c r="BK147" i="4"/>
  <c r="J147" i="4"/>
  <c r="BE147" i="4"/>
  <c r="BI145" i="4"/>
  <c r="BH145" i="4"/>
  <c r="BG145" i="4"/>
  <c r="BF145" i="4"/>
  <c r="T145" i="4"/>
  <c r="R145" i="4"/>
  <c r="P145" i="4"/>
  <c r="BK145" i="4"/>
  <c r="J145" i="4"/>
  <c r="BE145" i="4"/>
  <c r="BI144" i="4"/>
  <c r="BH144" i="4"/>
  <c r="BG144" i="4"/>
  <c r="BF144" i="4"/>
  <c r="T144" i="4"/>
  <c r="R144" i="4"/>
  <c r="P144" i="4"/>
  <c r="BK144" i="4"/>
  <c r="J144" i="4"/>
  <c r="BE144" i="4"/>
  <c r="BI143" i="4"/>
  <c r="BH143" i="4"/>
  <c r="BG143" i="4"/>
  <c r="BF143" i="4"/>
  <c r="T143" i="4"/>
  <c r="R143" i="4"/>
  <c r="P143" i="4"/>
  <c r="BK143" i="4"/>
  <c r="J143" i="4"/>
  <c r="BE143" i="4"/>
  <c r="BI142" i="4"/>
  <c r="BH142" i="4"/>
  <c r="BG142" i="4"/>
  <c r="BF142" i="4"/>
  <c r="T142" i="4"/>
  <c r="R142" i="4"/>
  <c r="P142" i="4"/>
  <c r="BK142" i="4"/>
  <c r="J142" i="4"/>
  <c r="BE142" i="4"/>
  <c r="BI141" i="4"/>
  <c r="BH141" i="4"/>
  <c r="BG141" i="4"/>
  <c r="BF141" i="4"/>
  <c r="T141" i="4"/>
  <c r="R141" i="4"/>
  <c r="P141" i="4"/>
  <c r="BK141" i="4"/>
  <c r="J141" i="4"/>
  <c r="BE141" i="4"/>
  <c r="BI140" i="4"/>
  <c r="BH140" i="4"/>
  <c r="BG140" i="4"/>
  <c r="BF140" i="4"/>
  <c r="T140" i="4"/>
  <c r="R140" i="4"/>
  <c r="P140" i="4"/>
  <c r="BK140" i="4"/>
  <c r="J140" i="4"/>
  <c r="BE140" i="4"/>
  <c r="BI139" i="4"/>
  <c r="BH139" i="4"/>
  <c r="BG139" i="4"/>
  <c r="BF139" i="4"/>
  <c r="T139" i="4"/>
  <c r="R139" i="4"/>
  <c r="P139" i="4"/>
  <c r="BK139" i="4"/>
  <c r="J139" i="4"/>
  <c r="BE139" i="4"/>
  <c r="BI138" i="4"/>
  <c r="F39" i="4"/>
  <c r="BD99" i="1" s="1"/>
  <c r="BH138" i="4"/>
  <c r="BG138" i="4"/>
  <c r="F37" i="4" s="1"/>
  <c r="BB99" i="1" s="1"/>
  <c r="BF138" i="4"/>
  <c r="F36" i="4" s="1"/>
  <c r="BA99" i="1" s="1"/>
  <c r="T138" i="4"/>
  <c r="T137" i="4"/>
  <c r="T136" i="4" s="1"/>
  <c r="R138" i="4"/>
  <c r="R137" i="4"/>
  <c r="R136" i="4" s="1"/>
  <c r="R135" i="4" s="1"/>
  <c r="P138" i="4"/>
  <c r="P137" i="4"/>
  <c r="P136" i="4" s="1"/>
  <c r="P135" i="4" s="1"/>
  <c r="AU99" i="1" s="1"/>
  <c r="AU98" i="1" s="1"/>
  <c r="BK138" i="4"/>
  <c r="J138" i="4"/>
  <c r="BE138" i="4" s="1"/>
  <c r="J132" i="4"/>
  <c r="J131" i="4"/>
  <c r="F131" i="4"/>
  <c r="F129" i="4"/>
  <c r="E127" i="4"/>
  <c r="J94" i="4"/>
  <c r="J93" i="4"/>
  <c r="F93" i="4"/>
  <c r="F91" i="4"/>
  <c r="E89" i="4"/>
  <c r="J20" i="4"/>
  <c r="E20" i="4"/>
  <c r="F132" i="4" s="1"/>
  <c r="F94" i="4"/>
  <c r="J19" i="4"/>
  <c r="J14" i="4"/>
  <c r="J129" i="4" s="1"/>
  <c r="E7" i="4"/>
  <c r="E123" i="4"/>
  <c r="E85" i="4"/>
  <c r="J39" i="3"/>
  <c r="J38" i="3"/>
  <c r="AY97" i="1"/>
  <c r="J37" i="3"/>
  <c r="AX97" i="1"/>
  <c r="BI148" i="3"/>
  <c r="BH148" i="3"/>
  <c r="BG148" i="3"/>
  <c r="BF148" i="3"/>
  <c r="T148" i="3"/>
  <c r="R148" i="3"/>
  <c r="P148" i="3"/>
  <c r="BK148" i="3"/>
  <c r="J148" i="3"/>
  <c r="BE148" i="3"/>
  <c r="BI147" i="3"/>
  <c r="BH147" i="3"/>
  <c r="BG147" i="3"/>
  <c r="BF147" i="3"/>
  <c r="T147" i="3"/>
  <c r="R147" i="3"/>
  <c r="P147" i="3"/>
  <c r="BK147" i="3"/>
  <c r="J147" i="3"/>
  <c r="BE147" i="3"/>
  <c r="BI146" i="3"/>
  <c r="BH146" i="3"/>
  <c r="BG146" i="3"/>
  <c r="BF146" i="3"/>
  <c r="T146" i="3"/>
  <c r="R146" i="3"/>
  <c r="P146" i="3"/>
  <c r="BK146" i="3"/>
  <c r="J146" i="3"/>
  <c r="BE146" i="3"/>
  <c r="BI145" i="3"/>
  <c r="BH145" i="3"/>
  <c r="BG145" i="3"/>
  <c r="BF145" i="3"/>
  <c r="T145" i="3"/>
  <c r="R145" i="3"/>
  <c r="P145" i="3"/>
  <c r="BK145" i="3"/>
  <c r="J145" i="3"/>
  <c r="BE145" i="3"/>
  <c r="BI144" i="3"/>
  <c r="BH144" i="3"/>
  <c r="BG144" i="3"/>
  <c r="BF144" i="3"/>
  <c r="T144" i="3"/>
  <c r="R144" i="3"/>
  <c r="P144" i="3"/>
  <c r="BK144" i="3"/>
  <c r="J144" i="3"/>
  <c r="BE144" i="3"/>
  <c r="BI143" i="3"/>
  <c r="BH143" i="3"/>
  <c r="BG143" i="3"/>
  <c r="BF143" i="3"/>
  <c r="T143" i="3"/>
  <c r="R143" i="3"/>
  <c r="P143" i="3"/>
  <c r="BK143" i="3"/>
  <c r="J143" i="3"/>
  <c r="BE143" i="3"/>
  <c r="BI142" i="3"/>
  <c r="BH142" i="3"/>
  <c r="BG142" i="3"/>
  <c r="BF142" i="3"/>
  <c r="T142" i="3"/>
  <c r="T141" i="3"/>
  <c r="R142" i="3"/>
  <c r="R141" i="3"/>
  <c r="P142" i="3"/>
  <c r="P141" i="3"/>
  <c r="BK142" i="3"/>
  <c r="BK141" i="3"/>
  <c r="J141" i="3" s="1"/>
  <c r="J100" i="3" s="1"/>
  <c r="J142" i="3"/>
  <c r="BE142" i="3" s="1"/>
  <c r="BI140" i="3"/>
  <c r="BH140" i="3"/>
  <c r="BG140" i="3"/>
  <c r="BF140" i="3"/>
  <c r="T140" i="3"/>
  <c r="R140" i="3"/>
  <c r="P140" i="3"/>
  <c r="BK140" i="3"/>
  <c r="J140" i="3"/>
  <c r="BE140" i="3" s="1"/>
  <c r="BI139" i="3"/>
  <c r="BH139" i="3"/>
  <c r="BG139" i="3"/>
  <c r="BF139" i="3"/>
  <c r="T139" i="3"/>
  <c r="R139" i="3"/>
  <c r="P139" i="3"/>
  <c r="BK139" i="3"/>
  <c r="J139" i="3"/>
  <c r="BE139" i="3" s="1"/>
  <c r="BI138" i="3"/>
  <c r="BH138" i="3"/>
  <c r="BG138" i="3"/>
  <c r="BF138" i="3"/>
  <c r="T138" i="3"/>
  <c r="R138" i="3"/>
  <c r="P138" i="3"/>
  <c r="BK138" i="3"/>
  <c r="J138" i="3"/>
  <c r="BE138" i="3"/>
  <c r="BI137" i="3"/>
  <c r="BH137" i="3"/>
  <c r="BG137" i="3"/>
  <c r="BF137" i="3"/>
  <c r="T137" i="3"/>
  <c r="R137" i="3"/>
  <c r="P137" i="3"/>
  <c r="BK137" i="3"/>
  <c r="J137" i="3"/>
  <c r="BE137" i="3"/>
  <c r="BI136" i="3"/>
  <c r="BH136" i="3"/>
  <c r="BG136" i="3"/>
  <c r="BF136" i="3"/>
  <c r="T136" i="3"/>
  <c r="R136" i="3"/>
  <c r="P136" i="3"/>
  <c r="BK136" i="3"/>
  <c r="J136" i="3"/>
  <c r="BE136" i="3"/>
  <c r="BI135" i="3"/>
  <c r="BH135" i="3"/>
  <c r="BG135" i="3"/>
  <c r="BF135" i="3"/>
  <c r="T135" i="3"/>
  <c r="R135" i="3"/>
  <c r="P135" i="3"/>
  <c r="BK135" i="3"/>
  <c r="J135" i="3"/>
  <c r="BE135" i="3"/>
  <c r="BI134" i="3"/>
  <c r="BH134" i="3"/>
  <c r="BG134" i="3"/>
  <c r="BF134" i="3"/>
  <c r="T134" i="3"/>
  <c r="R134" i="3"/>
  <c r="P134" i="3"/>
  <c r="BK134" i="3"/>
  <c r="J134" i="3"/>
  <c r="BE134" i="3"/>
  <c r="BI133" i="3"/>
  <c r="BH133" i="3"/>
  <c r="BG133" i="3"/>
  <c r="BF133" i="3"/>
  <c r="T133" i="3"/>
  <c r="R133" i="3"/>
  <c r="P133" i="3"/>
  <c r="BK133" i="3"/>
  <c r="J133" i="3"/>
  <c r="BE133" i="3"/>
  <c r="BI132" i="3"/>
  <c r="BH132" i="3"/>
  <c r="BG132" i="3"/>
  <c r="BF132" i="3"/>
  <c r="T132" i="3"/>
  <c r="R132" i="3"/>
  <c r="P132" i="3"/>
  <c r="BK132" i="3"/>
  <c r="J132" i="3"/>
  <c r="BE132" i="3"/>
  <c r="BI131" i="3"/>
  <c r="BH131" i="3"/>
  <c r="BG131" i="3"/>
  <c r="BF131" i="3"/>
  <c r="T131" i="3"/>
  <c r="R131" i="3"/>
  <c r="P131" i="3"/>
  <c r="BK131" i="3"/>
  <c r="J131" i="3"/>
  <c r="BE131" i="3"/>
  <c r="BI130" i="3"/>
  <c r="BH130" i="3"/>
  <c r="BG130" i="3"/>
  <c r="BF130" i="3"/>
  <c r="T130" i="3"/>
  <c r="R130" i="3"/>
  <c r="P130" i="3"/>
  <c r="BK130" i="3"/>
  <c r="J130" i="3"/>
  <c r="BE130" i="3"/>
  <c r="BI129" i="3"/>
  <c r="BH129" i="3"/>
  <c r="BG129" i="3"/>
  <c r="BF129" i="3"/>
  <c r="T129" i="3"/>
  <c r="R129" i="3"/>
  <c r="P129" i="3"/>
  <c r="BK129" i="3"/>
  <c r="J129" i="3"/>
  <c r="BE129" i="3"/>
  <c r="BI128" i="3"/>
  <c r="BH128" i="3"/>
  <c r="BG128" i="3"/>
  <c r="BF128" i="3"/>
  <c r="T128" i="3"/>
  <c r="R128" i="3"/>
  <c r="P128" i="3"/>
  <c r="BK128" i="3"/>
  <c r="J128" i="3"/>
  <c r="BE128" i="3"/>
  <c r="BI127" i="3"/>
  <c r="BH127" i="3"/>
  <c r="BG127" i="3"/>
  <c r="BF127" i="3"/>
  <c r="T127" i="3"/>
  <c r="R127" i="3"/>
  <c r="P127" i="3"/>
  <c r="BK127" i="3"/>
  <c r="J127" i="3"/>
  <c r="BE127" i="3"/>
  <c r="BI126" i="3"/>
  <c r="BH126" i="3"/>
  <c r="BG126" i="3"/>
  <c r="BF126" i="3"/>
  <c r="T126" i="3"/>
  <c r="R126" i="3"/>
  <c r="P126" i="3"/>
  <c r="BK126" i="3"/>
  <c r="J126" i="3"/>
  <c r="BE126" i="3"/>
  <c r="BI125" i="3"/>
  <c r="BH125" i="3"/>
  <c r="BG125" i="3"/>
  <c r="BF125" i="3"/>
  <c r="T125" i="3"/>
  <c r="R125" i="3"/>
  <c r="P125" i="3"/>
  <c r="BK125" i="3"/>
  <c r="J125" i="3"/>
  <c r="BE125" i="3"/>
  <c r="BI124" i="3"/>
  <c r="F39" i="3"/>
  <c r="BD97" i="1" s="1"/>
  <c r="BH124" i="3"/>
  <c r="BG124" i="3"/>
  <c r="F37" i="3" s="1"/>
  <c r="BB97" i="1" s="1"/>
  <c r="BF124" i="3"/>
  <c r="F36" i="3" s="1"/>
  <c r="BA97" i="1" s="1"/>
  <c r="T124" i="3"/>
  <c r="T123" i="3"/>
  <c r="T122" i="3" s="1"/>
  <c r="R124" i="3"/>
  <c r="R123" i="3" s="1"/>
  <c r="R122" i="3" s="1"/>
  <c r="P124" i="3"/>
  <c r="P123" i="3"/>
  <c r="P122" i="3" s="1"/>
  <c r="AU97" i="1" s="1"/>
  <c r="BK124" i="3"/>
  <c r="BK123" i="3" s="1"/>
  <c r="J124" i="3"/>
  <c r="BE124" i="3"/>
  <c r="J119" i="3"/>
  <c r="J118" i="3"/>
  <c r="F118" i="3"/>
  <c r="F116" i="3"/>
  <c r="E114" i="3"/>
  <c r="J94" i="3"/>
  <c r="J93" i="3"/>
  <c r="F93" i="3"/>
  <c r="F91" i="3"/>
  <c r="E89" i="3"/>
  <c r="J20" i="3"/>
  <c r="E20" i="3"/>
  <c r="F119" i="3" s="1"/>
  <c r="J19" i="3"/>
  <c r="J14" i="3"/>
  <c r="J116" i="3" s="1"/>
  <c r="E7" i="3"/>
  <c r="E85" i="3" s="1"/>
  <c r="E110" i="3"/>
  <c r="J39" i="2"/>
  <c r="J38" i="2"/>
  <c r="AY96" i="1"/>
  <c r="J37" i="2"/>
  <c r="AX96" i="1"/>
  <c r="BI212" i="2"/>
  <c r="BH212" i="2"/>
  <c r="BG212" i="2"/>
  <c r="BF212" i="2"/>
  <c r="T212" i="2"/>
  <c r="R212" i="2"/>
  <c r="P212" i="2"/>
  <c r="BK212" i="2"/>
  <c r="J212" i="2"/>
  <c r="BE212" i="2"/>
  <c r="BI211" i="2"/>
  <c r="BH211" i="2"/>
  <c r="BG211" i="2"/>
  <c r="BF211" i="2"/>
  <c r="T211" i="2"/>
  <c r="T210" i="2"/>
  <c r="R211" i="2"/>
  <c r="R210" i="2"/>
  <c r="P211" i="2"/>
  <c r="P210" i="2"/>
  <c r="BK211" i="2"/>
  <c r="BK210" i="2"/>
  <c r="J210" i="2" s="1"/>
  <c r="J113" i="2" s="1"/>
  <c r="J211" i="2"/>
  <c r="BE211" i="2" s="1"/>
  <c r="BI209" i="2"/>
  <c r="BH209" i="2"/>
  <c r="BG209" i="2"/>
  <c r="BF209" i="2"/>
  <c r="T209" i="2"/>
  <c r="T208" i="2"/>
  <c r="R209" i="2"/>
  <c r="R208" i="2"/>
  <c r="P209" i="2"/>
  <c r="P208" i="2"/>
  <c r="BK209" i="2"/>
  <c r="BK208" i="2" s="1"/>
  <c r="J208" i="2" s="1"/>
  <c r="J112" i="2" s="1"/>
  <c r="J209" i="2"/>
  <c r="BE209" i="2" s="1"/>
  <c r="BI207" i="2"/>
  <c r="BH207" i="2"/>
  <c r="BG207" i="2"/>
  <c r="BF207" i="2"/>
  <c r="T207" i="2"/>
  <c r="R207" i="2"/>
  <c r="P207" i="2"/>
  <c r="BK207" i="2"/>
  <c r="J207" i="2"/>
  <c r="BE207" i="2"/>
  <c r="BI206" i="2"/>
  <c r="BH206" i="2"/>
  <c r="BG206" i="2"/>
  <c r="BF206" i="2"/>
  <c r="T206" i="2"/>
  <c r="R206" i="2"/>
  <c r="P206" i="2"/>
  <c r="BK206" i="2"/>
  <c r="BK204" i="2" s="1"/>
  <c r="J204" i="2" s="1"/>
  <c r="J111" i="2" s="1"/>
  <c r="J206" i="2"/>
  <c r="BE206" i="2"/>
  <c r="BI205" i="2"/>
  <c r="BH205" i="2"/>
  <c r="BG205" i="2"/>
  <c r="BF205" i="2"/>
  <c r="T205" i="2"/>
  <c r="T204" i="2"/>
  <c r="R205" i="2"/>
  <c r="R204" i="2"/>
  <c r="P205" i="2"/>
  <c r="P204" i="2"/>
  <c r="BK205" i="2"/>
  <c r="J205" i="2"/>
  <c r="BE205" i="2" s="1"/>
  <c r="BI203" i="2"/>
  <c r="BH203" i="2"/>
  <c r="BG203" i="2"/>
  <c r="BF203" i="2"/>
  <c r="T203" i="2"/>
  <c r="R203" i="2"/>
  <c r="P203" i="2"/>
  <c r="BK203" i="2"/>
  <c r="J203" i="2"/>
  <c r="BE203" i="2" s="1"/>
  <c r="BI202" i="2"/>
  <c r="BH202" i="2"/>
  <c r="BG202" i="2"/>
  <c r="BF202" i="2"/>
  <c r="T202" i="2"/>
  <c r="T201" i="2"/>
  <c r="T200" i="2" s="1"/>
  <c r="R202" i="2"/>
  <c r="R201" i="2" s="1"/>
  <c r="R200" i="2" s="1"/>
  <c r="P202" i="2"/>
  <c r="P201" i="2"/>
  <c r="P200" i="2" s="1"/>
  <c r="BK202" i="2"/>
  <c r="BK201" i="2" s="1"/>
  <c r="J202" i="2"/>
  <c r="BE202" i="2"/>
  <c r="BI199" i="2"/>
  <c r="BH199" i="2"/>
  <c r="BG199" i="2"/>
  <c r="BF199" i="2"/>
  <c r="T199" i="2"/>
  <c r="R199" i="2"/>
  <c r="P199" i="2"/>
  <c r="BK199" i="2"/>
  <c r="J199" i="2"/>
  <c r="BE199" i="2" s="1"/>
  <c r="BI198" i="2"/>
  <c r="BH198" i="2"/>
  <c r="BG198" i="2"/>
  <c r="BF198" i="2"/>
  <c r="T198" i="2"/>
  <c r="R198" i="2"/>
  <c r="P198" i="2"/>
  <c r="BK198" i="2"/>
  <c r="J198" i="2"/>
  <c r="BE198" i="2"/>
  <c r="BI197" i="2"/>
  <c r="BH197" i="2"/>
  <c r="BG197" i="2"/>
  <c r="BF197" i="2"/>
  <c r="T197" i="2"/>
  <c r="R197" i="2"/>
  <c r="P197" i="2"/>
  <c r="BK197" i="2"/>
  <c r="J197" i="2"/>
  <c r="BE197" i="2"/>
  <c r="BI196" i="2"/>
  <c r="BH196" i="2"/>
  <c r="BG196" i="2"/>
  <c r="BF196" i="2"/>
  <c r="T196" i="2"/>
  <c r="R196" i="2"/>
  <c r="P196" i="2"/>
  <c r="BK196" i="2"/>
  <c r="J196" i="2"/>
  <c r="BE196" i="2"/>
  <c r="BI195" i="2"/>
  <c r="BH195" i="2"/>
  <c r="BG195" i="2"/>
  <c r="BF195" i="2"/>
  <c r="T195" i="2"/>
  <c r="T194" i="2"/>
  <c r="T193" i="2" s="1"/>
  <c r="R195" i="2"/>
  <c r="R194" i="2" s="1"/>
  <c r="R193" i="2" s="1"/>
  <c r="P195" i="2"/>
  <c r="P194" i="2"/>
  <c r="P193" i="2" s="1"/>
  <c r="BK195" i="2"/>
  <c r="BK194" i="2" s="1"/>
  <c r="J195" i="2"/>
  <c r="BE195" i="2"/>
  <c r="BI192" i="2"/>
  <c r="BH192" i="2"/>
  <c r="BG192" i="2"/>
  <c r="BF192" i="2"/>
  <c r="T192" i="2"/>
  <c r="R192" i="2"/>
  <c r="P192" i="2"/>
  <c r="BK192" i="2"/>
  <c r="J192" i="2"/>
  <c r="BE192" i="2"/>
  <c r="BI191" i="2"/>
  <c r="BH191" i="2"/>
  <c r="BG191" i="2"/>
  <c r="BF191" i="2"/>
  <c r="T191" i="2"/>
  <c r="T190" i="2"/>
  <c r="R191" i="2"/>
  <c r="R190" i="2"/>
  <c r="P191" i="2"/>
  <c r="P190" i="2"/>
  <c r="BK191" i="2"/>
  <c r="BK190" i="2"/>
  <c r="J190" i="2" s="1"/>
  <c r="J106" i="2" s="1"/>
  <c r="J191" i="2"/>
  <c r="BE191" i="2" s="1"/>
  <c r="BI189" i="2"/>
  <c r="BH189" i="2"/>
  <c r="BG189" i="2"/>
  <c r="BF189" i="2"/>
  <c r="T189" i="2"/>
  <c r="R189" i="2"/>
  <c r="P189" i="2"/>
  <c r="BK189" i="2"/>
  <c r="J189" i="2"/>
  <c r="BE189" i="2" s="1"/>
  <c r="BI188" i="2"/>
  <c r="BH188" i="2"/>
  <c r="BG188" i="2"/>
  <c r="BF188" i="2"/>
  <c r="T188" i="2"/>
  <c r="R188" i="2"/>
  <c r="P188" i="2"/>
  <c r="BK188" i="2"/>
  <c r="J188" i="2"/>
  <c r="BE188" i="2"/>
  <c r="BI187" i="2"/>
  <c r="BH187" i="2"/>
  <c r="BG187" i="2"/>
  <c r="BF187" i="2"/>
  <c r="T187" i="2"/>
  <c r="R187" i="2"/>
  <c r="P187" i="2"/>
  <c r="BK187" i="2"/>
  <c r="J187" i="2"/>
  <c r="BE187" i="2" s="1"/>
  <c r="BI185" i="2"/>
  <c r="BH185" i="2"/>
  <c r="BG185" i="2"/>
  <c r="BF185" i="2"/>
  <c r="T185" i="2"/>
  <c r="R185" i="2"/>
  <c r="P185" i="2"/>
  <c r="BK185" i="2"/>
  <c r="J185" i="2"/>
  <c r="BE185" i="2"/>
  <c r="BI184" i="2"/>
  <c r="BH184" i="2"/>
  <c r="BG184" i="2"/>
  <c r="BF184" i="2"/>
  <c r="T184" i="2"/>
  <c r="T183" i="2"/>
  <c r="R184" i="2"/>
  <c r="R183" i="2"/>
  <c r="P184" i="2"/>
  <c r="P183" i="2"/>
  <c r="BK184" i="2"/>
  <c r="BK183" i="2"/>
  <c r="J183" i="2" s="1"/>
  <c r="J105" i="2" s="1"/>
  <c r="J184" i="2"/>
  <c r="BE184" i="2" s="1"/>
  <c r="BI182" i="2"/>
  <c r="BH182" i="2"/>
  <c r="BG182" i="2"/>
  <c r="BF182" i="2"/>
  <c r="T182" i="2"/>
  <c r="R182" i="2"/>
  <c r="P182" i="2"/>
  <c r="BK182" i="2"/>
  <c r="J182" i="2"/>
  <c r="BE182" i="2"/>
  <c r="BI181" i="2"/>
  <c r="BH181" i="2"/>
  <c r="BG181" i="2"/>
  <c r="BF181" i="2"/>
  <c r="T181" i="2"/>
  <c r="R181" i="2"/>
  <c r="P181" i="2"/>
  <c r="BK181" i="2"/>
  <c r="J181" i="2"/>
  <c r="BE181" i="2" s="1"/>
  <c r="BI180" i="2"/>
  <c r="BH180" i="2"/>
  <c r="BG180" i="2"/>
  <c r="BF180" i="2"/>
  <c r="T180" i="2"/>
  <c r="R180" i="2"/>
  <c r="P180" i="2"/>
  <c r="BK180" i="2"/>
  <c r="J180" i="2"/>
  <c r="BE180" i="2"/>
  <c r="BI179" i="2"/>
  <c r="BH179" i="2"/>
  <c r="BG179" i="2"/>
  <c r="BF179" i="2"/>
  <c r="T179" i="2"/>
  <c r="R179" i="2"/>
  <c r="P179" i="2"/>
  <c r="BK179" i="2"/>
  <c r="J179" i="2"/>
  <c r="BE179" i="2"/>
  <c r="BI178" i="2"/>
  <c r="BH178" i="2"/>
  <c r="BG178" i="2"/>
  <c r="BF178" i="2"/>
  <c r="T178" i="2"/>
  <c r="R178" i="2"/>
  <c r="P178" i="2"/>
  <c r="BK178" i="2"/>
  <c r="J178" i="2"/>
  <c r="BE178" i="2"/>
  <c r="BI177" i="2"/>
  <c r="BH177" i="2"/>
  <c r="BG177" i="2"/>
  <c r="BF177" i="2"/>
  <c r="T177" i="2"/>
  <c r="R177" i="2"/>
  <c r="P177" i="2"/>
  <c r="BK177" i="2"/>
  <c r="J177" i="2"/>
  <c r="BE177" i="2"/>
  <c r="BI176" i="2"/>
  <c r="BH176" i="2"/>
  <c r="BG176" i="2"/>
  <c r="BF176" i="2"/>
  <c r="T176" i="2"/>
  <c r="T175" i="2"/>
  <c r="R176" i="2"/>
  <c r="R175" i="2"/>
  <c r="P176" i="2"/>
  <c r="P175" i="2"/>
  <c r="BK176" i="2"/>
  <c r="BK175" i="2"/>
  <c r="J175" i="2" s="1"/>
  <c r="J104" i="2" s="1"/>
  <c r="J176" i="2"/>
  <c r="BE176" i="2" s="1"/>
  <c r="BI174" i="2"/>
  <c r="BH174" i="2"/>
  <c r="BG174" i="2"/>
  <c r="BF174" i="2"/>
  <c r="T174" i="2"/>
  <c r="T173" i="2"/>
  <c r="R174" i="2"/>
  <c r="R173" i="2"/>
  <c r="P174" i="2"/>
  <c r="P173" i="2"/>
  <c r="BK174" i="2"/>
  <c r="BK173" i="2" s="1"/>
  <c r="J173" i="2" s="1"/>
  <c r="J103" i="2" s="1"/>
  <c r="J174" i="2"/>
  <c r="BE174" i="2" s="1"/>
  <c r="BI170" i="2"/>
  <c r="BH170" i="2"/>
  <c r="BG170" i="2"/>
  <c r="BF170" i="2"/>
  <c r="T170" i="2"/>
  <c r="R170" i="2"/>
  <c r="P170" i="2"/>
  <c r="BK170" i="2"/>
  <c r="J170" i="2"/>
  <c r="BE170" i="2"/>
  <c r="BI168" i="2"/>
  <c r="BH168" i="2"/>
  <c r="BG168" i="2"/>
  <c r="BF168" i="2"/>
  <c r="T168" i="2"/>
  <c r="R168" i="2"/>
  <c r="P168" i="2"/>
  <c r="BK168" i="2"/>
  <c r="J168" i="2"/>
  <c r="BE168" i="2"/>
  <c r="BI167" i="2"/>
  <c r="BH167" i="2"/>
  <c r="BG167" i="2"/>
  <c r="BF167" i="2"/>
  <c r="T167" i="2"/>
  <c r="R167" i="2"/>
  <c r="P167" i="2"/>
  <c r="BK167" i="2"/>
  <c r="J167" i="2"/>
  <c r="BE167" i="2"/>
  <c r="BI166" i="2"/>
  <c r="BH166" i="2"/>
  <c r="BG166" i="2"/>
  <c r="BF166" i="2"/>
  <c r="T166" i="2"/>
  <c r="T165" i="2"/>
  <c r="R166" i="2"/>
  <c r="R165" i="2"/>
  <c r="P166" i="2"/>
  <c r="P165" i="2"/>
  <c r="BK166" i="2"/>
  <c r="J166" i="2"/>
  <c r="BE166" i="2" s="1"/>
  <c r="BI164" i="2"/>
  <c r="BH164" i="2"/>
  <c r="BG164" i="2"/>
  <c r="BF164" i="2"/>
  <c r="T164" i="2"/>
  <c r="R164" i="2"/>
  <c r="P164" i="2"/>
  <c r="BK164" i="2"/>
  <c r="J164" i="2"/>
  <c r="BE164" i="2"/>
  <c r="BI163" i="2"/>
  <c r="BH163" i="2"/>
  <c r="BG163" i="2"/>
  <c r="BF163" i="2"/>
  <c r="T163" i="2"/>
  <c r="R163" i="2"/>
  <c r="P163" i="2"/>
  <c r="BK163" i="2"/>
  <c r="J163" i="2"/>
  <c r="BE163" i="2"/>
  <c r="BI162" i="2"/>
  <c r="BH162" i="2"/>
  <c r="BG162" i="2"/>
  <c r="BF162" i="2"/>
  <c r="T162" i="2"/>
  <c r="R162" i="2"/>
  <c r="P162" i="2"/>
  <c r="BK162" i="2"/>
  <c r="J162" i="2"/>
  <c r="BE162" i="2"/>
  <c r="BI161" i="2"/>
  <c r="BH161" i="2"/>
  <c r="BG161" i="2"/>
  <c r="BF161" i="2"/>
  <c r="T161" i="2"/>
  <c r="R161" i="2"/>
  <c r="P161" i="2"/>
  <c r="BK161" i="2"/>
  <c r="J161" i="2"/>
  <c r="BE161" i="2"/>
  <c r="BI160" i="2"/>
  <c r="BH160" i="2"/>
  <c r="BG160" i="2"/>
  <c r="BF160" i="2"/>
  <c r="T160" i="2"/>
  <c r="T159" i="2"/>
  <c r="R160" i="2"/>
  <c r="R159" i="2"/>
  <c r="P160" i="2"/>
  <c r="P159" i="2"/>
  <c r="BK160" i="2"/>
  <c r="J160" i="2"/>
  <c r="BE160" i="2" s="1"/>
  <c r="BI158" i="2"/>
  <c r="BH158" i="2"/>
  <c r="BG158" i="2"/>
  <c r="BF158" i="2"/>
  <c r="T158" i="2"/>
  <c r="R158" i="2"/>
  <c r="P158" i="2"/>
  <c r="BK158" i="2"/>
  <c r="J158" i="2"/>
  <c r="BE158" i="2"/>
  <c r="BI157" i="2"/>
  <c r="BH157" i="2"/>
  <c r="BG157" i="2"/>
  <c r="BF157" i="2"/>
  <c r="T157" i="2"/>
  <c r="R157" i="2"/>
  <c r="P157" i="2"/>
  <c r="BK157" i="2"/>
  <c r="J157" i="2"/>
  <c r="BE157" i="2"/>
  <c r="BI156" i="2"/>
  <c r="BH156" i="2"/>
  <c r="BG156" i="2"/>
  <c r="BF156" i="2"/>
  <c r="T156" i="2"/>
  <c r="R156" i="2"/>
  <c r="P156" i="2"/>
  <c r="BK156" i="2"/>
  <c r="J156" i="2"/>
  <c r="BE156" i="2"/>
  <c r="BI155" i="2"/>
  <c r="BH155" i="2"/>
  <c r="BG155" i="2"/>
  <c r="BF155" i="2"/>
  <c r="T155" i="2"/>
  <c r="R155" i="2"/>
  <c r="P155" i="2"/>
  <c r="BK155" i="2"/>
  <c r="J155" i="2"/>
  <c r="BE155" i="2"/>
  <c r="BI154" i="2"/>
  <c r="BH154" i="2"/>
  <c r="BG154" i="2"/>
  <c r="BF154" i="2"/>
  <c r="T154" i="2"/>
  <c r="R154" i="2"/>
  <c r="P154" i="2"/>
  <c r="BK154" i="2"/>
  <c r="J154" i="2"/>
  <c r="BE154" i="2"/>
  <c r="BI150" i="2"/>
  <c r="BH150" i="2"/>
  <c r="BG150" i="2"/>
  <c r="BF150" i="2"/>
  <c r="T150" i="2"/>
  <c r="R150" i="2"/>
  <c r="P150" i="2"/>
  <c r="BK150" i="2"/>
  <c r="J150" i="2"/>
  <c r="BE150" i="2"/>
  <c r="BI148" i="2"/>
  <c r="BH148" i="2"/>
  <c r="BG148" i="2"/>
  <c r="BF148" i="2"/>
  <c r="T148" i="2"/>
  <c r="R148" i="2"/>
  <c r="P148" i="2"/>
  <c r="BK148" i="2"/>
  <c r="J148" i="2"/>
  <c r="BE148" i="2"/>
  <c r="BI147" i="2"/>
  <c r="BH147" i="2"/>
  <c r="BG147" i="2"/>
  <c r="BF147" i="2"/>
  <c r="T147" i="2"/>
  <c r="R147" i="2"/>
  <c r="P147" i="2"/>
  <c r="BK147" i="2"/>
  <c r="J147" i="2"/>
  <c r="BE147" i="2"/>
  <c r="BI145" i="2"/>
  <c r="BH145" i="2"/>
  <c r="BG145" i="2"/>
  <c r="BF145" i="2"/>
  <c r="T145" i="2"/>
  <c r="R145" i="2"/>
  <c r="P145" i="2"/>
  <c r="BK145" i="2"/>
  <c r="J145" i="2"/>
  <c r="BE145" i="2"/>
  <c r="BI144" i="2"/>
  <c r="BH144" i="2"/>
  <c r="BG144" i="2"/>
  <c r="BF144" i="2"/>
  <c r="T144" i="2"/>
  <c r="R144" i="2"/>
  <c r="P144" i="2"/>
  <c r="BK144" i="2"/>
  <c r="J144" i="2"/>
  <c r="BE144" i="2"/>
  <c r="BI143" i="2"/>
  <c r="BH143" i="2"/>
  <c r="BG143" i="2"/>
  <c r="BF143" i="2"/>
  <c r="T143" i="2"/>
  <c r="R143" i="2"/>
  <c r="P143" i="2"/>
  <c r="BK143" i="2"/>
  <c r="J143" i="2"/>
  <c r="BE143" i="2"/>
  <c r="BI142" i="2"/>
  <c r="BH142" i="2"/>
  <c r="BG142" i="2"/>
  <c r="BF142" i="2"/>
  <c r="T142" i="2"/>
  <c r="R142" i="2"/>
  <c r="P142" i="2"/>
  <c r="BK142" i="2"/>
  <c r="J142" i="2"/>
  <c r="BE142" i="2"/>
  <c r="BI141" i="2"/>
  <c r="BH141" i="2"/>
  <c r="BG141" i="2"/>
  <c r="BF141" i="2"/>
  <c r="T141" i="2"/>
  <c r="R141" i="2"/>
  <c r="P141" i="2"/>
  <c r="BK141" i="2"/>
  <c r="J141" i="2"/>
  <c r="BE141" i="2"/>
  <c r="BI140" i="2"/>
  <c r="BH140" i="2"/>
  <c r="BG140" i="2"/>
  <c r="BF140" i="2"/>
  <c r="T140" i="2"/>
  <c r="R140" i="2"/>
  <c r="P140" i="2"/>
  <c r="BK140" i="2"/>
  <c r="J140" i="2"/>
  <c r="BE140" i="2"/>
  <c r="BI139" i="2"/>
  <c r="BH139" i="2"/>
  <c r="BG139" i="2"/>
  <c r="BF139" i="2"/>
  <c r="T139" i="2"/>
  <c r="R139" i="2"/>
  <c r="P139" i="2"/>
  <c r="BK139" i="2"/>
  <c r="J139" i="2"/>
  <c r="BE139" i="2"/>
  <c r="BI138" i="2"/>
  <c r="F39" i="2"/>
  <c r="BD96" i="1" s="1"/>
  <c r="BD95" i="1" s="1"/>
  <c r="BH138" i="2"/>
  <c r="BG138" i="2"/>
  <c r="F37" i="2" s="1"/>
  <c r="BB96" i="1" s="1"/>
  <c r="BF138" i="2"/>
  <c r="F36" i="2" s="1"/>
  <c r="BA96" i="1" s="1"/>
  <c r="BA95" i="1" s="1"/>
  <c r="T138" i="2"/>
  <c r="T137" i="2"/>
  <c r="T136" i="2" s="1"/>
  <c r="T135" i="2" s="1"/>
  <c r="R138" i="2"/>
  <c r="R137" i="2"/>
  <c r="R136" i="2" s="1"/>
  <c r="R135" i="2"/>
  <c r="P138" i="2"/>
  <c r="P137" i="2"/>
  <c r="P136" i="2" s="1"/>
  <c r="P135" i="2"/>
  <c r="AU96" i="1" s="1"/>
  <c r="BK138" i="2"/>
  <c r="J138" i="2"/>
  <c r="BE138" i="2" s="1"/>
  <c r="J132" i="2"/>
  <c r="J131" i="2"/>
  <c r="F131" i="2"/>
  <c r="F129" i="2"/>
  <c r="E127" i="2"/>
  <c r="J94" i="2"/>
  <c r="J93" i="2"/>
  <c r="F93" i="2"/>
  <c r="F91" i="2"/>
  <c r="E89" i="2"/>
  <c r="J20" i="2"/>
  <c r="E20" i="2"/>
  <c r="F132" i="2" s="1"/>
  <c r="J19" i="2"/>
  <c r="J14" i="2"/>
  <c r="J129" i="2" s="1"/>
  <c r="E7" i="2"/>
  <c r="E123" i="2"/>
  <c r="E85" i="2"/>
  <c r="AS104" i="1"/>
  <c r="AU101" i="1"/>
  <c r="AS101" i="1"/>
  <c r="AS98" i="1"/>
  <c r="AU95" i="1"/>
  <c r="AS95" i="1"/>
  <c r="AS94" i="1"/>
  <c r="L90" i="1"/>
  <c r="AM90" i="1"/>
  <c r="AM89" i="1"/>
  <c r="L89" i="1"/>
  <c r="AM87" i="1"/>
  <c r="L87" i="1"/>
  <c r="L85" i="1"/>
  <c r="J91" i="6" l="1"/>
  <c r="J129" i="8"/>
  <c r="J91" i="4"/>
  <c r="J91" i="9"/>
  <c r="BK137" i="2"/>
  <c r="F38" i="2"/>
  <c r="BC96" i="1" s="1"/>
  <c r="F35" i="2"/>
  <c r="AZ96" i="1" s="1"/>
  <c r="BK159" i="2"/>
  <c r="J159" i="2" s="1"/>
  <c r="J101" i="2" s="1"/>
  <c r="BK165" i="2"/>
  <c r="J165" i="2" s="1"/>
  <c r="J102" i="2" s="1"/>
  <c r="J123" i="3"/>
  <c r="J99" i="3" s="1"/>
  <c r="BK122" i="3"/>
  <c r="J122" i="3" s="1"/>
  <c r="J98" i="3" s="1"/>
  <c r="F35" i="3"/>
  <c r="AZ97" i="1" s="1"/>
  <c r="BB95" i="1"/>
  <c r="AX95" i="1" s="1"/>
  <c r="F38" i="3"/>
  <c r="BC97" i="1" s="1"/>
  <c r="BC95" i="1" s="1"/>
  <c r="AY95" i="1" s="1"/>
  <c r="BK169" i="4"/>
  <c r="J169" i="4" s="1"/>
  <c r="J102" i="4" s="1"/>
  <c r="BK192" i="4"/>
  <c r="J192" i="4" s="1"/>
  <c r="J104" i="4" s="1"/>
  <c r="BK137" i="4"/>
  <c r="J137" i="4" s="1"/>
  <c r="J100" i="4" s="1"/>
  <c r="BK161" i="4"/>
  <c r="J161" i="4" s="1"/>
  <c r="J101" i="4" s="1"/>
  <c r="F38" i="4"/>
  <c r="BC99" i="1" s="1"/>
  <c r="BK181" i="4"/>
  <c r="J181" i="4" s="1"/>
  <c r="J103" i="4" s="1"/>
  <c r="BK219" i="4"/>
  <c r="J219" i="4" s="1"/>
  <c r="J110" i="4" s="1"/>
  <c r="J36" i="5"/>
  <c r="AW100" i="1" s="1"/>
  <c r="F37" i="5"/>
  <c r="BB100" i="1" s="1"/>
  <c r="BB98" i="1" s="1"/>
  <c r="AX98" i="1" s="1"/>
  <c r="F39" i="5"/>
  <c r="BD100" i="1" s="1"/>
  <c r="BD98" i="1" s="1"/>
  <c r="J35" i="5"/>
  <c r="AV100" i="1" s="1"/>
  <c r="BK123" i="5"/>
  <c r="BK159" i="6"/>
  <c r="J159" i="6" s="1"/>
  <c r="J102" i="6" s="1"/>
  <c r="BK153" i="6"/>
  <c r="J153" i="6" s="1"/>
  <c r="J101" i="6" s="1"/>
  <c r="BK198" i="6"/>
  <c r="J198" i="6" s="1"/>
  <c r="J111" i="6" s="1"/>
  <c r="J35" i="6"/>
  <c r="AV102" i="1" s="1"/>
  <c r="AT102" i="1" s="1"/>
  <c r="F39" i="6"/>
  <c r="BD102" i="1" s="1"/>
  <c r="BD101" i="1" s="1"/>
  <c r="J188" i="6"/>
  <c r="J108" i="6" s="1"/>
  <c r="BK141" i="7"/>
  <c r="J141" i="7" s="1"/>
  <c r="J100" i="7" s="1"/>
  <c r="BK123" i="7"/>
  <c r="BK122" i="7" s="1"/>
  <c r="J122" i="7" s="1"/>
  <c r="F37" i="7"/>
  <c r="BB103" i="1" s="1"/>
  <c r="BB101" i="1" s="1"/>
  <c r="AX101" i="1" s="1"/>
  <c r="J36" i="8"/>
  <c r="AW105" i="1" s="1"/>
  <c r="BK159" i="8"/>
  <c r="J159" i="8" s="1"/>
  <c r="J101" i="8" s="1"/>
  <c r="BK165" i="8"/>
  <c r="J165" i="8" s="1"/>
  <c r="J102" i="8" s="1"/>
  <c r="BK200" i="8"/>
  <c r="BK203" i="8"/>
  <c r="J203" i="8" s="1"/>
  <c r="J111" i="8" s="1"/>
  <c r="BK123" i="9"/>
  <c r="BK141" i="9"/>
  <c r="J141" i="9" s="1"/>
  <c r="J100" i="9" s="1"/>
  <c r="J36" i="9"/>
  <c r="AW106" i="1" s="1"/>
  <c r="AW95" i="1"/>
  <c r="F94" i="2"/>
  <c r="J35" i="2"/>
  <c r="AV96" i="1" s="1"/>
  <c r="AT96" i="1" s="1"/>
  <c r="J194" i="2"/>
  <c r="J108" i="2" s="1"/>
  <c r="BK193" i="2"/>
  <c r="J193" i="2" s="1"/>
  <c r="J107" i="2" s="1"/>
  <c r="J201" i="2"/>
  <c r="J110" i="2" s="1"/>
  <c r="BK200" i="2"/>
  <c r="J200" i="2" s="1"/>
  <c r="J109" i="2" s="1"/>
  <c r="J32" i="3"/>
  <c r="BK136" i="4"/>
  <c r="J91" i="2"/>
  <c r="J137" i="2"/>
  <c r="J100" i="2" s="1"/>
  <c r="J35" i="4"/>
  <c r="AV99" i="1" s="1"/>
  <c r="F35" i="4"/>
  <c r="AZ99" i="1" s="1"/>
  <c r="J222" i="4"/>
  <c r="J111" i="4" s="1"/>
  <c r="J123" i="7"/>
  <c r="J99" i="7" s="1"/>
  <c r="J36" i="2"/>
  <c r="AW96" i="1" s="1"/>
  <c r="J35" i="3"/>
  <c r="AV97" i="1" s="1"/>
  <c r="J36" i="3"/>
  <c r="AW97" i="1" s="1"/>
  <c r="J36" i="4"/>
  <c r="AW99" i="1" s="1"/>
  <c r="J116" i="5"/>
  <c r="J91" i="5"/>
  <c r="J36" i="7"/>
  <c r="AW103" i="1" s="1"/>
  <c r="F36" i="7"/>
  <c r="BA103" i="1" s="1"/>
  <c r="F38" i="7"/>
  <c r="BC103" i="1" s="1"/>
  <c r="F39" i="8"/>
  <c r="BD105" i="1" s="1"/>
  <c r="BD104" i="1" s="1"/>
  <c r="R159" i="8"/>
  <c r="J123" i="9"/>
  <c r="J99" i="9" s="1"/>
  <c r="J91" i="3"/>
  <c r="F94" i="3"/>
  <c r="F35" i="5"/>
  <c r="AZ100" i="1" s="1"/>
  <c r="F38" i="5"/>
  <c r="BC100" i="1" s="1"/>
  <c r="BC98" i="1" s="1"/>
  <c r="F38" i="6"/>
  <c r="BC102" i="1" s="1"/>
  <c r="BC101" i="1" s="1"/>
  <c r="AY101" i="1" s="1"/>
  <c r="R123" i="7"/>
  <c r="R122" i="7" s="1"/>
  <c r="T122" i="7"/>
  <c r="BK137" i="8"/>
  <c r="J200" i="8"/>
  <c r="J110" i="8" s="1"/>
  <c r="BK199" i="8"/>
  <c r="J199" i="8" s="1"/>
  <c r="J109" i="8" s="1"/>
  <c r="R199" i="8"/>
  <c r="E110" i="5"/>
  <c r="F119" i="5"/>
  <c r="F94" i="5"/>
  <c r="F36" i="5"/>
  <c r="BA100" i="1" s="1"/>
  <c r="BA98" i="1" s="1"/>
  <c r="F35" i="6"/>
  <c r="AZ102" i="1" s="1"/>
  <c r="BK137" i="6"/>
  <c r="F36" i="6"/>
  <c r="BA102" i="1" s="1"/>
  <c r="BA101" i="1" s="1"/>
  <c r="AW101" i="1" s="1"/>
  <c r="BK195" i="6"/>
  <c r="J35" i="7"/>
  <c r="AV103" i="1" s="1"/>
  <c r="AT103" i="1" s="1"/>
  <c r="F35" i="7"/>
  <c r="AZ103" i="1" s="1"/>
  <c r="F94" i="8"/>
  <c r="F132" i="8"/>
  <c r="F35" i="9"/>
  <c r="AZ106" i="1" s="1"/>
  <c r="J35" i="9"/>
  <c r="AV106" i="1" s="1"/>
  <c r="AT106" i="1" s="1"/>
  <c r="J212" i="4"/>
  <c r="J108" i="4" s="1"/>
  <c r="T222" i="4"/>
  <c r="T218" i="4" s="1"/>
  <c r="T135" i="4" s="1"/>
  <c r="J35" i="8"/>
  <c r="AV105" i="1" s="1"/>
  <c r="AT105" i="1" s="1"/>
  <c r="F35" i="8"/>
  <c r="AZ105" i="1" s="1"/>
  <c r="R137" i="8"/>
  <c r="R136" i="8" s="1"/>
  <c r="R135" i="8" s="1"/>
  <c r="F38" i="8"/>
  <c r="BC105" i="1" s="1"/>
  <c r="BC104" i="1" s="1"/>
  <c r="AY104" i="1" s="1"/>
  <c r="P159" i="8"/>
  <c r="P165" i="8"/>
  <c r="P203" i="8"/>
  <c r="P199" i="8" s="1"/>
  <c r="F36" i="8"/>
  <c r="BA105" i="1" s="1"/>
  <c r="T182" i="8"/>
  <c r="BK193" i="8"/>
  <c r="P137" i="8"/>
  <c r="T137" i="8"/>
  <c r="F37" i="8"/>
  <c r="BB105" i="1" s="1"/>
  <c r="BB104" i="1" s="1"/>
  <c r="AX104" i="1" s="1"/>
  <c r="P182" i="8"/>
  <c r="E110" i="9"/>
  <c r="E85" i="9"/>
  <c r="F36" i="9"/>
  <c r="BA106" i="1" s="1"/>
  <c r="F38" i="9"/>
  <c r="BC106" i="1" s="1"/>
  <c r="AZ95" i="1" l="1"/>
  <c r="AV95" i="1" s="1"/>
  <c r="BK136" i="2"/>
  <c r="BK218" i="4"/>
  <c r="J218" i="4" s="1"/>
  <c r="J109" i="4" s="1"/>
  <c r="AT100" i="1"/>
  <c r="J123" i="5"/>
  <c r="J99" i="5" s="1"/>
  <c r="BK122" i="5"/>
  <c r="J122" i="5" s="1"/>
  <c r="BD94" i="1"/>
  <c r="W33" i="1" s="1"/>
  <c r="BK122" i="9"/>
  <c r="J122" i="9" s="1"/>
  <c r="J98" i="9" s="1"/>
  <c r="AY98" i="1"/>
  <c r="BC94" i="1"/>
  <c r="AW98" i="1"/>
  <c r="J32" i="7"/>
  <c r="J98" i="7"/>
  <c r="BA104" i="1"/>
  <c r="AW104" i="1" s="1"/>
  <c r="J137" i="6"/>
  <c r="J100" i="6" s="1"/>
  <c r="BK136" i="6"/>
  <c r="AZ98" i="1"/>
  <c r="J136" i="4"/>
  <c r="J99" i="4" s="1"/>
  <c r="BK135" i="4"/>
  <c r="J135" i="4" s="1"/>
  <c r="AZ101" i="1"/>
  <c r="AV101" i="1" s="1"/>
  <c r="AT101" i="1" s="1"/>
  <c r="J137" i="8"/>
  <c r="J100" i="8" s="1"/>
  <c r="BK136" i="8"/>
  <c r="AT97" i="1"/>
  <c r="AT99" i="1"/>
  <c r="T136" i="8"/>
  <c r="T135" i="8" s="1"/>
  <c r="P136" i="8"/>
  <c r="P135" i="8" s="1"/>
  <c r="AU105" i="1" s="1"/>
  <c r="AU104" i="1" s="1"/>
  <c r="AU94" i="1" s="1"/>
  <c r="J193" i="8"/>
  <c r="J108" i="8" s="1"/>
  <c r="BK192" i="8"/>
  <c r="J192" i="8" s="1"/>
  <c r="J107" i="8" s="1"/>
  <c r="AZ104" i="1"/>
  <c r="AV104" i="1" s="1"/>
  <c r="J195" i="6"/>
  <c r="J110" i="6" s="1"/>
  <c r="BK194" i="6"/>
  <c r="J194" i="6" s="1"/>
  <c r="J109" i="6" s="1"/>
  <c r="AG97" i="1"/>
  <c r="J41" i="3"/>
  <c r="BB94" i="1"/>
  <c r="AT95" i="1"/>
  <c r="J136" i="2" l="1"/>
  <c r="J99" i="2" s="1"/>
  <c r="BK135" i="2"/>
  <c r="J135" i="2" s="1"/>
  <c r="AN97" i="1"/>
  <c r="J98" i="5"/>
  <c r="J32" i="5"/>
  <c r="J32" i="9"/>
  <c r="J41" i="9" s="1"/>
  <c r="AT104" i="1"/>
  <c r="AG106" i="1"/>
  <c r="AN106" i="1" s="1"/>
  <c r="BA94" i="1"/>
  <c r="W31" i="1"/>
  <c r="AX94" i="1"/>
  <c r="J32" i="4"/>
  <c r="J98" i="4"/>
  <c r="AV98" i="1"/>
  <c r="AT98" i="1" s="1"/>
  <c r="AZ94" i="1"/>
  <c r="W32" i="1"/>
  <c r="AY94" i="1"/>
  <c r="J136" i="8"/>
  <c r="J99" i="8" s="1"/>
  <c r="BK135" i="8"/>
  <c r="J135" i="8" s="1"/>
  <c r="BK135" i="6"/>
  <c r="J135" i="6" s="1"/>
  <c r="J136" i="6"/>
  <c r="J99" i="6" s="1"/>
  <c r="AG103" i="1"/>
  <c r="AN103" i="1" s="1"/>
  <c r="J41" i="7"/>
  <c r="J98" i="2" l="1"/>
  <c r="J32" i="2"/>
  <c r="J41" i="5"/>
  <c r="AG100" i="1"/>
  <c r="AN100" i="1" s="1"/>
  <c r="J41" i="4"/>
  <c r="AG99" i="1"/>
  <c r="J32" i="8"/>
  <c r="J98" i="8"/>
  <c r="W29" i="1"/>
  <c r="AV94" i="1"/>
  <c r="J98" i="6"/>
  <c r="J32" i="6"/>
  <c r="W30" i="1"/>
  <c r="AW94" i="1"/>
  <c r="AK30" i="1" s="1"/>
  <c r="AG96" i="1" l="1"/>
  <c r="J41" i="2"/>
  <c r="AT94" i="1"/>
  <c r="AK29" i="1"/>
  <c r="J41" i="8"/>
  <c r="AG105" i="1"/>
  <c r="AG102" i="1"/>
  <c r="J41" i="6"/>
  <c r="AG98" i="1"/>
  <c r="AN98" i="1" s="1"/>
  <c r="AN99" i="1"/>
  <c r="AG95" i="1" l="1"/>
  <c r="AN95" i="1" s="1"/>
  <c r="AN96" i="1"/>
  <c r="AN105" i="1"/>
  <c r="AG104" i="1"/>
  <c r="AN104" i="1" s="1"/>
  <c r="AG101" i="1"/>
  <c r="AN101" i="1" s="1"/>
  <c r="AN102" i="1"/>
  <c r="AG94" i="1" l="1"/>
  <c r="AN94" i="1" l="1"/>
  <c r="AK26" i="1"/>
  <c r="AK35" i="1" s="1"/>
</calcChain>
</file>

<file path=xl/sharedStrings.xml><?xml version="1.0" encoding="utf-8"?>
<sst xmlns="http://schemas.openxmlformats.org/spreadsheetml/2006/main" count="6676" uniqueCount="775">
  <si>
    <t>Export Komplet</t>
  </si>
  <si>
    <t/>
  </si>
  <si>
    <t>2.0</t>
  </si>
  <si>
    <t>False</t>
  </si>
  <si>
    <t>{a15ab023-b16c-44dd-b54f-3e104b28ab71}</t>
  </si>
  <si>
    <t>&gt;&gt;  skryté sloupce  &lt;&lt;</t>
  </si>
  <si>
    <t>0,01</t>
  </si>
  <si>
    <t>21</t>
  </si>
  <si>
    <t>15</t>
  </si>
  <si>
    <t>REKAPITULACE STAVBY</t>
  </si>
  <si>
    <t>v ---  níže se nacházejí doplnkové a pomocné údaje k sestavám  --- v</t>
  </si>
  <si>
    <t>0,001</t>
  </si>
  <si>
    <t>Kód:</t>
  </si>
  <si>
    <t>Stavba:</t>
  </si>
  <si>
    <t>Oprava propustků v km 24,666, 25,142, 25,589 a 25,786 na trati Vsetín - Velké Karlovice</t>
  </si>
  <si>
    <t>KSO:</t>
  </si>
  <si>
    <t>CC-CZ:</t>
  </si>
  <si>
    <t>Místo:</t>
  </si>
  <si>
    <t xml:space="preserve"> </t>
  </si>
  <si>
    <t>Datum:</t>
  </si>
  <si>
    <t>Zadavatel:</t>
  </si>
  <si>
    <t>IČ:</t>
  </si>
  <si>
    <t>DIČ:</t>
  </si>
  <si>
    <t>Zhotovitel:</t>
  </si>
  <si>
    <t>Projektant:</t>
  </si>
  <si>
    <t>True</t>
  </si>
  <si>
    <t>Zpracovatel:</t>
  </si>
  <si>
    <t>Poznámka:</t>
  </si>
  <si>
    <t>Cena bez DPH</t>
  </si>
  <si>
    <t>Sazba daně</t>
  </si>
  <si>
    <t>Základ daně</t>
  </si>
  <si>
    <t>Výše daně</t>
  </si>
  <si>
    <t>DPH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</si>
  <si>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</si>
  <si>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</si>
  <si>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</si>
  <si>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</si>
  <si>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</si>
  <si>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</si>
  <si>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</si>
  <si>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</si>
  <si>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Projektant</t>
  </si>
  <si>
    <t>Zpracovatel</t>
  </si>
  <si>
    <t>Datum a podpis:</t>
  </si>
  <si>
    <t>Razítko</t>
  </si>
  <si>
    <t>Objednavatel</t>
  </si>
  <si>
    <t>Zhotovitel</t>
  </si>
  <si>
    <t>REKAPITULACE OBJEKTŮ STAVBY A SOUPISŮ PRACÍ</t>
  </si>
  <si>
    <t>Informatívní údaje z listů zakázek</t>
  </si>
  <si>
    <t>Kód</t>
  </si>
  <si>
    <t>Popis</t>
  </si>
  <si>
    <t>Cena bez DPH [CZK]</t>
  </si>
  <si>
    <t>Cena s DPH [CZK]</t>
  </si>
  <si>
    <t>Typ</t>
  </si>
  <si>
    <t>z toho Ostat._x000D_
náklady [CZK]</t>
  </si>
  <si>
    <t>DPH [CZK]</t>
  </si>
  <si>
    <t>Normohodiny [h]</t>
  </si>
  <si>
    <t>DPH základní [CZK]</t>
  </si>
  <si>
    <t>DPH snížená [CZK]</t>
  </si>
  <si>
    <t>DPH základní přenesená_x000D_
[CZK]</t>
  </si>
  <si>
    <t>DPH snížená přenesená_x000D_
[CZK]</t>
  </si>
  <si>
    <t>Základna_x000D_
DPH základní</t>
  </si>
  <si>
    <t>Základna_x000D_
DPH snížená</t>
  </si>
  <si>
    <t>Základna_x000D_
DPH zákl. přenesená</t>
  </si>
  <si>
    <t>Základna_x000D_
DPH sníž. přenesená</t>
  </si>
  <si>
    <t>Základna_x000D_
DPH nulová</t>
  </si>
  <si>
    <t>Náklady z rozpočtů</t>
  </si>
  <si>
    <t>D</t>
  </si>
  <si>
    <t>0</t>
  </si>
  <si>
    <t>###NOIMPORT###</t>
  </si>
  <si>
    <t>IMPORT</t>
  </si>
  <si>
    <t>{00000000-0000-0000-0000-000000000000}</t>
  </si>
  <si>
    <t>SO 01</t>
  </si>
  <si>
    <t>Propustek v km 24,666</t>
  </si>
  <si>
    <t>ING</t>
  </si>
  <si>
    <t>1</t>
  </si>
  <si>
    <t>{8da8cc63-a792-4205-8e9d-117c3de38195}</t>
  </si>
  <si>
    <t>2</t>
  </si>
  <si>
    <t>/</t>
  </si>
  <si>
    <t>SO 01.1</t>
  </si>
  <si>
    <t>Oprava propustku - km 24,666</t>
  </si>
  <si>
    <t>Soupis</t>
  </si>
  <si>
    <t>{14bf07a1-a5a2-421e-a36a-5bf8a29f42d6}</t>
  </si>
  <si>
    <t>SO 01.2</t>
  </si>
  <si>
    <t>Železniční svršek - km 24,666</t>
  </si>
  <si>
    <t>{109da158-d775-439d-b079-9c1b36a01475}</t>
  </si>
  <si>
    <t>SO 02</t>
  </si>
  <si>
    <t>Propustek v km 25,142</t>
  </si>
  <si>
    <t>STA</t>
  </si>
  <si>
    <t>{1184359b-25a0-4475-b8b7-65020a37024b}</t>
  </si>
  <si>
    <t>SO 02.1</t>
  </si>
  <si>
    <t>Oprava propustku - km 25,142</t>
  </si>
  <si>
    <t>{86437e26-d5f0-40b8-82d4-df29692f269f}</t>
  </si>
  <si>
    <t>SO 02.2</t>
  </si>
  <si>
    <t>Železniční svršek - km 25,142</t>
  </si>
  <si>
    <t>{587f83a4-2820-434b-b3b1-15dff3c4ebd0}</t>
  </si>
  <si>
    <t>SO 03</t>
  </si>
  <si>
    <t>Propustek v km 25,589</t>
  </si>
  <si>
    <t>{941f1798-6753-461d-a50d-d92bc78b00b5}</t>
  </si>
  <si>
    <t>SO 03.1</t>
  </si>
  <si>
    <t>Oprava propustku - km 25,589</t>
  </si>
  <si>
    <t>{3ef8df6d-2c4d-4313-9e1e-4f75c1e6c564}</t>
  </si>
  <si>
    <t>SO 03.2</t>
  </si>
  <si>
    <t>Železniční svršek - km 25,589</t>
  </si>
  <si>
    <t>{d391763e-471b-4083-b84a-4181c76451f6}</t>
  </si>
  <si>
    <t>SO 04</t>
  </si>
  <si>
    <t>Propustek v km 25,786</t>
  </si>
  <si>
    <t>{e7ac0c59-1032-4baf-89c1-f3877f0866ea}</t>
  </si>
  <si>
    <t>SO 04.1</t>
  </si>
  <si>
    <t>Oprava propustku - km 25,786</t>
  </si>
  <si>
    <t>{8243ef6a-a565-4ccf-9333-9e28550d68c9}</t>
  </si>
  <si>
    <t>SO 04.2</t>
  </si>
  <si>
    <t>Železniční svršek - km 25,786</t>
  </si>
  <si>
    <t>{de64a492-e812-4762-a573-46df0a0cc36b}</t>
  </si>
  <si>
    <t>KRYCÍ LIST SOUPISU PRACÍ</t>
  </si>
  <si>
    <t>Objekt:</t>
  </si>
  <si>
    <t>SO 01 - Propustek v km 24,666</t>
  </si>
  <si>
    <t>Soupis:</t>
  </si>
  <si>
    <t>SO 01.1 - Oprava propustku - km 24,666</t>
  </si>
  <si>
    <t>REKAPITULACE ČLENĚNÍ SOUPISU PRACÍ</t>
  </si>
  <si>
    <t>Kód dílu - Popis</t>
  </si>
  <si>
    <t>Cena celkem [CZK]</t>
  </si>
  <si>
    <t>Náklady ze soupisu prací</t>
  </si>
  <si>
    <t>-1</t>
  </si>
  <si>
    <t>HSV - Práce a dodávky HSV</t>
  </si>
  <si>
    <t xml:space="preserve">    1 - Zemní práce</t>
  </si>
  <si>
    <t xml:space="preserve">    2 - Zakládání</t>
  </si>
  <si>
    <t xml:space="preserve">    4 - Vodorovné konstrukce</t>
  </si>
  <si>
    <t xml:space="preserve">    8 - Trubní vedení</t>
  </si>
  <si>
    <t xml:space="preserve">    9 - Ostatní konstrukce a práce-bourání</t>
  </si>
  <si>
    <t xml:space="preserve">    997 - Přesun sutě</t>
  </si>
  <si>
    <t xml:space="preserve">    998 - Přesun hmot</t>
  </si>
  <si>
    <t>PSV - Práce a dodávky PSV</t>
  </si>
  <si>
    <t xml:space="preserve">    711 - Izolace proti vodě, vlhkosti a plynům</t>
  </si>
  <si>
    <t>VRN - Vedlejší rozpočtové náklady</t>
  </si>
  <si>
    <t xml:space="preserve">    VRN1 - Průzkumné, geodetické a projektové práce</t>
  </si>
  <si>
    <t xml:space="preserve">    VRN3 - Zařízení staveniště</t>
  </si>
  <si>
    <t xml:space="preserve">    VRN6 - Územní vlivy</t>
  </si>
  <si>
    <t xml:space="preserve">    VRN9 - Ostatní náklady</t>
  </si>
  <si>
    <t>SOUPIS PRACÍ</t>
  </si>
  <si>
    <t>PČ</t>
  </si>
  <si>
    <t>MJ</t>
  </si>
  <si>
    <t>Množství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</si>
  <si>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</si>
  <si>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</si>
  <si>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</si>
  <si>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</si>
  <si>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</si>
  <si>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</si>
  <si>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</si>
  <si>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</si>
  <si>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Náklady soupisu celkem</t>
  </si>
  <si>
    <t>HSV</t>
  </si>
  <si>
    <t>Práce a dodávky HSV</t>
  </si>
  <si>
    <t>ROZPOCET</t>
  </si>
  <si>
    <t>Zemní práce</t>
  </si>
  <si>
    <t>K</t>
  </si>
  <si>
    <t>113105113</t>
  </si>
  <si>
    <t>Rozebrání dlažeb z lomového kamene kladených na MC vyspárované MC</t>
  </si>
  <si>
    <t>m2</t>
  </si>
  <si>
    <t>4</t>
  </si>
  <si>
    <t>-755951849</t>
  </si>
  <si>
    <t>115101202</t>
  </si>
  <si>
    <t>Čerpání vody na dopravní výšku do 10 m průměrný přítok do 1000 l/min</t>
  </si>
  <si>
    <t>hod</t>
  </si>
  <si>
    <t>-403314855</t>
  </si>
  <si>
    <t>3</t>
  </si>
  <si>
    <t>121101101</t>
  </si>
  <si>
    <t>Sejmutí ornice s přemístěním na vzdálenost do 50 m</t>
  </si>
  <si>
    <t>m3</t>
  </si>
  <si>
    <t>-814076731</t>
  </si>
  <si>
    <t>131201102</t>
  </si>
  <si>
    <t>Hloubení jam nezapažených v hornině tř. 3 objemu do 1000 m3</t>
  </si>
  <si>
    <t>-1810098166</t>
  </si>
  <si>
    <t>5</t>
  </si>
  <si>
    <t>131201109</t>
  </si>
  <si>
    <t>Příplatek za lepivost u hloubení jam nezapažených v hornině tř. 3</t>
  </si>
  <si>
    <t>-1500250922</t>
  </si>
  <si>
    <t>6</t>
  </si>
  <si>
    <t>132201101</t>
  </si>
  <si>
    <t>Hloubení rýh š do 600 mm v hornině tř. 3 objemu do 100 m3</t>
  </si>
  <si>
    <t>1533457671</t>
  </si>
  <si>
    <t>7</t>
  </si>
  <si>
    <t>132201109</t>
  </si>
  <si>
    <t>Příplatek za lepivost k hloubení rýh š do 600 mm v hornině tř. 3</t>
  </si>
  <si>
    <t>-1075501452</t>
  </si>
  <si>
    <t>8</t>
  </si>
  <si>
    <t>162201101</t>
  </si>
  <si>
    <t>Vodorovné přemístění do 20 m výkopku/sypaniny z horniny tř. 1 až 4</t>
  </si>
  <si>
    <t>CS ÚRS 2019 01</t>
  </si>
  <si>
    <t>198646303</t>
  </si>
  <si>
    <t>VV</t>
  </si>
  <si>
    <t>2 * 110,000</t>
  </si>
  <si>
    <t>9</t>
  </si>
  <si>
    <t>162701105</t>
  </si>
  <si>
    <t>Vodorovné přemístění do 10000 m výkopku/sypaniny z horniny tř. 1 až 4</t>
  </si>
  <si>
    <t>1213256223</t>
  </si>
  <si>
    <t>10</t>
  </si>
  <si>
    <t>162701109</t>
  </si>
  <si>
    <t>Příplatek k vodorovnému přemístění výkopku/sypaniny z horniny tř. 1 až 4 ZKD 1000 m přes 10000 m</t>
  </si>
  <si>
    <t>-1910300188</t>
  </si>
  <si>
    <t>8,1*35 'Přepočtené koeficientem množství</t>
  </si>
  <si>
    <t>11</t>
  </si>
  <si>
    <t>167101102</t>
  </si>
  <si>
    <t>Nakládání výkopku z hornin tř. 1 až 4 přes 100 m3</t>
  </si>
  <si>
    <t>2121767789</t>
  </si>
  <si>
    <t>"stávající pol. 10" 8,100</t>
  </si>
  <si>
    <t>"k přesunu pol. č. 11" 110,000</t>
  </si>
  <si>
    <t>Součet</t>
  </si>
  <si>
    <t>12</t>
  </si>
  <si>
    <t>171201201</t>
  </si>
  <si>
    <t>Uložení sypaniny na skládky</t>
  </si>
  <si>
    <t>671859193</t>
  </si>
  <si>
    <t>13</t>
  </si>
  <si>
    <t>171201211</t>
  </si>
  <si>
    <t>Poplatek za uložení odpadu ze sypaniny na skládce (skládkovné)</t>
  </si>
  <si>
    <t>t</t>
  </si>
  <si>
    <t>-506771362</t>
  </si>
  <si>
    <t>14</t>
  </si>
  <si>
    <t>181301105</t>
  </si>
  <si>
    <t>Rozprostření ornice tl vrstvy do 300 mm pl do 500 m2 v rovině nebo ve svahu do 1:5</t>
  </si>
  <si>
    <t>1871893693</t>
  </si>
  <si>
    <t>181411121</t>
  </si>
  <si>
    <t>Založení lučního trávníku výsevem plochy do 1000 m2 v rovině a ve svahu do 1:5</t>
  </si>
  <si>
    <t>712733098</t>
  </si>
  <si>
    <t>16</t>
  </si>
  <si>
    <t>M</t>
  </si>
  <si>
    <t>005724740</t>
  </si>
  <si>
    <t>osivo směs travní krajinná - svahová</t>
  </si>
  <si>
    <t>kg</t>
  </si>
  <si>
    <t>607770284</t>
  </si>
  <si>
    <t>Zakládání</t>
  </si>
  <si>
    <t>17</t>
  </si>
  <si>
    <t>273321118</t>
  </si>
  <si>
    <t>Základové desky ze ŽB C 30/37</t>
  </si>
  <si>
    <t>915494894</t>
  </si>
  <si>
    <t>18</t>
  </si>
  <si>
    <t>273354111</t>
  </si>
  <si>
    <t>Bednění základových desek - zřízení</t>
  </si>
  <si>
    <t>1568760292</t>
  </si>
  <si>
    <t>19</t>
  </si>
  <si>
    <t>273354211</t>
  </si>
  <si>
    <t>Bednění základových desek - odstranění</t>
  </si>
  <si>
    <t>-1111694145</t>
  </si>
  <si>
    <t>20</t>
  </si>
  <si>
    <t>273361116</t>
  </si>
  <si>
    <t>Výztuž základových desek z betonářské oceli 10 505</t>
  </si>
  <si>
    <t>1395173151</t>
  </si>
  <si>
    <t>273361413-R</t>
  </si>
  <si>
    <t>Výztuž základových desek ze svařovaných sítí do 8 kg/m2</t>
  </si>
  <si>
    <t>481913599</t>
  </si>
  <si>
    <t>Vodorovné konstrukce</t>
  </si>
  <si>
    <t>22</t>
  </si>
  <si>
    <t>451315110-R</t>
  </si>
  <si>
    <t>Podkladní nebo vyrovnávací vrstva z betonu C25/30 tl 150 mm</t>
  </si>
  <si>
    <t>809325257</t>
  </si>
  <si>
    <t>23</t>
  </si>
  <si>
    <t>452318510</t>
  </si>
  <si>
    <t>Zajišťovací práh z betonu prostého</t>
  </si>
  <si>
    <t>1487192194</t>
  </si>
  <si>
    <t>24</t>
  </si>
  <si>
    <t>45850111R</t>
  </si>
  <si>
    <t xml:space="preserve">Výplňové klíny za opěrou ze stávajícího materiálu hutněného po vrstvách </t>
  </si>
  <si>
    <t>630501425</t>
  </si>
  <si>
    <t>33,000 + 77,000</t>
  </si>
  <si>
    <t>25</t>
  </si>
  <si>
    <t>465511523</t>
  </si>
  <si>
    <t>Dlažba z lomového kamene do malty s vyplněním spár maltou a vyspárováním plocha nad 20 m2 tl 300 mm</t>
  </si>
  <si>
    <t>-1245670649</t>
  </si>
  <si>
    <t>"24,000"</t>
  </si>
  <si>
    <t>28,000</t>
  </si>
  <si>
    <t>Trubní vedení</t>
  </si>
  <si>
    <t>26</t>
  </si>
  <si>
    <t>894812438</t>
  </si>
  <si>
    <t>Revizní a čistící šachta z PP DN 1000 šachtová skruž světlé hloubky 1000 mm</t>
  </si>
  <si>
    <t>kus</t>
  </si>
  <si>
    <t>-1113735450</t>
  </si>
  <si>
    <t>Ostatní konstrukce a práce-bourání</t>
  </si>
  <si>
    <t>27</t>
  </si>
  <si>
    <t>919521017</t>
  </si>
  <si>
    <t>Zřízení propustků z trub betonových DN 800</t>
  </si>
  <si>
    <t>m</t>
  </si>
  <si>
    <t>-255503790</t>
  </si>
  <si>
    <t>28</t>
  </si>
  <si>
    <t>592211460-R</t>
  </si>
  <si>
    <t>trouba železobetonová patková DN 800</t>
  </si>
  <si>
    <t>1648450239</t>
  </si>
  <si>
    <t>29</t>
  </si>
  <si>
    <t>592211461-R</t>
  </si>
  <si>
    <t>trouba šikmá vtoková/výtoková železobetonová patková DN 800</t>
  </si>
  <si>
    <t>-601821183</t>
  </si>
  <si>
    <t>30</t>
  </si>
  <si>
    <t>93694221R</t>
  </si>
  <si>
    <t>Zhotovení tabulky s letopočtem výstavby mostu</t>
  </si>
  <si>
    <t>-490392802</t>
  </si>
  <si>
    <t>31</t>
  </si>
  <si>
    <t>963041211</t>
  </si>
  <si>
    <t>Bourání mostní nosné konstrukce z betonu prostého</t>
  </si>
  <si>
    <t>783835901</t>
  </si>
  <si>
    <t>32</t>
  </si>
  <si>
    <t>966008113</t>
  </si>
  <si>
    <t>Bourání trubního propustku do DN 800</t>
  </si>
  <si>
    <t>-2044810485</t>
  </si>
  <si>
    <t>33</t>
  </si>
  <si>
    <t>976044311</t>
  </si>
  <si>
    <t>Vybourání betonových nebo ŽB obrub šachet průřezu přes 0,03 m2</t>
  </si>
  <si>
    <t>-460322276</t>
  </si>
  <si>
    <t>997</t>
  </si>
  <si>
    <t>Přesun sutě</t>
  </si>
  <si>
    <t>34</t>
  </si>
  <si>
    <t>997221571</t>
  </si>
  <si>
    <t>Vodorovná doprava vybouraných hmot do 1 km</t>
  </si>
  <si>
    <t>-1623130756</t>
  </si>
  <si>
    <t>35</t>
  </si>
  <si>
    <t>997221579</t>
  </si>
  <si>
    <t>Příplatek ZKD 1 km u vodorovné dopravy vybouraných hmot</t>
  </si>
  <si>
    <t>-1487506495</t>
  </si>
  <si>
    <t>40,281*44 'Přepočtené koeficientem množství</t>
  </si>
  <si>
    <t>36</t>
  </si>
  <si>
    <t>997221612</t>
  </si>
  <si>
    <t>Nakládání vybouraných hmot na dopravní prostředky pro vodorovnou dopravu</t>
  </si>
  <si>
    <t>-499066073</t>
  </si>
  <si>
    <t>37</t>
  </si>
  <si>
    <t>997221815</t>
  </si>
  <si>
    <t>Poplatek za uložení betonového odpadu na skládce (skládkovné)</t>
  </si>
  <si>
    <t>-344891268</t>
  </si>
  <si>
    <t>38</t>
  </si>
  <si>
    <t>997221855</t>
  </si>
  <si>
    <t>Poplatek za uložení odpadu z kameniva na skládce (skládkovné)</t>
  </si>
  <si>
    <t>-1133786881</t>
  </si>
  <si>
    <t>998</t>
  </si>
  <si>
    <t>Přesun hmot</t>
  </si>
  <si>
    <t>39</t>
  </si>
  <si>
    <t>998212111</t>
  </si>
  <si>
    <t>Přesun hmot pro mosty zděné, monolitické betonové nebo ocelové v do 20 m</t>
  </si>
  <si>
    <t>1057246226</t>
  </si>
  <si>
    <t>40</t>
  </si>
  <si>
    <t>998212191</t>
  </si>
  <si>
    <t>Příplatek k přesunu hmot pro mosty zděné nebo monolitické za zvětšený přesun do 1000 m</t>
  </si>
  <si>
    <t>390942642</t>
  </si>
  <si>
    <t>PSV</t>
  </si>
  <si>
    <t>Práce a dodávky PSV</t>
  </si>
  <si>
    <t>711</t>
  </si>
  <si>
    <t>Izolace proti vodě, vlhkosti a plynům</t>
  </si>
  <si>
    <t>41</t>
  </si>
  <si>
    <t>711511101</t>
  </si>
  <si>
    <t>Provedení hydroizolace potrubí za studena penetračním nátěrem</t>
  </si>
  <si>
    <t>-2145021924</t>
  </si>
  <si>
    <t>42</t>
  </si>
  <si>
    <t>111631500</t>
  </si>
  <si>
    <t>lak asfaltový ALP/9 bal 9 kg</t>
  </si>
  <si>
    <t>-1086642354</t>
  </si>
  <si>
    <t>43</t>
  </si>
  <si>
    <t>711521131</t>
  </si>
  <si>
    <t>Provedení hydroizolace potrubí za horka asfaltovým nátěrem</t>
  </si>
  <si>
    <t>240263134</t>
  </si>
  <si>
    <t>44</t>
  </si>
  <si>
    <t>111613460</t>
  </si>
  <si>
    <t>asfalt stavebně-izolační, AOSI 85/25 B2 bal. 190 kg</t>
  </si>
  <si>
    <t>-1809342614</t>
  </si>
  <si>
    <t>45</t>
  </si>
  <si>
    <t>998711101</t>
  </si>
  <si>
    <t>Přesun hmot tonážní pro izolace proti vodě, vlhkosti a plynům v objektech výšky do 6 m</t>
  </si>
  <si>
    <t>1378011167</t>
  </si>
  <si>
    <t>VRN</t>
  </si>
  <si>
    <t>Vedlejší rozpočtové náklady</t>
  </si>
  <si>
    <t>VRN1</t>
  </si>
  <si>
    <t>Průzkumné, geodetické a projektové práce</t>
  </si>
  <si>
    <t>46</t>
  </si>
  <si>
    <t>012103000</t>
  </si>
  <si>
    <t>Geodetické práce před výstavbou</t>
  </si>
  <si>
    <t>Kč</t>
  </si>
  <si>
    <t>335406246</t>
  </si>
  <si>
    <t>47</t>
  </si>
  <si>
    <t>013002000</t>
  </si>
  <si>
    <t>Projektové práce</t>
  </si>
  <si>
    <t>…</t>
  </si>
  <si>
    <t>1024</t>
  </si>
  <si>
    <t>-813125576</t>
  </si>
  <si>
    <t>VRN3</t>
  </si>
  <si>
    <t>Zařízení staveniště</t>
  </si>
  <si>
    <t>48</t>
  </si>
  <si>
    <t>030001000</t>
  </si>
  <si>
    <t>-577414081</t>
  </si>
  <si>
    <t>49</t>
  </si>
  <si>
    <t>039002000</t>
  </si>
  <si>
    <t>Zrušení zařízení staveniště</t>
  </si>
  <si>
    <t>1985744030</t>
  </si>
  <si>
    <t>50</t>
  </si>
  <si>
    <t>039203000</t>
  </si>
  <si>
    <t>Úprava terénu po zrušení zařízení staveniště</t>
  </si>
  <si>
    <t>1425121530</t>
  </si>
  <si>
    <t>VRN6</t>
  </si>
  <si>
    <t>Územní vlivy</t>
  </si>
  <si>
    <t>51</t>
  </si>
  <si>
    <t>062002000</t>
  </si>
  <si>
    <t>Ztížené dopravní podmínky</t>
  </si>
  <si>
    <t>201679174</t>
  </si>
  <si>
    <t>VRN9</t>
  </si>
  <si>
    <t>Ostatní náklady</t>
  </si>
  <si>
    <t>52</t>
  </si>
  <si>
    <t>091003002-R</t>
  </si>
  <si>
    <t>Poplatek za zvláštní užívání komunikace vč. PD přechodného značení a povolení</t>
  </si>
  <si>
    <t>-1718620434</t>
  </si>
  <si>
    <t>53</t>
  </si>
  <si>
    <t>091003003-R</t>
  </si>
  <si>
    <t>Provizorní vyvěšení sdělovacích kabelů</t>
  </si>
  <si>
    <t>2070602962</t>
  </si>
  <si>
    <t>SO 01.2 - Železniční svršek - km 24,666</t>
  </si>
  <si>
    <t>5 - Komunikace</t>
  </si>
  <si>
    <t>OST - Ostatní</t>
  </si>
  <si>
    <t>Komunikace</t>
  </si>
  <si>
    <t>5905055010</t>
  </si>
  <si>
    <t>Odstranění stávajícího kolejového lože odtěžením v koleji</t>
  </si>
  <si>
    <t>ÚOŽI 2019 01</t>
  </si>
  <si>
    <t>-1863783721</t>
  </si>
  <si>
    <t>5905060010</t>
  </si>
  <si>
    <t>Zřízení nového kolejového lože v koleji</t>
  </si>
  <si>
    <t>-415446948</t>
  </si>
  <si>
    <t>5955101000</t>
  </si>
  <si>
    <t>Kamenivo drcené štěrk frakce 31,5/63 třídy BI</t>
  </si>
  <si>
    <t>738228903</t>
  </si>
  <si>
    <t>5905065010</t>
  </si>
  <si>
    <t>Samostatná úprava vrstvy kolejového lože pod ložnou plochou pražců v koleji</t>
  </si>
  <si>
    <t>221702436</t>
  </si>
  <si>
    <t>5905110010</t>
  </si>
  <si>
    <t>Snížení KL pod patou kolejnice v koleji</t>
  </si>
  <si>
    <t>km</t>
  </si>
  <si>
    <t>1634481578</t>
  </si>
  <si>
    <t>5906130170</t>
  </si>
  <si>
    <t>Montáž kolejového roštu v ose koleje pražce dřevěné vystrojené tv. S49 rozdělení "c"</t>
  </si>
  <si>
    <t>-452453149</t>
  </si>
  <si>
    <t>5906140235</t>
  </si>
  <si>
    <t>Demontáž kolejového roštu koleje v ose koleje pražce betonové tv. T rozdělení "c"</t>
  </si>
  <si>
    <t>-1651480261</t>
  </si>
  <si>
    <t>5907050020</t>
  </si>
  <si>
    <t>Dělení kolejnic řezáním nebo rozbroušením tv. S49</t>
  </si>
  <si>
    <t>-1415926575</t>
  </si>
  <si>
    <t>5909032020</t>
  </si>
  <si>
    <t>Přesná úprava GPK koleje směrové a výškové uspořádání pražce betonové</t>
  </si>
  <si>
    <t>1872517314</t>
  </si>
  <si>
    <t>5910020130</t>
  </si>
  <si>
    <t>Svařování kolejnic termitem plný předehřev standardní spára svar jednotlivý tv. S49</t>
  </si>
  <si>
    <t>svar</t>
  </si>
  <si>
    <t>-1323081679</t>
  </si>
  <si>
    <t>5910035030</t>
  </si>
  <si>
    <t>Dosažení dovolené upínací teploty v BK prodloužením kolejnicového pásu v koleji tv. S49</t>
  </si>
  <si>
    <t>-1150954584</t>
  </si>
  <si>
    <t>5910040310</t>
  </si>
  <si>
    <t>Umožnění volné dilatace kolejnice demontáž upevňovadel s osazením kluzných podložek rozdělení pražců "c"</t>
  </si>
  <si>
    <t>428531032</t>
  </si>
  <si>
    <t>5910040410</t>
  </si>
  <si>
    <t>Umožnění volné dilatace kolejnice montáž upevňovadel s odstraněním kluzných podložek rozdělení pražců "c"</t>
  </si>
  <si>
    <t>-1808816979</t>
  </si>
  <si>
    <t>5910060010</t>
  </si>
  <si>
    <t>Ojedinělé broušení kolejnic R260 do hloubky do 2 mm</t>
  </si>
  <si>
    <t>1444285257</t>
  </si>
  <si>
    <t>5999005010</t>
  </si>
  <si>
    <t>Třídění spojovacích a upevňovacích součástí</t>
  </si>
  <si>
    <t>-1319057452</t>
  </si>
  <si>
    <t>5999005020</t>
  </si>
  <si>
    <t>Třídění pražců a kolejnicových podpor</t>
  </si>
  <si>
    <t>1995565066</t>
  </si>
  <si>
    <t>5999005030</t>
  </si>
  <si>
    <t>Třídění kolejnic</t>
  </si>
  <si>
    <t>-859329435</t>
  </si>
  <si>
    <t>OST</t>
  </si>
  <si>
    <t>Ostatní</t>
  </si>
  <si>
    <t>9902100400</t>
  </si>
  <si>
    <t>Doprava dodávek zhotovitele, dodávek objednatele nebo výzisku mechanizací přes 3,5 t sypanin  do 40 km</t>
  </si>
  <si>
    <t>512</t>
  </si>
  <si>
    <t>-1619727582</t>
  </si>
  <si>
    <t>9902100600</t>
  </si>
  <si>
    <t>Doprava dodávek zhotovitele, dodávek objednatele nebo výzisku mechanizací přes 3,5 t sypanin  do 80 km</t>
  </si>
  <si>
    <t>-118339026</t>
  </si>
  <si>
    <t>9902200400</t>
  </si>
  <si>
    <t>Doprava dodávek zhotovitele, dodávek objednatele nebo výzisku mechanizací přes 3,5 t objemnějšího kusového materiálu do 40 km</t>
  </si>
  <si>
    <t>-1341879382</t>
  </si>
  <si>
    <t>9902900100</t>
  </si>
  <si>
    <t>Naložení  sypanin, drobného kusového materiálu, suti</t>
  </si>
  <si>
    <t>-1359645633</t>
  </si>
  <si>
    <t>9903100100</t>
  </si>
  <si>
    <t>Přeprava mechanizace na místo prováděných prací o hmotnosti do 12 t přes 50 do 100 km</t>
  </si>
  <si>
    <t>619557071</t>
  </si>
  <si>
    <t>9903200100</t>
  </si>
  <si>
    <t>Přeprava mechanizace na místo prováděných prací o hmotnosti přes 12 t přes 50 do 100 km</t>
  </si>
  <si>
    <t>-1922790196</t>
  </si>
  <si>
    <t>9909000100</t>
  </si>
  <si>
    <t>Poplatek za uložení suti nebo hmot na oficiální skládku</t>
  </si>
  <si>
    <t>1700076764</t>
  </si>
  <si>
    <t>SO 02 - Propustek v km 25,142</t>
  </si>
  <si>
    <t>SO 02.1 - Oprava propustku - km 25,142</t>
  </si>
  <si>
    <t xml:space="preserve">    3 - Svislé a kompletní konstrukce</t>
  </si>
  <si>
    <t>115001105</t>
  </si>
  <si>
    <t>Převedení vody potrubím DN do 600</t>
  </si>
  <si>
    <t>-561209564</t>
  </si>
  <si>
    <t>-1116486747</t>
  </si>
  <si>
    <t>-366649301</t>
  </si>
  <si>
    <t>122201101</t>
  </si>
  <si>
    <t>Odkopávky a prokopávky nezapažené v hornině tř. 3 objem do 100 m3</t>
  </si>
  <si>
    <t>-841980492</t>
  </si>
  <si>
    <t>122201109</t>
  </si>
  <si>
    <t>Příplatek za lepivost u odkopávek v hornině tř. 1 až 3</t>
  </si>
  <si>
    <t>321568460</t>
  </si>
  <si>
    <t>1979212728</t>
  </si>
  <si>
    <t>-604797636</t>
  </si>
  <si>
    <t>1744360025</t>
  </si>
  <si>
    <t>2 * 87,777</t>
  </si>
  <si>
    <t>-1182572968</t>
  </si>
  <si>
    <t>2076578914</t>
  </si>
  <si>
    <t>10,53*35 'Přepočtené koeficientem množství</t>
  </si>
  <si>
    <t>-2007916288</t>
  </si>
  <si>
    <t>"původní pol. 10" 10,530</t>
  </si>
  <si>
    <t>"k přesunu po. č. 11" 87,777</t>
  </si>
  <si>
    <t>171101121</t>
  </si>
  <si>
    <t>Uložení sypaniny z hornin nesoudržných kamenitých do násypů zhutněných</t>
  </si>
  <si>
    <t>-1797701106</t>
  </si>
  <si>
    <t>171103101</t>
  </si>
  <si>
    <t>Zemní hrázky melioračních kanálů z horniny tř. 1 až 4</t>
  </si>
  <si>
    <t>401195947</t>
  </si>
  <si>
    <t>-389634425</t>
  </si>
  <si>
    <t>1033572560</t>
  </si>
  <si>
    <t>181301103</t>
  </si>
  <si>
    <t>Rozprostření ornice tl vrstvy do 200 mm pl do 500 m2 v rovině nebo ve svahu do 1:5</t>
  </si>
  <si>
    <t>-1966290486</t>
  </si>
  <si>
    <t>1128788271</t>
  </si>
  <si>
    <t>-976494735</t>
  </si>
  <si>
    <t>494517083</t>
  </si>
  <si>
    <t>-308189138</t>
  </si>
  <si>
    <t>-1623061730</t>
  </si>
  <si>
    <t>-580477800</t>
  </si>
  <si>
    <t>274321118</t>
  </si>
  <si>
    <t>Základové pasy, prahy, věnce a ostruhy ze ŽB C 30/37</t>
  </si>
  <si>
    <t>1138233711</t>
  </si>
  <si>
    <t>274354111</t>
  </si>
  <si>
    <t>Bednění základových pasů - zřízení</t>
  </si>
  <si>
    <t>-1354143239</t>
  </si>
  <si>
    <t>274354211</t>
  </si>
  <si>
    <t>Bednění základových pasů - odstranění</t>
  </si>
  <si>
    <t>-1421706815</t>
  </si>
  <si>
    <t>Svislé a kompletní konstrukce</t>
  </si>
  <si>
    <t>317321118</t>
  </si>
  <si>
    <t>Mostní římsy ze ŽB C 30/37</t>
  </si>
  <si>
    <t>431191772</t>
  </si>
  <si>
    <t>317353121</t>
  </si>
  <si>
    <t>Bednění mostních říms všech tvarů - zřízení</t>
  </si>
  <si>
    <t>322071310</t>
  </si>
  <si>
    <t>317353221</t>
  </si>
  <si>
    <t>Bednění mostních říms všech tvarů - odstranění</t>
  </si>
  <si>
    <t>-207186241</t>
  </si>
  <si>
    <t>317361116</t>
  </si>
  <si>
    <t>Výztuž mostních říms z betonářské oceli 10 505</t>
  </si>
  <si>
    <t>-1916909451</t>
  </si>
  <si>
    <t>334323118</t>
  </si>
  <si>
    <t>Mostní opěry a úložné prahy ze ŽB C 30/37</t>
  </si>
  <si>
    <t>908935629</t>
  </si>
  <si>
    <t>334323218</t>
  </si>
  <si>
    <t>Mostní křídla a závěrné zídky ze ŽB C 30/37</t>
  </si>
  <si>
    <t>-592483772</t>
  </si>
  <si>
    <t>334351112</t>
  </si>
  <si>
    <t>Bednění systémové mostních opěr a úložných prahů z překližek pro ŽB - zřízení</t>
  </si>
  <si>
    <t>646164877</t>
  </si>
  <si>
    <t>334351211</t>
  </si>
  <si>
    <t>Bednění systémové mostních opěr a úložných prahů z překližek - odstranění</t>
  </si>
  <si>
    <t>650955213</t>
  </si>
  <si>
    <t>334352111</t>
  </si>
  <si>
    <t>Bednění mostních křídel a závěrných zídek ze systémového bednění s výplní z překližek - zřízení</t>
  </si>
  <si>
    <t>-2114227561</t>
  </si>
  <si>
    <t>334352211</t>
  </si>
  <si>
    <t>Bednění mostních křídel a závěrných zídek ze systémového bednění s výplní z překližek - odstranění</t>
  </si>
  <si>
    <t>-787795815</t>
  </si>
  <si>
    <t>334361226</t>
  </si>
  <si>
    <t>Výztuž křídel, závěrných zdí z betonářské oceli 10 505</t>
  </si>
  <si>
    <t>365292648</t>
  </si>
  <si>
    <t>937919208</t>
  </si>
  <si>
    <t>451315115</t>
  </si>
  <si>
    <t>Podkladní nebo výplňová vrstva z betonu C 16/20 tl do 100 mm</t>
  </si>
  <si>
    <t>-1110923918</t>
  </si>
  <si>
    <t>298787551</t>
  </si>
  <si>
    <t>20,000 + 67,777</t>
  </si>
  <si>
    <t>462451114</t>
  </si>
  <si>
    <t>Prolití kamenného záhozu maltou MC 25</t>
  </si>
  <si>
    <t>-1285354674</t>
  </si>
  <si>
    <t>462511270</t>
  </si>
  <si>
    <t>Zához z lomového kamene bez proštěrkování z terénu hmotnost do 200 kg</t>
  </si>
  <si>
    <t>-1839676506</t>
  </si>
  <si>
    <t>462519002</t>
  </si>
  <si>
    <t>Příplatek za urovnání ploch záhozu z lomového kamene hmotnost do 200 kg</t>
  </si>
  <si>
    <t>1151958181</t>
  </si>
  <si>
    <t>1728496744</t>
  </si>
  <si>
    <t>"19,000"</t>
  </si>
  <si>
    <t>21,380</t>
  </si>
  <si>
    <t>919521019</t>
  </si>
  <si>
    <t>Zřízení propustků z trub betonových DN 1000</t>
  </si>
  <si>
    <t>-1934276158</t>
  </si>
  <si>
    <t>592211480-R</t>
  </si>
  <si>
    <t>trouba železobetonová patková DN 1000</t>
  </si>
  <si>
    <t>434993079</t>
  </si>
  <si>
    <t>-1015229693</t>
  </si>
  <si>
    <t>961041211</t>
  </si>
  <si>
    <t>Bourání mostních základů z betonu prostého</t>
  </si>
  <si>
    <t>-1075054970</t>
  </si>
  <si>
    <t>963021112</t>
  </si>
  <si>
    <t>Bourání mostní nosné konstrukce z kamene</t>
  </si>
  <si>
    <t>1915887387</t>
  </si>
  <si>
    <t>2036743301</t>
  </si>
  <si>
    <t>985223211</t>
  </si>
  <si>
    <t>Přezdívání kamenného zdiva do aktivované malty do 3 m3</t>
  </si>
  <si>
    <t>819306129</t>
  </si>
  <si>
    <t>2,000 + 2,000</t>
  </si>
  <si>
    <t>-918263062</t>
  </si>
  <si>
    <t>-1905893596</t>
  </si>
  <si>
    <t>83,272*44 'Přepočtené koeficientem množství</t>
  </si>
  <si>
    <t>-272832466</t>
  </si>
  <si>
    <t>54</t>
  </si>
  <si>
    <t>1806730783</t>
  </si>
  <si>
    <t>55</t>
  </si>
  <si>
    <t>1393390723</t>
  </si>
  <si>
    <t>56</t>
  </si>
  <si>
    <t>-2142284822</t>
  </si>
  <si>
    <t>57</t>
  </si>
  <si>
    <t>266372666</t>
  </si>
  <si>
    <t>58</t>
  </si>
  <si>
    <t>1089261412</t>
  </si>
  <si>
    <t>59</t>
  </si>
  <si>
    <t>-1740182437</t>
  </si>
  <si>
    <t>60</t>
  </si>
  <si>
    <t>1305503381</t>
  </si>
  <si>
    <t>61</t>
  </si>
  <si>
    <t>406539967</t>
  </si>
  <si>
    <t>62</t>
  </si>
  <si>
    <t>1222238829</t>
  </si>
  <si>
    <t>63</t>
  </si>
  <si>
    <t>-1532295226</t>
  </si>
  <si>
    <t>64</t>
  </si>
  <si>
    <t>988160599</t>
  </si>
  <si>
    <t>65</t>
  </si>
  <si>
    <t>259178962</t>
  </si>
  <si>
    <t>66</t>
  </si>
  <si>
    <t>-1778383077</t>
  </si>
  <si>
    <t>67</t>
  </si>
  <si>
    <t>-1065306368</t>
  </si>
  <si>
    <t>68</t>
  </si>
  <si>
    <t>781819033</t>
  </si>
  <si>
    <t>69</t>
  </si>
  <si>
    <t>877254120</t>
  </si>
  <si>
    <t>70</t>
  </si>
  <si>
    <t>153740443</t>
  </si>
  <si>
    <t>SO 02.2 - Železniční svršek - km 25,142</t>
  </si>
  <si>
    <t>-1903088583</t>
  </si>
  <si>
    <t>SO 03 - Propustek v km 25,589</t>
  </si>
  <si>
    <t>SO 03.1 - Oprava propustku - km 25,589</t>
  </si>
  <si>
    <t>507315559</t>
  </si>
  <si>
    <t>-548715659</t>
  </si>
  <si>
    <t>809854763</t>
  </si>
  <si>
    <t>1692998798</t>
  </si>
  <si>
    <t>-1429269367</t>
  </si>
  <si>
    <t>558202750</t>
  </si>
  <si>
    <t>-1514580992</t>
  </si>
  <si>
    <t>-1962435432</t>
  </si>
  <si>
    <t>2 * 204,000</t>
  </si>
  <si>
    <t>334384158</t>
  </si>
  <si>
    <t>"k přesunu pol. č. 8" 204,000</t>
  </si>
  <si>
    <t>-800412716</t>
  </si>
  <si>
    <t>-332896740</t>
  </si>
  <si>
    <t>-1620973257</t>
  </si>
  <si>
    <t>1083487895</t>
  </si>
  <si>
    <t>-243964383</t>
  </si>
  <si>
    <t>-1466849422</t>
  </si>
  <si>
    <t>-1865583347</t>
  </si>
  <si>
    <t>1217977612</t>
  </si>
  <si>
    <t>451315190-R</t>
  </si>
  <si>
    <t>Podkladní nebo vyrovnávací vrstva z betonu C25/30</t>
  </si>
  <si>
    <t>-1624794266</t>
  </si>
  <si>
    <t>-1876192850</t>
  </si>
  <si>
    <t>63697807</t>
  </si>
  <si>
    <t>68,000 + 136,000</t>
  </si>
  <si>
    <t>2103399443</t>
  </si>
  <si>
    <t>"21,300"</t>
  </si>
  <si>
    <t>24,189</t>
  </si>
  <si>
    <t>-1377144896</t>
  </si>
  <si>
    <t>906912736</t>
  </si>
  <si>
    <t>1521617741</t>
  </si>
  <si>
    <t>1262098225</t>
  </si>
  <si>
    <t>-648437407</t>
  </si>
  <si>
    <t>2035894745</t>
  </si>
  <si>
    <t>-282150717</t>
  </si>
  <si>
    <t>-364284465</t>
  </si>
  <si>
    <t>-1000508123</t>
  </si>
  <si>
    <t>-1651688670</t>
  </si>
  <si>
    <t>69,526*44 'Přepočtené koeficientem množství</t>
  </si>
  <si>
    <t>296078117</t>
  </si>
  <si>
    <t>2091834862</t>
  </si>
  <si>
    <t>2067374218</t>
  </si>
  <si>
    <t>1572847256</t>
  </si>
  <si>
    <t>-1236194083</t>
  </si>
  <si>
    <t>-1224398059</t>
  </si>
  <si>
    <t>787516289</t>
  </si>
  <si>
    <t>145234356</t>
  </si>
  <si>
    <t>1731902569</t>
  </si>
  <si>
    <t>-981127856</t>
  </si>
  <si>
    <t>1111051698</t>
  </si>
  <si>
    <t>-363335570</t>
  </si>
  <si>
    <t>-1886398657</t>
  </si>
  <si>
    <t>-1448135796</t>
  </si>
  <si>
    <t>-161242064</t>
  </si>
  <si>
    <t>-917362170</t>
  </si>
  <si>
    <t>-1272451557</t>
  </si>
  <si>
    <t>SO 03.2 - Železniční svršek - km 25,589</t>
  </si>
  <si>
    <t>SO 04 - Propustek v km 25,786</t>
  </si>
  <si>
    <t>SO 04.1 - Oprava propustku - km 25,786</t>
  </si>
  <si>
    <t>-629127421</t>
  </si>
  <si>
    <t>1631982678</t>
  </si>
  <si>
    <t>-1574293686</t>
  </si>
  <si>
    <t>-853679982</t>
  </si>
  <si>
    <t>1391536793</t>
  </si>
  <si>
    <t>1393055635</t>
  </si>
  <si>
    <t>-2138270384</t>
  </si>
  <si>
    <t>2065396057</t>
  </si>
  <si>
    <t>2 * 62,260</t>
  </si>
  <si>
    <t>2034302665</t>
  </si>
  <si>
    <t>869893419</t>
  </si>
  <si>
    <t>11,19*35 'Přepočtené koeficientem množství</t>
  </si>
  <si>
    <t>-1690382878</t>
  </si>
  <si>
    <t>"stávající pol. 10" 11,190</t>
  </si>
  <si>
    <t>"k přesunu pol. č. 11" 62,260</t>
  </si>
  <si>
    <t>1368916891</t>
  </si>
  <si>
    <t>785296949</t>
  </si>
  <si>
    <t>-827058869</t>
  </si>
  <si>
    <t>-218913187</t>
  </si>
  <si>
    <t>291211379</t>
  </si>
  <si>
    <t>946058083</t>
  </si>
  <si>
    <t>824885907</t>
  </si>
  <si>
    <t>101157000</t>
  </si>
  <si>
    <t>970732169</t>
  </si>
  <si>
    <t>-1347972925</t>
  </si>
  <si>
    <t>451315114</t>
  </si>
  <si>
    <t>Podkladní nebo výplňová vrstva z betonu C 12/15 tl do 100 mm</t>
  </si>
  <si>
    <t>1748813203</t>
  </si>
  <si>
    <t>-994768693</t>
  </si>
  <si>
    <t>381980622</t>
  </si>
  <si>
    <t>16,980 + 45,280</t>
  </si>
  <si>
    <t>885825474</t>
  </si>
  <si>
    <t>"31,394"</t>
  </si>
  <si>
    <t>37,000</t>
  </si>
  <si>
    <t>-1144579543</t>
  </si>
  <si>
    <t>-445977883</t>
  </si>
  <si>
    <t>-982888350</t>
  </si>
  <si>
    <t>1038586062</t>
  </si>
  <si>
    <t>-981799427</t>
  </si>
  <si>
    <t>961044111</t>
  </si>
  <si>
    <t>Bourání základů z betonu prostého</t>
  </si>
  <si>
    <t>2066653715</t>
  </si>
  <si>
    <t>-233200895</t>
  </si>
  <si>
    <t>960522213</t>
  </si>
  <si>
    <t>1207730799</t>
  </si>
  <si>
    <t>41,131*44 'Přepočtené koeficientem množství</t>
  </si>
  <si>
    <t>2114290066</t>
  </si>
  <si>
    <t>-697270115</t>
  </si>
  <si>
    <t>-1164634639</t>
  </si>
  <si>
    <t>-213440338</t>
  </si>
  <si>
    <t>-699270561</t>
  </si>
  <si>
    <t>1802406138</t>
  </si>
  <si>
    <t>-1809214185</t>
  </si>
  <si>
    <t>13099999</t>
  </si>
  <si>
    <t>1580867478</t>
  </si>
  <si>
    <t>-1253023626</t>
  </si>
  <si>
    <t>-1027543607</t>
  </si>
  <si>
    <t>587712021</t>
  </si>
  <si>
    <t>902464258</t>
  </si>
  <si>
    <t>-1464829920</t>
  </si>
  <si>
    <t>-1908321540</t>
  </si>
  <si>
    <t>1560823087</t>
  </si>
  <si>
    <t>-320294808</t>
  </si>
  <si>
    <t>SO 04.2 - Železniční svršek - km 25,786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</si>
</sst>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7">
    <font>
      <sz val="8"/>
      <name val="Arial CE"/>
      <family val="2"/>
    </font>
    <font>
      <sz val="10"/>
      <color rgb="FF969696"/>
      <name val="Arial CE"/>
    </font>
    <font>
      <sz val="10"/>
      <name val="Arial CE"/>
    </font>
    <font>
      <b/>
      <sz val="11"/>
      <name val="Arial CE"/>
    </font>
    <font>
      <b/>
      <sz val="12"/>
      <name val="Arial CE"/>
    </font>
    <font>
      <sz val="11"/>
      <name val="Arial CE"/>
    </font>
    <font>
      <sz val="12"/>
      <color rgb="FF003366"/>
      <name val="Arial CE"/>
    </font>
    <font>
      <sz val="10"/>
      <color rgb="FF003366"/>
      <name val="Arial CE"/>
    </font>
    <font>
      <sz val="8"/>
      <color rgb="FF003366"/>
      <name val="Arial CE"/>
    </font>
    <font>
      <sz val="8"/>
      <color rgb="FF505050"/>
      <name val="Arial CE"/>
    </font>
    <font>
      <sz val="8"/>
      <color rgb="FFFF0000"/>
      <name val="Arial CE"/>
    </font>
    <font>
      <sz val="8"/>
      <color rgb="FF800080"/>
      <name val="Arial CE"/>
    </font>
    <font>
      <sz val="8"/>
      <color rgb="FFFFFFFF"/>
      <name val="Arial CE"/>
    </font>
    <font>
      <sz val="8"/>
      <color rgb="FF3366FF"/>
      <name val="Arial CE"/>
    </font>
    <font>
      <b/>
      <sz val="14"/>
      <name val="Arial CE"/>
    </font>
    <font>
      <b/>
      <sz val="10"/>
      <name val="Arial CE"/>
    </font>
    <font>
      <b/>
      <sz val="10"/>
      <color rgb="FF969696"/>
      <name val="Arial CE"/>
    </font>
    <font>
      <b/>
      <sz val="10"/>
      <color rgb="FF464646"/>
      <name val="Arial CE"/>
    </font>
    <font>
      <sz val="12"/>
      <color rgb="FF969696"/>
      <name val="Arial CE"/>
    </font>
    <font>
      <sz val="8"/>
      <color rgb="FF969696"/>
      <name val="Arial CE"/>
    </font>
    <font>
      <sz val="9"/>
      <name val="Arial CE"/>
    </font>
    <font>
      <sz val="9"/>
      <color rgb="FF969696"/>
      <name val="Arial CE"/>
    </font>
    <font>
      <b/>
      <sz val="12"/>
      <color rgb="FF960000"/>
      <name val="Arial CE"/>
    </font>
    <font>
      <sz val="12"/>
      <name val="Arial CE"/>
    </font>
    <font>
      <b/>
      <sz val="11"/>
      <color rgb="FF003366"/>
      <name val="Arial CE"/>
    </font>
    <font>
      <sz val="11"/>
      <color rgb="FF003366"/>
      <name val="Arial CE"/>
    </font>
    <font>
      <sz val="11"/>
      <color rgb="FF969696"/>
      <name val="Arial CE"/>
    </font>
    <font>
      <sz val="18"/>
      <color theme="10"/>
      <name val="Wingdings 2"/>
    </font>
    <font>
      <b/>
      <sz val="10"/>
      <color rgb="FF003366"/>
      <name val="Arial CE"/>
    </font>
    <font>
      <sz val="10"/>
      <color rgb="FF3366FF"/>
      <name val="Arial CE"/>
    </font>
    <font>
      <b/>
      <sz val="12"/>
      <color rgb="FF800000"/>
      <name val="Arial CE"/>
    </font>
    <font>
      <sz val="8"/>
      <color rgb="FF960000"/>
      <name val="Arial CE"/>
    </font>
    <font>
      <b/>
      <sz val="8"/>
      <name val="Arial CE"/>
    </font>
    <font>
      <sz val="7"/>
      <color rgb="FF969696"/>
      <name val="Arial CE"/>
    </font>
    <font>
      <i/>
      <sz val="9"/>
      <color rgb="FF0000FF"/>
      <name val="Arial CE"/>
    </font>
    <font>
      <i/>
      <sz val="8"/>
      <color rgb="FF0000FF"/>
      <name val="Arial CE"/>
    </font>
    <font>
      <u/>
      <sz val="11"/>
      <color theme="1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6" fillId="0" borderId="0" applyNumberFormat="0" applyFill="0" applyBorder="0" applyAlignment="0" applyProtection="0"/>
  </cellStyleXfs>
  <cellXfs count="224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4" fillId="0" borderId="0" xfId="0" applyFont="1" applyAlignment="1">
      <alignment horizontal="left" vertical="center"/>
    </xf>
    <xf numFmtId="0" fontId="13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3" xfId="0" applyFont="1" applyBorder="1" applyAlignment="1">
      <alignment vertical="center"/>
    </xf>
    <xf numFmtId="0" fontId="15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0" fillId="3" borderId="0" xfId="0" applyFont="1" applyFill="1" applyAlignment="1">
      <alignment vertical="center"/>
    </xf>
    <xf numFmtId="0" fontId="4" fillId="3" borderId="6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0" fontId="4" fillId="3" borderId="7" xfId="0" applyFont="1" applyFill="1" applyBorder="1" applyAlignment="1">
      <alignment horizontal="center" vertical="center"/>
    </xf>
    <xf numFmtId="0" fontId="17" fillId="0" borderId="4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4" borderId="7" xfId="0" applyFont="1" applyFill="1" applyBorder="1" applyAlignment="1">
      <alignment vertical="center"/>
    </xf>
    <xf numFmtId="0" fontId="20" fillId="4" borderId="0" xfId="0" applyFont="1" applyFill="1" applyAlignment="1">
      <alignment horizontal="center" vertical="center"/>
    </xf>
    <xf numFmtId="0" fontId="21" fillId="0" borderId="16" xfId="0" applyFont="1" applyBorder="1" applyAlignment="1">
      <alignment horizontal="center" vertical="center" wrapText="1"/>
    </xf>
    <xf numFmtId="0" fontId="21" fillId="0" borderId="17" xfId="0" applyFont="1" applyBorder="1" applyAlignment="1">
      <alignment horizontal="center" vertical="center" wrapText="1"/>
    </xf>
    <xf numFmtId="0" fontId="21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8" fillId="0" borderId="14" xfId="0" applyNumberFormat="1" applyFont="1" applyBorder="1" applyAlignment="1">
      <alignment vertical="center"/>
    </xf>
    <xf numFmtId="4" fontId="18" fillId="0" borderId="0" xfId="0" applyNumberFormat="1" applyFont="1" applyBorder="1" applyAlignment="1">
      <alignment vertical="center"/>
    </xf>
    <xf numFmtId="166" fontId="18" fillId="0" borderId="0" xfId="0" applyNumberFormat="1" applyFont="1" applyBorder="1" applyAlignment="1">
      <alignment vertical="center"/>
    </xf>
    <xf numFmtId="4" fontId="18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3" fillId="0" borderId="0" xfId="0" applyFont="1" applyAlignment="1">
      <alignment horizontal="left" vertical="center"/>
    </xf>
    <xf numFmtId="0" fontId="5" fillId="0" borderId="3" xfId="0" applyFont="1" applyBorder="1" applyAlignment="1">
      <alignment vertical="center"/>
    </xf>
    <xf numFmtId="0" fontId="24" fillId="0" borderId="0" xfId="0" applyFont="1" applyAlignment="1">
      <alignment vertical="center"/>
    </xf>
    <xf numFmtId="0" fontId="25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6" fillId="0" borderId="14" xfId="0" applyNumberFormat="1" applyFont="1" applyBorder="1" applyAlignment="1">
      <alignment vertical="center"/>
    </xf>
    <xf numFmtId="4" fontId="26" fillId="0" borderId="0" xfId="0" applyNumberFormat="1" applyFont="1" applyBorder="1" applyAlignment="1">
      <alignment vertical="center"/>
    </xf>
    <xf numFmtId="166" fontId="26" fillId="0" borderId="0" xfId="0" applyNumberFormat="1" applyFont="1" applyBorder="1" applyAlignment="1">
      <alignment vertical="center"/>
    </xf>
    <xf numFmtId="4" fontId="26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27" fillId="0" borderId="0" xfId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4" fontId="1" fillId="0" borderId="14" xfId="0" applyNumberFormat="1" applyFont="1" applyBorder="1" applyAlignment="1">
      <alignment vertical="center"/>
    </xf>
    <xf numFmtId="4" fontId="1" fillId="0" borderId="0" xfId="0" applyNumberFormat="1" applyFont="1" applyBorder="1" applyAlignment="1">
      <alignment vertical="center"/>
    </xf>
    <xf numFmtId="166" fontId="1" fillId="0" borderId="0" xfId="0" applyNumberFormat="1" applyFont="1" applyBorder="1" applyAlignment="1">
      <alignment vertical="center"/>
    </xf>
    <xf numFmtId="4" fontId="1" fillId="0" borderId="15" xfId="0" applyNumberFormat="1" applyFont="1" applyBorder="1" applyAlignment="1">
      <alignment vertical="center"/>
    </xf>
    <xf numFmtId="4" fontId="1" fillId="0" borderId="19" xfId="0" applyNumberFormat="1" applyFont="1" applyBorder="1" applyAlignment="1">
      <alignment vertical="center"/>
    </xf>
    <xf numFmtId="4" fontId="1" fillId="0" borderId="20" xfId="0" applyNumberFormat="1" applyFont="1" applyBorder="1" applyAlignment="1">
      <alignment vertical="center"/>
    </xf>
    <xf numFmtId="166" fontId="1" fillId="0" borderId="20" xfId="0" applyNumberFormat="1" applyFont="1" applyBorder="1" applyAlignment="1">
      <alignment vertical="center"/>
    </xf>
    <xf numFmtId="4" fontId="1" fillId="0" borderId="21" xfId="0" applyNumberFormat="1" applyFont="1" applyBorder="1" applyAlignment="1">
      <alignment vertical="center"/>
    </xf>
    <xf numFmtId="0" fontId="0" fillId="0" borderId="0" xfId="0" applyProtection="1"/>
    <xf numFmtId="0" fontId="29" fillId="0" borderId="0" xfId="0" applyFont="1" applyAlignment="1">
      <alignment horizontal="left" vertical="center"/>
    </xf>
    <xf numFmtId="0" fontId="0" fillId="0" borderId="3" xfId="0" applyFont="1" applyBorder="1" applyAlignment="1">
      <alignment vertical="center" wrapText="1"/>
    </xf>
    <xf numFmtId="0" fontId="15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4" fillId="4" borderId="7" xfId="0" applyFont="1" applyFill="1" applyBorder="1" applyAlignment="1">
      <alignment horizontal="right" vertical="center"/>
    </xf>
    <xf numFmtId="0" fontId="4" fillId="4" borderId="7" xfId="0" applyFont="1" applyFill="1" applyBorder="1" applyAlignment="1">
      <alignment horizontal="center"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0" fillId="4" borderId="0" xfId="0" applyFont="1" applyFill="1" applyAlignment="1">
      <alignment horizontal="left" vertical="center"/>
    </xf>
    <xf numFmtId="0" fontId="20" fillId="4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3" xfId="0" applyFont="1" applyBorder="1" applyAlignment="1">
      <alignment horizontal="center" vertical="center" wrapText="1"/>
    </xf>
    <xf numFmtId="0" fontId="20" fillId="4" borderId="16" xfId="0" applyFont="1" applyFill="1" applyBorder="1" applyAlignment="1">
      <alignment horizontal="center" vertical="center" wrapText="1"/>
    </xf>
    <xf numFmtId="0" fontId="20" fillId="4" borderId="17" xfId="0" applyFont="1" applyFill="1" applyBorder="1" applyAlignment="1">
      <alignment horizontal="center" vertical="center" wrapText="1"/>
    </xf>
    <xf numFmtId="0" fontId="20" fillId="4" borderId="18" xfId="0" applyFont="1" applyFill="1" applyBorder="1" applyAlignment="1">
      <alignment horizontal="center" vertical="center" wrapText="1"/>
    </xf>
    <xf numFmtId="0" fontId="20" fillId="4" borderId="0" xfId="0" applyFont="1" applyFill="1" applyAlignment="1">
      <alignment horizontal="center" vertical="center" wrapText="1"/>
    </xf>
    <xf numFmtId="4" fontId="22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4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4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4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0" fillId="0" borderId="22" xfId="0" applyFont="1" applyBorder="1" applyAlignment="1" applyProtection="1">
      <alignment horizontal="center" vertical="center"/>
      <protection locked="0"/>
    </xf>
    <xf numFmtId="49" fontId="20" fillId="0" borderId="22" xfId="0" applyNumberFormat="1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left" vertical="center" wrapText="1"/>
      <protection locked="0"/>
    </xf>
    <xf numFmtId="0" fontId="20" fillId="0" borderId="22" xfId="0" applyFont="1" applyBorder="1" applyAlignment="1" applyProtection="1">
      <alignment horizontal="center" vertical="center" wrapText="1"/>
      <protection locked="0"/>
    </xf>
    <xf numFmtId="167" fontId="20" fillId="0" borderId="22" xfId="0" applyNumberFormat="1" applyFont="1" applyBorder="1" applyAlignment="1" applyProtection="1">
      <alignment vertical="center"/>
      <protection locked="0"/>
    </xf>
    <xf numFmtId="4" fontId="20" fillId="0" borderId="22" xfId="0" applyNumberFormat="1" applyFont="1" applyBorder="1" applyAlignment="1" applyProtection="1">
      <alignment vertical="center"/>
      <protection locked="0"/>
    </xf>
    <xf numFmtId="0" fontId="21" fillId="0" borderId="14" xfId="0" applyFont="1" applyBorder="1" applyAlignment="1">
      <alignment horizontal="left" vertical="center"/>
    </xf>
    <xf numFmtId="0" fontId="21" fillId="0" borderId="0" xfId="0" applyFont="1" applyBorder="1" applyAlignment="1">
      <alignment horizontal="center" vertical="center"/>
    </xf>
    <xf numFmtId="166" fontId="21" fillId="0" borderId="0" xfId="0" applyNumberFormat="1" applyFont="1" applyBorder="1" applyAlignment="1">
      <alignment vertical="center"/>
    </xf>
    <xf numFmtId="166" fontId="21" fillId="0" borderId="15" xfId="0" applyNumberFormat="1" applyFont="1" applyBorder="1" applyAlignment="1">
      <alignment vertical="center"/>
    </xf>
    <xf numFmtId="0" fontId="20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0" fontId="9" fillId="0" borderId="3" xfId="0" applyFont="1" applyBorder="1" applyAlignment="1">
      <alignment vertical="center"/>
    </xf>
    <xf numFmtId="0" fontId="33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horizontal="left" vertical="center" wrapText="1"/>
    </xf>
    <xf numFmtId="167" fontId="9" fillId="0" borderId="0" xfId="0" applyNumberFormat="1" applyFont="1" applyAlignment="1">
      <alignment vertical="center"/>
    </xf>
    <xf numFmtId="0" fontId="9" fillId="0" borderId="14" xfId="0" applyFont="1" applyBorder="1" applyAlignment="1">
      <alignment vertical="center"/>
    </xf>
    <xf numFmtId="0" fontId="9" fillId="0" borderId="0" xfId="0" applyFont="1" applyBorder="1" applyAlignment="1">
      <alignment vertical="center"/>
    </xf>
    <xf numFmtId="0" fontId="9" fillId="0" borderId="15" xfId="0" applyFont="1" applyBorder="1" applyAlignment="1">
      <alignment vertical="center"/>
    </xf>
    <xf numFmtId="0" fontId="10" fillId="0" borderId="3" xfId="0" applyFont="1" applyBorder="1" applyAlignment="1">
      <alignment vertical="center"/>
    </xf>
    <xf numFmtId="0" fontId="10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 wrapText="1"/>
    </xf>
    <xf numFmtId="167" fontId="10" fillId="0" borderId="0" xfId="0" applyNumberFormat="1" applyFont="1" applyAlignment="1">
      <alignment vertical="center"/>
    </xf>
    <xf numFmtId="0" fontId="10" fillId="0" borderId="14" xfId="0" applyFont="1" applyBorder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15" xfId="0" applyFont="1" applyBorder="1" applyAlignment="1">
      <alignment vertical="center"/>
    </xf>
    <xf numFmtId="0" fontId="34" fillId="0" borderId="22" xfId="0" applyFont="1" applyBorder="1" applyAlignment="1" applyProtection="1">
      <alignment horizontal="center" vertical="center"/>
      <protection locked="0"/>
    </xf>
    <xf numFmtId="49" fontId="34" fillId="0" borderId="22" xfId="0" applyNumberFormat="1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left" vertical="center" wrapText="1"/>
      <protection locked="0"/>
    </xf>
    <xf numFmtId="0" fontId="34" fillId="0" borderId="22" xfId="0" applyFont="1" applyBorder="1" applyAlignment="1" applyProtection="1">
      <alignment horizontal="center" vertical="center" wrapText="1"/>
      <protection locked="0"/>
    </xf>
    <xf numFmtId="167" fontId="34" fillId="0" borderId="22" xfId="0" applyNumberFormat="1" applyFont="1" applyBorder="1" applyAlignment="1" applyProtection="1">
      <alignment vertical="center"/>
      <protection locked="0"/>
    </xf>
    <xf numFmtId="4" fontId="34" fillId="0" borderId="22" xfId="0" applyNumberFormat="1" applyFont="1" applyBorder="1" applyAlignment="1" applyProtection="1">
      <alignment vertical="center"/>
      <protection locked="0"/>
    </xf>
    <xf numFmtId="0" fontId="35" fillId="0" borderId="3" xfId="0" applyFont="1" applyBorder="1" applyAlignment="1">
      <alignment vertical="center"/>
    </xf>
    <xf numFmtId="0" fontId="34" fillId="0" borderId="14" xfId="0" applyFont="1" applyBorder="1" applyAlignment="1">
      <alignment horizontal="left" vertical="center"/>
    </xf>
    <xf numFmtId="0" fontId="34" fillId="0" borderId="0" xfId="0" applyFont="1" applyBorder="1" applyAlignment="1">
      <alignment horizontal="center" vertical="center"/>
    </xf>
    <xf numFmtId="0" fontId="11" fillId="0" borderId="3" xfId="0" applyFont="1" applyBorder="1" applyAlignme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 wrapText="1"/>
    </xf>
    <xf numFmtId="0" fontId="11" fillId="0" borderId="14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11" fillId="0" borderId="15" xfId="0" applyFont="1" applyBorder="1" applyAlignment="1">
      <alignment vertical="center"/>
    </xf>
    <xf numFmtId="0" fontId="21" fillId="0" borderId="19" xfId="0" applyFont="1" applyBorder="1" applyAlignment="1">
      <alignment horizontal="left" vertical="center"/>
    </xf>
    <xf numFmtId="0" fontId="21" fillId="0" borderId="20" xfId="0" applyFont="1" applyBorder="1" applyAlignment="1">
      <alignment horizontal="center" vertical="center"/>
    </xf>
    <xf numFmtId="166" fontId="21" fillId="0" borderId="20" xfId="0" applyNumberFormat="1" applyFont="1" applyBorder="1" applyAlignment="1">
      <alignment vertical="center"/>
    </xf>
    <xf numFmtId="166" fontId="21" fillId="0" borderId="21" xfId="0" applyNumberFormat="1" applyFont="1" applyBorder="1" applyAlignment="1">
      <alignment vertical="center"/>
    </xf>
    <xf numFmtId="4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20" fillId="4" borderId="7" xfId="0" applyFont="1" applyFill="1" applyBorder="1" applyAlignment="1">
      <alignment horizontal="center" vertical="center"/>
    </xf>
    <xf numFmtId="0" fontId="20" fillId="4" borderId="7" xfId="0" applyFont="1" applyFill="1" applyBorder="1" applyAlignment="1">
      <alignment horizontal="left" vertical="center"/>
    </xf>
    <xf numFmtId="0" fontId="20" fillId="4" borderId="8" xfId="0" applyFont="1" applyFill="1" applyBorder="1" applyAlignment="1">
      <alignment horizontal="left" vertical="center"/>
    </xf>
    <xf numFmtId="4" fontId="25" fillId="0" borderId="0" xfId="0" applyNumberFormat="1" applyFont="1" applyAlignment="1">
      <alignment vertical="center"/>
    </xf>
    <xf numFmtId="0" fontId="25" fillId="0" borderId="0" xfId="0" applyFont="1" applyAlignment="1">
      <alignment vertical="center"/>
    </xf>
    <xf numFmtId="4" fontId="22" fillId="0" borderId="0" xfId="0" applyNumberFormat="1" applyFont="1" applyAlignment="1">
      <alignment vertical="center"/>
    </xf>
    <xf numFmtId="0" fontId="2" fillId="0" borderId="0" xfId="0" applyFont="1" applyAlignment="1">
      <alignment horizontal="left" vertical="center"/>
    </xf>
    <xf numFmtId="0" fontId="0" fillId="0" borderId="0" xfId="0"/>
    <xf numFmtId="0" fontId="3" fillId="0" borderId="0" xfId="0" applyFont="1" applyAlignment="1">
      <alignment horizontal="left" vertical="top" wrapText="1"/>
    </xf>
    <xf numFmtId="0" fontId="13" fillId="2" borderId="0" xfId="0" applyFont="1" applyFill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4" fontId="15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4" fontId="16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4" fillId="3" borderId="7" xfId="0" applyFont="1" applyFill="1" applyBorder="1" applyAlignment="1">
      <alignment horizontal="left" vertical="center"/>
    </xf>
    <xf numFmtId="0" fontId="0" fillId="3" borderId="7" xfId="0" applyFont="1" applyFill="1" applyBorder="1" applyAlignment="1">
      <alignment vertical="center"/>
    </xf>
    <xf numFmtId="4" fontId="4" fillId="3" borderId="7" xfId="0" applyNumberFormat="1" applyFont="1" applyFill="1" applyBorder="1" applyAlignment="1">
      <alignment vertical="center"/>
    </xf>
    <xf numFmtId="0" fontId="0" fillId="3" borderId="8" xfId="0" applyFont="1" applyFill="1" applyBorder="1" applyAlignment="1">
      <alignment vertical="center"/>
    </xf>
    <xf numFmtId="0" fontId="28" fillId="0" borderId="0" xfId="0" applyFont="1" applyAlignment="1">
      <alignment horizontal="left" vertical="center" wrapText="1"/>
    </xf>
    <xf numFmtId="0" fontId="20" fillId="4" borderId="6" xfId="0" applyFont="1" applyFill="1" applyBorder="1" applyAlignment="1">
      <alignment horizontal="center" vertical="center"/>
    </xf>
    <xf numFmtId="0" fontId="24" fillId="0" borderId="0" xfId="0" applyFont="1" applyAlignment="1">
      <alignment horizontal="left" vertical="center" wrapText="1"/>
    </xf>
    <xf numFmtId="4" fontId="22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0" fillId="4" borderId="7" xfId="0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8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left" vertical="center"/>
    </xf>
    <xf numFmtId="0" fontId="19" fillId="0" borderId="14" xfId="0" applyFont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4" fontId="25" fillId="0" borderId="0" xfId="0" applyNumberFormat="1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</cellXfs>
  <cellStyles count="2">
    <cellStyle name="Hypertextový odkaz" xfId="1" builtinId="8"/>
    <cellStyle name="Normální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3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5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6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7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="" xmlns:a16="http://schemas.microsoft.com/office/drawing/2014/main" id="{00000000-0008-0000-08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108"/>
  <sheetViews>
    <sheetView showGridLines="0" tabSelected="1" workbookViewId="0">
      <selection activeCell="AN8" sqref="AN8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33" width="2.6640625" customWidth="1"/>
    <col min="34" max="34" width="3.33203125" customWidth="1"/>
    <col min="35" max="35" width="31.6640625" customWidth="1"/>
    <col min="36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5.6640625" hidden="1" customWidth="1"/>
    <col min="44" max="44" width="13.6640625" customWidth="1"/>
    <col min="45" max="47" width="25.83203125" hidden="1" customWidth="1"/>
    <col min="48" max="49" width="21.6640625" hidden="1" customWidth="1"/>
    <col min="50" max="51" width="25" hidden="1" customWidth="1"/>
    <col min="52" max="52" width="21.6640625" hidden="1" customWidth="1"/>
    <col min="53" max="53" width="19.1640625" hidden="1" customWidth="1"/>
    <col min="54" max="54" width="25" hidden="1" customWidth="1"/>
    <col min="55" max="55" width="21.6640625" hidden="1" customWidth="1"/>
    <col min="56" max="56" width="19.1640625" hidden="1" customWidth="1"/>
    <col min="57" max="57" width="66.5" customWidth="1"/>
    <col min="71" max="91" width="9.33203125" hidden="1"/>
  </cols>
  <sheetData>
    <row r="1" spans="1:74">
      <c r="A1" s="15" t="s">
        <v>0</v>
      </c>
      <c r="AZ1" s="15" t="s">
        <v>1</v>
      </c>
      <c r="BA1" s="15" t="s">
        <v>2</v>
      </c>
      <c r="BB1" s="15" t="s">
        <v>1</v>
      </c>
      <c r="BT1" s="15" t="s">
        <v>3</v>
      </c>
      <c r="BU1" s="15" t="s">
        <v>3</v>
      </c>
      <c r="BV1" s="15" t="s">
        <v>4</v>
      </c>
    </row>
    <row r="2" spans="1:74" ht="36.950000000000003" customHeight="1">
      <c r="AR2" s="194" t="s">
        <v>5</v>
      </c>
      <c r="AS2" s="192"/>
      <c r="AT2" s="192"/>
      <c r="AU2" s="192"/>
      <c r="AV2" s="192"/>
      <c r="AW2" s="192"/>
      <c r="AX2" s="192"/>
      <c r="AY2" s="192"/>
      <c r="AZ2" s="192"/>
      <c r="BA2" s="192"/>
      <c r="BB2" s="192"/>
      <c r="BC2" s="192"/>
      <c r="BD2" s="192"/>
      <c r="BE2" s="192"/>
      <c r="BS2" s="16" t="s">
        <v>6</v>
      </c>
      <c r="BT2" s="16" t="s">
        <v>7</v>
      </c>
    </row>
    <row r="3" spans="1:74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18"/>
      <c r="AH3" s="18"/>
      <c r="AI3" s="18"/>
      <c r="AJ3" s="18"/>
      <c r="AK3" s="18"/>
      <c r="AL3" s="18"/>
      <c r="AM3" s="18"/>
      <c r="AN3" s="18"/>
      <c r="AO3" s="18"/>
      <c r="AP3" s="18"/>
      <c r="AQ3" s="18"/>
      <c r="AR3" s="19"/>
      <c r="BS3" s="16" t="s">
        <v>6</v>
      </c>
      <c r="BT3" s="16" t="s">
        <v>8</v>
      </c>
    </row>
    <row r="4" spans="1:74" ht="24.95" customHeight="1">
      <c r="B4" s="19"/>
      <c r="D4" s="20" t="s">
        <v>9</v>
      </c>
      <c r="AR4" s="19"/>
      <c r="AS4" s="21" t="s">
        <v>10</v>
      </c>
      <c r="BS4" s="16" t="s">
        <v>11</v>
      </c>
    </row>
    <row r="5" spans="1:74" ht="12" customHeight="1">
      <c r="B5" s="19"/>
      <c r="D5" s="22" t="s">
        <v>12</v>
      </c>
      <c r="K5" s="191"/>
      <c r="L5" s="192"/>
      <c r="M5" s="192"/>
      <c r="N5" s="192"/>
      <c r="O5" s="192"/>
      <c r="P5" s="192"/>
      <c r="Q5" s="192"/>
      <c r="R5" s="192"/>
      <c r="S5" s="192"/>
      <c r="T5" s="192"/>
      <c r="U5" s="192"/>
      <c r="V5" s="192"/>
      <c r="W5" s="192"/>
      <c r="X5" s="192"/>
      <c r="Y5" s="192"/>
      <c r="Z5" s="192"/>
      <c r="AA5" s="192"/>
      <c r="AB5" s="192"/>
      <c r="AC5" s="192"/>
      <c r="AD5" s="192"/>
      <c r="AE5" s="192"/>
      <c r="AF5" s="192"/>
      <c r="AG5" s="192"/>
      <c r="AH5" s="192"/>
      <c r="AI5" s="192"/>
      <c r="AJ5" s="192"/>
      <c r="AK5" s="192"/>
      <c r="AL5" s="192"/>
      <c r="AM5" s="192"/>
      <c r="AN5" s="192"/>
      <c r="AO5" s="192"/>
      <c r="AR5" s="19"/>
      <c r="BS5" s="16" t="s">
        <v>6</v>
      </c>
    </row>
    <row r="6" spans="1:74" ht="36.950000000000003" customHeight="1">
      <c r="B6" s="19"/>
      <c r="D6" s="24" t="s">
        <v>13</v>
      </c>
      <c r="K6" s="193" t="s">
        <v>14</v>
      </c>
      <c r="L6" s="192"/>
      <c r="M6" s="192"/>
      <c r="N6" s="192"/>
      <c r="O6" s="192"/>
      <c r="P6" s="192"/>
      <c r="Q6" s="192"/>
      <c r="R6" s="192"/>
      <c r="S6" s="192"/>
      <c r="T6" s="192"/>
      <c r="U6" s="192"/>
      <c r="V6" s="192"/>
      <c r="W6" s="192"/>
      <c r="X6" s="192"/>
      <c r="Y6" s="192"/>
      <c r="Z6" s="192"/>
      <c r="AA6" s="192"/>
      <c r="AB6" s="192"/>
      <c r="AC6" s="192"/>
      <c r="AD6" s="192"/>
      <c r="AE6" s="192"/>
      <c r="AF6" s="192"/>
      <c r="AG6" s="192"/>
      <c r="AH6" s="192"/>
      <c r="AI6" s="192"/>
      <c r="AJ6" s="192"/>
      <c r="AK6" s="192"/>
      <c r="AL6" s="192"/>
      <c r="AM6" s="192"/>
      <c r="AN6" s="192"/>
      <c r="AO6" s="192"/>
      <c r="AR6" s="19"/>
      <c r="BS6" s="16" t="s">
        <v>6</v>
      </c>
    </row>
    <row r="7" spans="1:74" ht="12" customHeight="1">
      <c r="B7" s="19"/>
      <c r="D7" s="25" t="s">
        <v>15</v>
      </c>
      <c r="K7" s="23" t="s">
        <v>1</v>
      </c>
      <c r="AK7" s="25" t="s">
        <v>16</v>
      </c>
      <c r="AN7" s="23" t="s">
        <v>1</v>
      </c>
      <c r="AR7" s="19"/>
      <c r="BS7" s="16" t="s">
        <v>6</v>
      </c>
    </row>
    <row r="8" spans="1:74" ht="12" customHeight="1">
      <c r="B8" s="19"/>
      <c r="D8" s="25" t="s">
        <v>17</v>
      </c>
      <c r="K8" s="23" t="s">
        <v>18</v>
      </c>
      <c r="AK8" s="25" t="s">
        <v>19</v>
      </c>
      <c r="AN8" s="23"/>
      <c r="AR8" s="19"/>
      <c r="BS8" s="16" t="s">
        <v>6</v>
      </c>
    </row>
    <row r="9" spans="1:74" ht="14.45" customHeight="1">
      <c r="B9" s="19"/>
      <c r="AR9" s="19"/>
      <c r="BS9" s="16" t="s">
        <v>6</v>
      </c>
    </row>
    <row r="10" spans="1:74" ht="12" customHeight="1">
      <c r="B10" s="19"/>
      <c r="D10" s="25" t="s">
        <v>20</v>
      </c>
      <c r="AK10" s="25" t="s">
        <v>21</v>
      </c>
      <c r="AN10" s="23" t="s">
        <v>1</v>
      </c>
      <c r="AR10" s="19"/>
      <c r="BS10" s="16" t="s">
        <v>6</v>
      </c>
    </row>
    <row r="11" spans="1:74" ht="18.399999999999999" customHeight="1">
      <c r="B11" s="19"/>
      <c r="E11" s="23" t="s">
        <v>18</v>
      </c>
      <c r="AK11" s="25" t="s">
        <v>22</v>
      </c>
      <c r="AN11" s="23" t="s">
        <v>1</v>
      </c>
      <c r="AR11" s="19"/>
      <c r="BS11" s="16" t="s">
        <v>6</v>
      </c>
    </row>
    <row r="12" spans="1:74" ht="6.95" customHeight="1">
      <c r="B12" s="19"/>
      <c r="AR12" s="19"/>
      <c r="BS12" s="16" t="s">
        <v>6</v>
      </c>
    </row>
    <row r="13" spans="1:74" ht="12" customHeight="1">
      <c r="B13" s="19"/>
      <c r="D13" s="25" t="s">
        <v>23</v>
      </c>
      <c r="AK13" s="25" t="s">
        <v>21</v>
      </c>
      <c r="AN13" s="23" t="s">
        <v>1</v>
      </c>
      <c r="AR13" s="19"/>
      <c r="BS13" s="16" t="s">
        <v>6</v>
      </c>
    </row>
    <row r="14" spans="1:74" ht="12.75">
      <c r="B14" s="19"/>
      <c r="E14" s="23" t="s">
        <v>18</v>
      </c>
      <c r="AK14" s="25" t="s">
        <v>22</v>
      </c>
      <c r="AN14" s="23" t="s">
        <v>1</v>
      </c>
      <c r="AR14" s="19"/>
      <c r="BS14" s="16" t="s">
        <v>6</v>
      </c>
    </row>
    <row r="15" spans="1:74" ht="6.95" customHeight="1">
      <c r="B15" s="19"/>
      <c r="AR15" s="19"/>
      <c r="BS15" s="16" t="s">
        <v>3</v>
      </c>
    </row>
    <row r="16" spans="1:74" ht="12" customHeight="1">
      <c r="B16" s="19"/>
      <c r="D16" s="25" t="s">
        <v>24</v>
      </c>
      <c r="AK16" s="25" t="s">
        <v>21</v>
      </c>
      <c r="AN16" s="23" t="s">
        <v>1</v>
      </c>
      <c r="AR16" s="19"/>
      <c r="BS16" s="16" t="s">
        <v>3</v>
      </c>
    </row>
    <row r="17" spans="2:71" ht="18.399999999999999" customHeight="1">
      <c r="B17" s="19"/>
      <c r="E17" s="23" t="s">
        <v>18</v>
      </c>
      <c r="AK17" s="25" t="s">
        <v>22</v>
      </c>
      <c r="AN17" s="23" t="s">
        <v>1</v>
      </c>
      <c r="AR17" s="19"/>
      <c r="BS17" s="16" t="s">
        <v>25</v>
      </c>
    </row>
    <row r="18" spans="2:71" ht="6.95" customHeight="1">
      <c r="B18" s="19"/>
      <c r="AR18" s="19"/>
      <c r="BS18" s="16" t="s">
        <v>6</v>
      </c>
    </row>
    <row r="19" spans="2:71" ht="12" customHeight="1">
      <c r="B19" s="19"/>
      <c r="D19" s="25" t="s">
        <v>26</v>
      </c>
      <c r="AK19" s="25" t="s">
        <v>21</v>
      </c>
      <c r="AN19" s="23" t="s">
        <v>1</v>
      </c>
      <c r="AR19" s="19"/>
      <c r="BS19" s="16" t="s">
        <v>6</v>
      </c>
    </row>
    <row r="20" spans="2:71" ht="18.399999999999999" customHeight="1">
      <c r="B20" s="19"/>
      <c r="E20" s="23" t="s">
        <v>18</v>
      </c>
      <c r="AK20" s="25" t="s">
        <v>22</v>
      </c>
      <c r="AN20" s="23" t="s">
        <v>1</v>
      </c>
      <c r="AR20" s="19"/>
      <c r="BS20" s="16" t="s">
        <v>25</v>
      </c>
    </row>
    <row r="21" spans="2:71" ht="6.95" customHeight="1">
      <c r="B21" s="19"/>
      <c r="AR21" s="19"/>
    </row>
    <row r="22" spans="2:71" ht="12" customHeight="1">
      <c r="B22" s="19"/>
      <c r="D22" s="25" t="s">
        <v>27</v>
      </c>
      <c r="AR22" s="19"/>
    </row>
    <row r="23" spans="2:71" ht="16.5" customHeight="1">
      <c r="B23" s="19"/>
      <c r="E23" s="195" t="s">
        <v>1</v>
      </c>
      <c r="F23" s="195"/>
      <c r="G23" s="195"/>
      <c r="H23" s="195"/>
      <c r="I23" s="195"/>
      <c r="J23" s="195"/>
      <c r="K23" s="195"/>
      <c r="L23" s="195"/>
      <c r="M23" s="195"/>
      <c r="N23" s="195"/>
      <c r="O23" s="195"/>
      <c r="P23" s="195"/>
      <c r="Q23" s="195"/>
      <c r="R23" s="195"/>
      <c r="S23" s="195"/>
      <c r="T23" s="195"/>
      <c r="U23" s="195"/>
      <c r="V23" s="195"/>
      <c r="W23" s="195"/>
      <c r="X23" s="195"/>
      <c r="Y23" s="195"/>
      <c r="Z23" s="195"/>
      <c r="AA23" s="195"/>
      <c r="AB23" s="195"/>
      <c r="AC23" s="195"/>
      <c r="AD23" s="195"/>
      <c r="AE23" s="195"/>
      <c r="AF23" s="195"/>
      <c r="AG23" s="195"/>
      <c r="AH23" s="195"/>
      <c r="AI23" s="195"/>
      <c r="AJ23" s="195"/>
      <c r="AK23" s="195"/>
      <c r="AL23" s="195"/>
      <c r="AM23" s="195"/>
      <c r="AN23" s="195"/>
      <c r="AR23" s="19"/>
    </row>
    <row r="24" spans="2:71" ht="6.95" customHeight="1">
      <c r="B24" s="19"/>
      <c r="AR24" s="19"/>
    </row>
    <row r="25" spans="2:71" ht="6.95" customHeight="1">
      <c r="B25" s="19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7"/>
      <c r="AJ25" s="27"/>
      <c r="AK25" s="27"/>
      <c r="AL25" s="27"/>
      <c r="AM25" s="27"/>
      <c r="AN25" s="27"/>
      <c r="AO25" s="27"/>
      <c r="AR25" s="19"/>
    </row>
    <row r="26" spans="2:71" s="1" customFormat="1" ht="25.9" customHeight="1">
      <c r="B26" s="28"/>
      <c r="D26" s="29" t="s">
        <v>28</v>
      </c>
      <c r="E26" s="30"/>
      <c r="F26" s="30"/>
      <c r="G26" s="30"/>
      <c r="H26" s="30"/>
      <c r="I26" s="30"/>
      <c r="J26" s="30"/>
      <c r="K26" s="30"/>
      <c r="L26" s="30"/>
      <c r="M26" s="30"/>
      <c r="N26" s="30"/>
      <c r="O26" s="30"/>
      <c r="P26" s="30"/>
      <c r="Q26" s="30"/>
      <c r="R26" s="30"/>
      <c r="S26" s="30"/>
      <c r="T26" s="30"/>
      <c r="U26" s="30"/>
      <c r="V26" s="30"/>
      <c r="W26" s="30"/>
      <c r="X26" s="30"/>
      <c r="Y26" s="30"/>
      <c r="Z26" s="30"/>
      <c r="AA26" s="30"/>
      <c r="AB26" s="30"/>
      <c r="AC26" s="30"/>
      <c r="AD26" s="30"/>
      <c r="AE26" s="30"/>
      <c r="AF26" s="30"/>
      <c r="AG26" s="30"/>
      <c r="AH26" s="30"/>
      <c r="AI26" s="30"/>
      <c r="AJ26" s="30"/>
      <c r="AK26" s="196">
        <f>ROUND(AG94,2)</f>
        <v>0</v>
      </c>
      <c r="AL26" s="197"/>
      <c r="AM26" s="197"/>
      <c r="AN26" s="197"/>
      <c r="AO26" s="197"/>
      <c r="AR26" s="28"/>
    </row>
    <row r="27" spans="2:71" s="1" customFormat="1" ht="6.95" customHeight="1">
      <c r="B27" s="28"/>
      <c r="AR27" s="28"/>
    </row>
    <row r="28" spans="2:71" s="1" customFormat="1" ht="12.75">
      <c r="B28" s="28"/>
      <c r="L28" s="198" t="s">
        <v>29</v>
      </c>
      <c r="M28" s="198"/>
      <c r="N28" s="198"/>
      <c r="O28" s="198"/>
      <c r="P28" s="198"/>
      <c r="W28" s="198" t="s">
        <v>30</v>
      </c>
      <c r="X28" s="198"/>
      <c r="Y28" s="198"/>
      <c r="Z28" s="198"/>
      <c r="AA28" s="198"/>
      <c r="AB28" s="198"/>
      <c r="AC28" s="198"/>
      <c r="AD28" s="198"/>
      <c r="AE28" s="198"/>
      <c r="AK28" s="198" t="s">
        <v>31</v>
      </c>
      <c r="AL28" s="198"/>
      <c r="AM28" s="198"/>
      <c r="AN28" s="198"/>
      <c r="AO28" s="198"/>
      <c r="AR28" s="28"/>
    </row>
    <row r="29" spans="2:71" s="2" customFormat="1" ht="14.45" customHeight="1">
      <c r="B29" s="32"/>
      <c r="D29" s="25" t="s">
        <v>32</v>
      </c>
      <c r="F29" s="25" t="s">
        <v>33</v>
      </c>
      <c r="L29" s="201">
        <v>0.21</v>
      </c>
      <c r="M29" s="200"/>
      <c r="N29" s="200"/>
      <c r="O29" s="200"/>
      <c r="P29" s="200"/>
      <c r="W29" s="199">
        <f>ROUND(AZ94, 2)</f>
        <v>0</v>
      </c>
      <c r="X29" s="200"/>
      <c r="Y29" s="200"/>
      <c r="Z29" s="200"/>
      <c r="AA29" s="200"/>
      <c r="AB29" s="200"/>
      <c r="AC29" s="200"/>
      <c r="AD29" s="200"/>
      <c r="AE29" s="200"/>
      <c r="AK29" s="199">
        <f>ROUND(AV94, 2)</f>
        <v>0</v>
      </c>
      <c r="AL29" s="200"/>
      <c r="AM29" s="200"/>
      <c r="AN29" s="200"/>
      <c r="AO29" s="200"/>
      <c r="AR29" s="32"/>
    </row>
    <row r="30" spans="2:71" s="2" customFormat="1" ht="14.45" customHeight="1">
      <c r="B30" s="32"/>
      <c r="F30" s="25" t="s">
        <v>34</v>
      </c>
      <c r="L30" s="201">
        <v>0.15</v>
      </c>
      <c r="M30" s="200"/>
      <c r="N30" s="200"/>
      <c r="O30" s="200"/>
      <c r="P30" s="200"/>
      <c r="W30" s="199">
        <f>ROUND(BA94, 2)</f>
        <v>0</v>
      </c>
      <c r="X30" s="200"/>
      <c r="Y30" s="200"/>
      <c r="Z30" s="200"/>
      <c r="AA30" s="200"/>
      <c r="AB30" s="200"/>
      <c r="AC30" s="200"/>
      <c r="AD30" s="200"/>
      <c r="AE30" s="200"/>
      <c r="AK30" s="199">
        <f>ROUND(AW94, 2)</f>
        <v>0</v>
      </c>
      <c r="AL30" s="200"/>
      <c r="AM30" s="200"/>
      <c r="AN30" s="200"/>
      <c r="AO30" s="200"/>
      <c r="AR30" s="32"/>
    </row>
    <row r="31" spans="2:71" s="2" customFormat="1" ht="14.45" hidden="1" customHeight="1">
      <c r="B31" s="32"/>
      <c r="F31" s="25" t="s">
        <v>35</v>
      </c>
      <c r="L31" s="201">
        <v>0.21</v>
      </c>
      <c r="M31" s="200"/>
      <c r="N31" s="200"/>
      <c r="O31" s="200"/>
      <c r="P31" s="200"/>
      <c r="W31" s="199">
        <f>ROUND(BB94, 2)</f>
        <v>0</v>
      </c>
      <c r="X31" s="200"/>
      <c r="Y31" s="200"/>
      <c r="Z31" s="200"/>
      <c r="AA31" s="200"/>
      <c r="AB31" s="200"/>
      <c r="AC31" s="200"/>
      <c r="AD31" s="200"/>
      <c r="AE31" s="200"/>
      <c r="AK31" s="199">
        <v>0</v>
      </c>
      <c r="AL31" s="200"/>
      <c r="AM31" s="200"/>
      <c r="AN31" s="200"/>
      <c r="AO31" s="200"/>
      <c r="AR31" s="32"/>
    </row>
    <row r="32" spans="2:71" s="2" customFormat="1" ht="14.45" hidden="1" customHeight="1">
      <c r="B32" s="32"/>
      <c r="F32" s="25" t="s">
        <v>36</v>
      </c>
      <c r="L32" s="201">
        <v>0.15</v>
      </c>
      <c r="M32" s="200"/>
      <c r="N32" s="200"/>
      <c r="O32" s="200"/>
      <c r="P32" s="200"/>
      <c r="W32" s="199">
        <f>ROUND(BC94, 2)</f>
        <v>0</v>
      </c>
      <c r="X32" s="200"/>
      <c r="Y32" s="200"/>
      <c r="Z32" s="200"/>
      <c r="AA32" s="200"/>
      <c r="AB32" s="200"/>
      <c r="AC32" s="200"/>
      <c r="AD32" s="200"/>
      <c r="AE32" s="200"/>
      <c r="AK32" s="199">
        <v>0</v>
      </c>
      <c r="AL32" s="200"/>
      <c r="AM32" s="200"/>
      <c r="AN32" s="200"/>
      <c r="AO32" s="200"/>
      <c r="AR32" s="32"/>
    </row>
    <row r="33" spans="2:44" s="2" customFormat="1" ht="14.45" hidden="1" customHeight="1">
      <c r="B33" s="32"/>
      <c r="F33" s="25" t="s">
        <v>37</v>
      </c>
      <c r="L33" s="201">
        <v>0</v>
      </c>
      <c r="M33" s="200"/>
      <c r="N33" s="200"/>
      <c r="O33" s="200"/>
      <c r="P33" s="200"/>
      <c r="W33" s="199">
        <f>ROUND(BD94, 2)</f>
        <v>0</v>
      </c>
      <c r="X33" s="200"/>
      <c r="Y33" s="200"/>
      <c r="Z33" s="200"/>
      <c r="AA33" s="200"/>
      <c r="AB33" s="200"/>
      <c r="AC33" s="200"/>
      <c r="AD33" s="200"/>
      <c r="AE33" s="200"/>
      <c r="AK33" s="199">
        <v>0</v>
      </c>
      <c r="AL33" s="200"/>
      <c r="AM33" s="200"/>
      <c r="AN33" s="200"/>
      <c r="AO33" s="200"/>
      <c r="AR33" s="32"/>
    </row>
    <row r="34" spans="2:44" s="1" customFormat="1" ht="6.95" customHeight="1">
      <c r="B34" s="28"/>
      <c r="AR34" s="28"/>
    </row>
    <row r="35" spans="2:44" s="1" customFormat="1" ht="25.9" customHeight="1">
      <c r="B35" s="28"/>
      <c r="C35" s="33"/>
      <c r="D35" s="34" t="s">
        <v>38</v>
      </c>
      <c r="E35" s="35"/>
      <c r="F35" s="35"/>
      <c r="G35" s="35"/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6" t="s">
        <v>39</v>
      </c>
      <c r="U35" s="35"/>
      <c r="V35" s="35"/>
      <c r="W35" s="35"/>
      <c r="X35" s="202" t="s">
        <v>40</v>
      </c>
      <c r="Y35" s="203"/>
      <c r="Z35" s="203"/>
      <c r="AA35" s="203"/>
      <c r="AB35" s="203"/>
      <c r="AC35" s="35"/>
      <c r="AD35" s="35"/>
      <c r="AE35" s="35"/>
      <c r="AF35" s="35"/>
      <c r="AG35" s="35"/>
      <c r="AH35" s="35"/>
      <c r="AI35" s="35"/>
      <c r="AJ35" s="35"/>
      <c r="AK35" s="204">
        <f>SUM(AK26:AK33)</f>
        <v>0</v>
      </c>
      <c r="AL35" s="203"/>
      <c r="AM35" s="203"/>
      <c r="AN35" s="203"/>
      <c r="AO35" s="205"/>
      <c r="AP35" s="33"/>
      <c r="AQ35" s="33"/>
      <c r="AR35" s="28"/>
    </row>
    <row r="36" spans="2:44" s="1" customFormat="1" ht="6.95" customHeight="1">
      <c r="B36" s="28"/>
      <c r="AR36" s="28"/>
    </row>
    <row r="37" spans="2:44" s="1" customFormat="1" ht="14.45" customHeight="1">
      <c r="B37" s="28"/>
      <c r="AR37" s="28"/>
    </row>
    <row r="38" spans="2:44" ht="14.45" customHeight="1">
      <c r="B38" s="19"/>
      <c r="AR38" s="19"/>
    </row>
    <row r="39" spans="2:44" ht="14.45" customHeight="1">
      <c r="B39" s="19"/>
      <c r="AR39" s="19"/>
    </row>
    <row r="40" spans="2:44" ht="14.45" customHeight="1">
      <c r="B40" s="19"/>
      <c r="AR40" s="19"/>
    </row>
    <row r="41" spans="2:44" ht="14.45" customHeight="1">
      <c r="B41" s="19"/>
      <c r="AR41" s="19"/>
    </row>
    <row r="42" spans="2:44" ht="14.45" customHeight="1">
      <c r="B42" s="19"/>
      <c r="AR42" s="19"/>
    </row>
    <row r="43" spans="2:44" ht="14.45" customHeight="1">
      <c r="B43" s="19"/>
      <c r="AR43" s="19"/>
    </row>
    <row r="44" spans="2:44" ht="14.45" customHeight="1">
      <c r="B44" s="19"/>
      <c r="AR44" s="19"/>
    </row>
    <row r="45" spans="2:44" ht="14.45" customHeight="1">
      <c r="B45" s="19"/>
      <c r="AR45" s="19"/>
    </row>
    <row r="46" spans="2:44" ht="14.45" customHeight="1">
      <c r="B46" s="19"/>
      <c r="AR46" s="19"/>
    </row>
    <row r="47" spans="2:44" ht="14.45" customHeight="1">
      <c r="B47" s="19"/>
      <c r="AR47" s="19"/>
    </row>
    <row r="48" spans="2:44" ht="14.45" customHeight="1">
      <c r="B48" s="19"/>
      <c r="AR48" s="19"/>
    </row>
    <row r="49" spans="2:44" s="1" customFormat="1" ht="14.45" customHeight="1">
      <c r="B49" s="28"/>
      <c r="D49" s="37" t="s">
        <v>41</v>
      </c>
      <c r="E49" s="38"/>
      <c r="F49" s="38"/>
      <c r="G49" s="38"/>
      <c r="H49" s="38"/>
      <c r="I49" s="38"/>
      <c r="J49" s="38"/>
      <c r="K49" s="38"/>
      <c r="L49" s="38"/>
      <c r="M49" s="38"/>
      <c r="N49" s="38"/>
      <c r="O49" s="38"/>
      <c r="P49" s="38"/>
      <c r="Q49" s="38"/>
      <c r="R49" s="38"/>
      <c r="S49" s="38"/>
      <c r="T49" s="38"/>
      <c r="U49" s="38"/>
      <c r="V49" s="38"/>
      <c r="W49" s="38"/>
      <c r="X49" s="38"/>
      <c r="Y49" s="38"/>
      <c r="Z49" s="38"/>
      <c r="AA49" s="38"/>
      <c r="AB49" s="38"/>
      <c r="AC49" s="38"/>
      <c r="AD49" s="38"/>
      <c r="AE49" s="38"/>
      <c r="AF49" s="38"/>
      <c r="AG49" s="38"/>
      <c r="AH49" s="37" t="s">
        <v>42</v>
      </c>
      <c r="AI49" s="38"/>
      <c r="AJ49" s="38"/>
      <c r="AK49" s="38"/>
      <c r="AL49" s="38"/>
      <c r="AM49" s="38"/>
      <c r="AN49" s="38"/>
      <c r="AO49" s="38"/>
      <c r="AR49" s="28"/>
    </row>
    <row r="50" spans="2:44">
      <c r="B50" s="19"/>
      <c r="AR50" s="19"/>
    </row>
    <row r="51" spans="2:44">
      <c r="B51" s="19"/>
      <c r="AR51" s="19"/>
    </row>
    <row r="52" spans="2:44">
      <c r="B52" s="19"/>
      <c r="AR52" s="19"/>
    </row>
    <row r="53" spans="2:44">
      <c r="B53" s="19"/>
      <c r="AR53" s="19"/>
    </row>
    <row r="54" spans="2:44">
      <c r="B54" s="19"/>
      <c r="AR54" s="19"/>
    </row>
    <row r="55" spans="2:44">
      <c r="B55" s="19"/>
      <c r="AR55" s="19"/>
    </row>
    <row r="56" spans="2:44">
      <c r="B56" s="19"/>
      <c r="AR56" s="19"/>
    </row>
    <row r="57" spans="2:44">
      <c r="B57" s="19"/>
      <c r="AR57" s="19"/>
    </row>
    <row r="58" spans="2:44">
      <c r="B58" s="19"/>
      <c r="AR58" s="19"/>
    </row>
    <row r="59" spans="2:44">
      <c r="B59" s="19"/>
      <c r="AR59" s="19"/>
    </row>
    <row r="60" spans="2:44" s="1" customFormat="1" ht="12.75">
      <c r="B60" s="28"/>
      <c r="D60" s="39" t="s">
        <v>43</v>
      </c>
      <c r="E60" s="30"/>
      <c r="F60" s="30"/>
      <c r="G60" s="30"/>
      <c r="H60" s="30"/>
      <c r="I60" s="30"/>
      <c r="J60" s="30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9" t="s">
        <v>44</v>
      </c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39" t="s">
        <v>43</v>
      </c>
      <c r="AI60" s="30"/>
      <c r="AJ60" s="30"/>
      <c r="AK60" s="30"/>
      <c r="AL60" s="30"/>
      <c r="AM60" s="39" t="s">
        <v>44</v>
      </c>
      <c r="AN60" s="30"/>
      <c r="AO60" s="30"/>
      <c r="AR60" s="28"/>
    </row>
    <row r="61" spans="2:44">
      <c r="B61" s="19"/>
      <c r="AR61" s="19"/>
    </row>
    <row r="62" spans="2:44">
      <c r="B62" s="19"/>
      <c r="AR62" s="19"/>
    </row>
    <row r="63" spans="2:44">
      <c r="B63" s="19"/>
      <c r="AR63" s="19"/>
    </row>
    <row r="64" spans="2:44" s="1" customFormat="1" ht="12.75">
      <c r="B64" s="28"/>
      <c r="D64" s="37" t="s">
        <v>45</v>
      </c>
      <c r="E64" s="38"/>
      <c r="F64" s="38"/>
      <c r="G64" s="38"/>
      <c r="H64" s="38"/>
      <c r="I64" s="38"/>
      <c r="J64" s="38"/>
      <c r="K64" s="38"/>
      <c r="L64" s="38"/>
      <c r="M64" s="38"/>
      <c r="N64" s="38"/>
      <c r="O64" s="38"/>
      <c r="P64" s="38"/>
      <c r="Q64" s="38"/>
      <c r="R64" s="38"/>
      <c r="S64" s="38"/>
      <c r="T64" s="38"/>
      <c r="U64" s="38"/>
      <c r="V64" s="38"/>
      <c r="W64" s="38"/>
      <c r="X64" s="38"/>
      <c r="Y64" s="38"/>
      <c r="Z64" s="38"/>
      <c r="AA64" s="38"/>
      <c r="AB64" s="38"/>
      <c r="AC64" s="38"/>
      <c r="AD64" s="38"/>
      <c r="AE64" s="38"/>
      <c r="AF64" s="38"/>
      <c r="AG64" s="38"/>
      <c r="AH64" s="37" t="s">
        <v>46</v>
      </c>
      <c r="AI64" s="38"/>
      <c r="AJ64" s="38"/>
      <c r="AK64" s="38"/>
      <c r="AL64" s="38"/>
      <c r="AM64" s="38"/>
      <c r="AN64" s="38"/>
      <c r="AO64" s="38"/>
      <c r="AR64" s="28"/>
    </row>
    <row r="65" spans="2:44">
      <c r="B65" s="19"/>
      <c r="AR65" s="19"/>
    </row>
    <row r="66" spans="2:44">
      <c r="B66" s="19"/>
      <c r="AR66" s="19"/>
    </row>
    <row r="67" spans="2:44">
      <c r="B67" s="19"/>
      <c r="AR67" s="19"/>
    </row>
    <row r="68" spans="2:44">
      <c r="B68" s="19"/>
      <c r="AR68" s="19"/>
    </row>
    <row r="69" spans="2:44">
      <c r="B69" s="19"/>
      <c r="AR69" s="19"/>
    </row>
    <row r="70" spans="2:44">
      <c r="B70" s="19"/>
      <c r="AR70" s="19"/>
    </row>
    <row r="71" spans="2:44">
      <c r="B71" s="19"/>
      <c r="AR71" s="19"/>
    </row>
    <row r="72" spans="2:44">
      <c r="B72" s="19"/>
      <c r="AR72" s="19"/>
    </row>
    <row r="73" spans="2:44">
      <c r="B73" s="19"/>
      <c r="AR73" s="19"/>
    </row>
    <row r="74" spans="2:44">
      <c r="B74" s="19"/>
      <c r="AR74" s="19"/>
    </row>
    <row r="75" spans="2:44" s="1" customFormat="1" ht="12.75">
      <c r="B75" s="28"/>
      <c r="D75" s="39" t="s">
        <v>43</v>
      </c>
      <c r="E75" s="30"/>
      <c r="F75" s="30"/>
      <c r="G75" s="30"/>
      <c r="H75" s="30"/>
      <c r="I75" s="30"/>
      <c r="J75" s="30"/>
      <c r="K75" s="30"/>
      <c r="L75" s="30"/>
      <c r="M75" s="30"/>
      <c r="N75" s="30"/>
      <c r="O75" s="30"/>
      <c r="P75" s="30"/>
      <c r="Q75" s="30"/>
      <c r="R75" s="30"/>
      <c r="S75" s="30"/>
      <c r="T75" s="30"/>
      <c r="U75" s="30"/>
      <c r="V75" s="39" t="s">
        <v>44</v>
      </c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39" t="s">
        <v>43</v>
      </c>
      <c r="AI75" s="30"/>
      <c r="AJ75" s="30"/>
      <c r="AK75" s="30"/>
      <c r="AL75" s="30"/>
      <c r="AM75" s="39" t="s">
        <v>44</v>
      </c>
      <c r="AN75" s="30"/>
      <c r="AO75" s="30"/>
      <c r="AR75" s="28"/>
    </row>
    <row r="76" spans="2:44" s="1" customFormat="1">
      <c r="B76" s="28"/>
      <c r="AR76" s="28"/>
    </row>
    <row r="77" spans="2:44" s="1" customFormat="1" ht="6.9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28"/>
    </row>
    <row r="81" spans="1:91" s="1" customFormat="1" ht="6.95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  <c r="AJ81" s="43"/>
      <c r="AK81" s="43"/>
      <c r="AL81" s="43"/>
      <c r="AM81" s="43"/>
      <c r="AN81" s="43"/>
      <c r="AO81" s="43"/>
      <c r="AP81" s="43"/>
      <c r="AQ81" s="43"/>
      <c r="AR81" s="28"/>
    </row>
    <row r="82" spans="1:91" s="1" customFormat="1" ht="24.95" customHeight="1">
      <c r="B82" s="28"/>
      <c r="C82" s="20" t="s">
        <v>47</v>
      </c>
      <c r="AR82" s="28"/>
    </row>
    <row r="83" spans="1:91" s="1" customFormat="1" ht="6.95" customHeight="1">
      <c r="B83" s="28"/>
      <c r="AR83" s="28"/>
    </row>
    <row r="84" spans="1:91" s="3" customFormat="1" ht="12" customHeight="1">
      <c r="B84" s="44"/>
      <c r="C84" s="25" t="s">
        <v>12</v>
      </c>
      <c r="AR84" s="44"/>
    </row>
    <row r="85" spans="1:91" s="4" customFormat="1" ht="36.950000000000003" customHeight="1">
      <c r="B85" s="45"/>
      <c r="C85" s="46" t="s">
        <v>13</v>
      </c>
      <c r="L85" s="210" t="str">
        <f>K6</f>
        <v>Oprava propustků v km 24,666, 25,142, 25,589 a 25,786 na trati Vsetín - Velké Karlovice</v>
      </c>
      <c r="M85" s="211"/>
      <c r="N85" s="211"/>
      <c r="O85" s="211"/>
      <c r="P85" s="211"/>
      <c r="Q85" s="211"/>
      <c r="R85" s="211"/>
      <c r="S85" s="211"/>
      <c r="T85" s="211"/>
      <c r="U85" s="211"/>
      <c r="V85" s="211"/>
      <c r="W85" s="211"/>
      <c r="X85" s="211"/>
      <c r="Y85" s="211"/>
      <c r="Z85" s="211"/>
      <c r="AA85" s="211"/>
      <c r="AB85" s="211"/>
      <c r="AC85" s="211"/>
      <c r="AD85" s="211"/>
      <c r="AE85" s="211"/>
      <c r="AF85" s="211"/>
      <c r="AG85" s="211"/>
      <c r="AH85" s="211"/>
      <c r="AI85" s="211"/>
      <c r="AJ85" s="211"/>
      <c r="AK85" s="211"/>
      <c r="AL85" s="211"/>
      <c r="AM85" s="211"/>
      <c r="AN85" s="211"/>
      <c r="AO85" s="211"/>
      <c r="AR85" s="45"/>
    </row>
    <row r="86" spans="1:91" s="1" customFormat="1" ht="6.95" customHeight="1">
      <c r="B86" s="28"/>
      <c r="AR86" s="28"/>
    </row>
    <row r="87" spans="1:91" s="1" customFormat="1" ht="12" customHeight="1">
      <c r="B87" s="28"/>
      <c r="C87" s="25" t="s">
        <v>17</v>
      </c>
      <c r="L87" s="47" t="str">
        <f>IF(K8="","",K8)</f>
        <v xml:space="preserve"> </v>
      </c>
      <c r="AI87" s="25" t="s">
        <v>19</v>
      </c>
      <c r="AM87" s="212" t="str">
        <f>IF(AN8= "","",AN8)</f>
        <v/>
      </c>
      <c r="AN87" s="212"/>
      <c r="AR87" s="28"/>
    </row>
    <row r="88" spans="1:91" s="1" customFormat="1" ht="6.95" customHeight="1">
      <c r="B88" s="28"/>
      <c r="AR88" s="28"/>
    </row>
    <row r="89" spans="1:91" s="1" customFormat="1" ht="15.2" customHeight="1">
      <c r="B89" s="28"/>
      <c r="C89" s="25" t="s">
        <v>20</v>
      </c>
      <c r="L89" s="3" t="str">
        <f>IF(E11= "","",E11)</f>
        <v xml:space="preserve"> </v>
      </c>
      <c r="AI89" s="25" t="s">
        <v>24</v>
      </c>
      <c r="AM89" s="214" t="str">
        <f>IF(E17="","",E17)</f>
        <v xml:space="preserve"> </v>
      </c>
      <c r="AN89" s="215"/>
      <c r="AO89" s="215"/>
      <c r="AP89" s="215"/>
      <c r="AR89" s="28"/>
      <c r="AS89" s="216" t="s">
        <v>48</v>
      </c>
      <c r="AT89" s="217"/>
      <c r="AU89" s="49"/>
      <c r="AV89" s="49"/>
      <c r="AW89" s="49"/>
      <c r="AX89" s="49"/>
      <c r="AY89" s="49"/>
      <c r="AZ89" s="49"/>
      <c r="BA89" s="49"/>
      <c r="BB89" s="49"/>
      <c r="BC89" s="49"/>
      <c r="BD89" s="50"/>
    </row>
    <row r="90" spans="1:91" s="1" customFormat="1" ht="15.2" customHeight="1">
      <c r="B90" s="28"/>
      <c r="C90" s="25" t="s">
        <v>23</v>
      </c>
      <c r="L90" s="3" t="str">
        <f>IF(E14="","",E14)</f>
        <v xml:space="preserve"> </v>
      </c>
      <c r="AI90" s="25" t="s">
        <v>26</v>
      </c>
      <c r="AM90" s="214" t="str">
        <f>IF(E20="","",E20)</f>
        <v xml:space="preserve"> </v>
      </c>
      <c r="AN90" s="215"/>
      <c r="AO90" s="215"/>
      <c r="AP90" s="215"/>
      <c r="AR90" s="28"/>
      <c r="AS90" s="218"/>
      <c r="AT90" s="219"/>
      <c r="AU90" s="51"/>
      <c r="AV90" s="51"/>
      <c r="AW90" s="51"/>
      <c r="AX90" s="51"/>
      <c r="AY90" s="51"/>
      <c r="AZ90" s="51"/>
      <c r="BA90" s="51"/>
      <c r="BB90" s="51"/>
      <c r="BC90" s="51"/>
      <c r="BD90" s="52"/>
    </row>
    <row r="91" spans="1:91" s="1" customFormat="1" ht="10.9" customHeight="1">
      <c r="B91" s="28"/>
      <c r="AR91" s="28"/>
      <c r="AS91" s="218"/>
      <c r="AT91" s="219"/>
      <c r="AU91" s="51"/>
      <c r="AV91" s="51"/>
      <c r="AW91" s="51"/>
      <c r="AX91" s="51"/>
      <c r="AY91" s="51"/>
      <c r="AZ91" s="51"/>
      <c r="BA91" s="51"/>
      <c r="BB91" s="51"/>
      <c r="BC91" s="51"/>
      <c r="BD91" s="52"/>
    </row>
    <row r="92" spans="1:91" s="1" customFormat="1" ht="29.25" customHeight="1">
      <c r="B92" s="28"/>
      <c r="C92" s="207" t="s">
        <v>49</v>
      </c>
      <c r="D92" s="186"/>
      <c r="E92" s="186"/>
      <c r="F92" s="186"/>
      <c r="G92" s="186"/>
      <c r="H92" s="53"/>
      <c r="I92" s="185" t="s">
        <v>50</v>
      </c>
      <c r="J92" s="186"/>
      <c r="K92" s="186"/>
      <c r="L92" s="186"/>
      <c r="M92" s="186"/>
      <c r="N92" s="186"/>
      <c r="O92" s="186"/>
      <c r="P92" s="186"/>
      <c r="Q92" s="186"/>
      <c r="R92" s="186"/>
      <c r="S92" s="186"/>
      <c r="T92" s="186"/>
      <c r="U92" s="186"/>
      <c r="V92" s="186"/>
      <c r="W92" s="186"/>
      <c r="X92" s="186"/>
      <c r="Y92" s="186"/>
      <c r="Z92" s="186"/>
      <c r="AA92" s="186"/>
      <c r="AB92" s="186"/>
      <c r="AC92" s="186"/>
      <c r="AD92" s="186"/>
      <c r="AE92" s="186"/>
      <c r="AF92" s="186"/>
      <c r="AG92" s="213" t="s">
        <v>51</v>
      </c>
      <c r="AH92" s="186"/>
      <c r="AI92" s="186"/>
      <c r="AJ92" s="186"/>
      <c r="AK92" s="186"/>
      <c r="AL92" s="186"/>
      <c r="AM92" s="186"/>
      <c r="AN92" s="185" t="s">
        <v>52</v>
      </c>
      <c r="AO92" s="186"/>
      <c r="AP92" s="187"/>
      <c r="AQ92" s="54" t="s">
        <v>53</v>
      </c>
      <c r="AR92" s="28"/>
      <c r="AS92" s="55" t="s">
        <v>54</v>
      </c>
      <c r="AT92" s="56" t="s">
        <v>55</v>
      </c>
      <c r="AU92" s="56" t="s">
        <v>56</v>
      </c>
      <c r="AV92" s="56" t="s">
        <v>57</v>
      </c>
      <c r="AW92" s="56" t="s">
        <v>58</v>
      </c>
      <c r="AX92" s="56" t="s">
        <v>59</v>
      </c>
      <c r="AY92" s="56" t="s">
        <v>60</v>
      </c>
      <c r="AZ92" s="56" t="s">
        <v>61</v>
      </c>
      <c r="BA92" s="56" t="s">
        <v>62</v>
      </c>
      <c r="BB92" s="56" t="s">
        <v>63</v>
      </c>
      <c r="BC92" s="56" t="s">
        <v>64</v>
      </c>
      <c r="BD92" s="57" t="s">
        <v>65</v>
      </c>
    </row>
    <row r="93" spans="1:91" s="1" customFormat="1" ht="10.9" customHeight="1">
      <c r="B93" s="28"/>
      <c r="AR93" s="28"/>
      <c r="AS93" s="58"/>
      <c r="AT93" s="49"/>
      <c r="AU93" s="49"/>
      <c r="AV93" s="49"/>
      <c r="AW93" s="49"/>
      <c r="AX93" s="49"/>
      <c r="AY93" s="49"/>
      <c r="AZ93" s="49"/>
      <c r="BA93" s="49"/>
      <c r="BB93" s="49"/>
      <c r="BC93" s="49"/>
      <c r="BD93" s="50"/>
    </row>
    <row r="94" spans="1:91" s="5" customFormat="1" ht="32.450000000000003" customHeight="1">
      <c r="B94" s="59"/>
      <c r="C94" s="60" t="s">
        <v>66</v>
      </c>
      <c r="D94" s="61"/>
      <c r="E94" s="61"/>
      <c r="F94" s="61"/>
      <c r="G94" s="61"/>
      <c r="H94" s="61"/>
      <c r="I94" s="61"/>
      <c r="J94" s="61"/>
      <c r="K94" s="61"/>
      <c r="L94" s="61"/>
      <c r="M94" s="61"/>
      <c r="N94" s="61"/>
      <c r="O94" s="61"/>
      <c r="P94" s="61"/>
      <c r="Q94" s="61"/>
      <c r="R94" s="61"/>
      <c r="S94" s="61"/>
      <c r="T94" s="61"/>
      <c r="U94" s="61"/>
      <c r="V94" s="61"/>
      <c r="W94" s="61"/>
      <c r="X94" s="61"/>
      <c r="Y94" s="61"/>
      <c r="Z94" s="61"/>
      <c r="AA94" s="61"/>
      <c r="AB94" s="61"/>
      <c r="AC94" s="61"/>
      <c r="AD94" s="61"/>
      <c r="AE94" s="61"/>
      <c r="AF94" s="61"/>
      <c r="AG94" s="209">
        <f>ROUND(AG95+AG98+AG101+AG104,2)</f>
        <v>0</v>
      </c>
      <c r="AH94" s="209"/>
      <c r="AI94" s="209"/>
      <c r="AJ94" s="209"/>
      <c r="AK94" s="209"/>
      <c r="AL94" s="209"/>
      <c r="AM94" s="209"/>
      <c r="AN94" s="190">
        <f t="shared" ref="AN94:AN106" si="0">SUM(AG94,AT94)</f>
        <v>0</v>
      </c>
      <c r="AO94" s="190"/>
      <c r="AP94" s="190"/>
      <c r="AQ94" s="63" t="s">
        <v>1</v>
      </c>
      <c r="AR94" s="59"/>
      <c r="AS94" s="64">
        <f>ROUND(AS95+AS98+AS101+AS104,2)</f>
        <v>0</v>
      </c>
      <c r="AT94" s="65">
        <f t="shared" ref="AT94:AT106" si="1">ROUND(SUM(AV94:AW94),2)</f>
        <v>0</v>
      </c>
      <c r="AU94" s="66">
        <f>ROUND(AU95+AU98+AU101+AU104,5)</f>
        <v>2741.7306699999999</v>
      </c>
      <c r="AV94" s="65">
        <f>ROUND(AZ94*L29,2)</f>
        <v>0</v>
      </c>
      <c r="AW94" s="65">
        <f>ROUND(BA94*L30,2)</f>
        <v>0</v>
      </c>
      <c r="AX94" s="65">
        <f>ROUND(BB94*L29,2)</f>
        <v>0</v>
      </c>
      <c r="AY94" s="65">
        <f>ROUND(BC94*L30,2)</f>
        <v>0</v>
      </c>
      <c r="AZ94" s="65">
        <f>ROUND(AZ95+AZ98+AZ101+AZ104,2)</f>
        <v>0</v>
      </c>
      <c r="BA94" s="65">
        <f>ROUND(BA95+BA98+BA101+BA104,2)</f>
        <v>0</v>
      </c>
      <c r="BB94" s="65">
        <f>ROUND(BB95+BB98+BB101+BB104,2)</f>
        <v>0</v>
      </c>
      <c r="BC94" s="65">
        <f>ROUND(BC95+BC98+BC101+BC104,2)</f>
        <v>0</v>
      </c>
      <c r="BD94" s="67">
        <f>ROUND(BD95+BD98+BD101+BD104,2)</f>
        <v>0</v>
      </c>
      <c r="BS94" s="68" t="s">
        <v>67</v>
      </c>
      <c r="BT94" s="68" t="s">
        <v>68</v>
      </c>
      <c r="BU94" s="69" t="s">
        <v>69</v>
      </c>
      <c r="BV94" s="68" t="s">
        <v>70</v>
      </c>
      <c r="BW94" s="68" t="s">
        <v>4</v>
      </c>
      <c r="BX94" s="68" t="s">
        <v>71</v>
      </c>
      <c r="CL94" s="68" t="s">
        <v>1</v>
      </c>
    </row>
    <row r="95" spans="1:91" s="6" customFormat="1" ht="16.5" customHeight="1">
      <c r="B95" s="70"/>
      <c r="C95" s="71"/>
      <c r="D95" s="208" t="s">
        <v>72</v>
      </c>
      <c r="E95" s="208"/>
      <c r="F95" s="208"/>
      <c r="G95" s="208"/>
      <c r="H95" s="208"/>
      <c r="I95" s="72"/>
      <c r="J95" s="208" t="s">
        <v>73</v>
      </c>
      <c r="K95" s="208"/>
      <c r="L95" s="208"/>
      <c r="M95" s="208"/>
      <c r="N95" s="208"/>
      <c r="O95" s="208"/>
      <c r="P95" s="208"/>
      <c r="Q95" s="208"/>
      <c r="R95" s="208"/>
      <c r="S95" s="208"/>
      <c r="T95" s="208"/>
      <c r="U95" s="208"/>
      <c r="V95" s="208"/>
      <c r="W95" s="208"/>
      <c r="X95" s="208"/>
      <c r="Y95" s="208"/>
      <c r="Z95" s="208"/>
      <c r="AA95" s="208"/>
      <c r="AB95" s="208"/>
      <c r="AC95" s="208"/>
      <c r="AD95" s="208"/>
      <c r="AE95" s="208"/>
      <c r="AF95" s="208"/>
      <c r="AG95" s="220">
        <f>ROUND(SUM(AG96:AG97),2)</f>
        <v>0</v>
      </c>
      <c r="AH95" s="189"/>
      <c r="AI95" s="189"/>
      <c r="AJ95" s="189"/>
      <c r="AK95" s="189"/>
      <c r="AL95" s="189"/>
      <c r="AM95" s="189"/>
      <c r="AN95" s="188">
        <f t="shared" si="0"/>
        <v>0</v>
      </c>
      <c r="AO95" s="189"/>
      <c r="AP95" s="189"/>
      <c r="AQ95" s="73" t="s">
        <v>74</v>
      </c>
      <c r="AR95" s="70"/>
      <c r="AS95" s="74">
        <f>ROUND(SUM(AS96:AS97),2)</f>
        <v>0</v>
      </c>
      <c r="AT95" s="75">
        <f t="shared" si="1"/>
        <v>0</v>
      </c>
      <c r="AU95" s="76">
        <f>ROUND(SUM(AU96:AU97),5)</f>
        <v>542.40778999999998</v>
      </c>
      <c r="AV95" s="75">
        <f>ROUND(AZ95*L29,2)</f>
        <v>0</v>
      </c>
      <c r="AW95" s="75">
        <f>ROUND(BA95*L30,2)</f>
        <v>0</v>
      </c>
      <c r="AX95" s="75">
        <f>ROUND(BB95*L29,2)</f>
        <v>0</v>
      </c>
      <c r="AY95" s="75">
        <f>ROUND(BC95*L30,2)</f>
        <v>0</v>
      </c>
      <c r="AZ95" s="75">
        <f>ROUND(SUM(AZ96:AZ97),2)</f>
        <v>0</v>
      </c>
      <c r="BA95" s="75">
        <f>ROUND(SUM(BA96:BA97),2)</f>
        <v>0</v>
      </c>
      <c r="BB95" s="75">
        <f>ROUND(SUM(BB96:BB97),2)</f>
        <v>0</v>
      </c>
      <c r="BC95" s="75">
        <f>ROUND(SUM(BC96:BC97),2)</f>
        <v>0</v>
      </c>
      <c r="BD95" s="77">
        <f>ROUND(SUM(BD96:BD97),2)</f>
        <v>0</v>
      </c>
      <c r="BS95" s="78" t="s">
        <v>67</v>
      </c>
      <c r="BT95" s="78" t="s">
        <v>75</v>
      </c>
      <c r="BU95" s="78" t="s">
        <v>69</v>
      </c>
      <c r="BV95" s="78" t="s">
        <v>70</v>
      </c>
      <c r="BW95" s="78" t="s">
        <v>76</v>
      </c>
      <c r="BX95" s="78" t="s">
        <v>4</v>
      </c>
      <c r="CL95" s="78" t="s">
        <v>1</v>
      </c>
      <c r="CM95" s="78" t="s">
        <v>77</v>
      </c>
    </row>
    <row r="96" spans="1:91" s="3" customFormat="1" ht="16.5" customHeight="1">
      <c r="A96" s="79" t="s">
        <v>78</v>
      </c>
      <c r="B96" s="44"/>
      <c r="C96" s="9"/>
      <c r="D96" s="9"/>
      <c r="E96" s="206" t="s">
        <v>79</v>
      </c>
      <c r="F96" s="206"/>
      <c r="G96" s="206"/>
      <c r="H96" s="206"/>
      <c r="I96" s="206"/>
      <c r="J96" s="9"/>
      <c r="K96" s="206" t="s">
        <v>80</v>
      </c>
      <c r="L96" s="206"/>
      <c r="M96" s="206"/>
      <c r="N96" s="206"/>
      <c r="O96" s="206"/>
      <c r="P96" s="206"/>
      <c r="Q96" s="206"/>
      <c r="R96" s="206"/>
      <c r="S96" s="206"/>
      <c r="T96" s="206"/>
      <c r="U96" s="206"/>
      <c r="V96" s="206"/>
      <c r="W96" s="206"/>
      <c r="X96" s="206"/>
      <c r="Y96" s="206"/>
      <c r="Z96" s="206"/>
      <c r="AA96" s="206"/>
      <c r="AB96" s="206"/>
      <c r="AC96" s="206"/>
      <c r="AD96" s="206"/>
      <c r="AE96" s="206"/>
      <c r="AF96" s="206"/>
      <c r="AG96" s="183">
        <f>'SO 01.1 - Oprava propustk...'!J32</f>
        <v>0</v>
      </c>
      <c r="AH96" s="184"/>
      <c r="AI96" s="184"/>
      <c r="AJ96" s="184"/>
      <c r="AK96" s="184"/>
      <c r="AL96" s="184"/>
      <c r="AM96" s="184"/>
      <c r="AN96" s="183">
        <f t="shared" si="0"/>
        <v>0</v>
      </c>
      <c r="AO96" s="184"/>
      <c r="AP96" s="184"/>
      <c r="AQ96" s="80" t="s">
        <v>81</v>
      </c>
      <c r="AR96" s="44"/>
      <c r="AS96" s="81">
        <v>0</v>
      </c>
      <c r="AT96" s="82">
        <f t="shared" si="1"/>
        <v>0</v>
      </c>
      <c r="AU96" s="83">
        <f>'SO 01.1 - Oprava propustk...'!P135</f>
        <v>542.40779200000009</v>
      </c>
      <c r="AV96" s="82">
        <f>'SO 01.1 - Oprava propustk...'!J35</f>
        <v>0</v>
      </c>
      <c r="AW96" s="82">
        <f>'SO 01.1 - Oprava propustk...'!J36</f>
        <v>0</v>
      </c>
      <c r="AX96" s="82">
        <f>'SO 01.1 - Oprava propustk...'!J37</f>
        <v>0</v>
      </c>
      <c r="AY96" s="82">
        <f>'SO 01.1 - Oprava propustk...'!J38</f>
        <v>0</v>
      </c>
      <c r="AZ96" s="82">
        <f>'SO 01.1 - Oprava propustk...'!F35</f>
        <v>0</v>
      </c>
      <c r="BA96" s="82">
        <f>'SO 01.1 - Oprava propustk...'!F36</f>
        <v>0</v>
      </c>
      <c r="BB96" s="82">
        <f>'SO 01.1 - Oprava propustk...'!F37</f>
        <v>0</v>
      </c>
      <c r="BC96" s="82">
        <f>'SO 01.1 - Oprava propustk...'!F38</f>
        <v>0</v>
      </c>
      <c r="BD96" s="84">
        <f>'SO 01.1 - Oprava propustk...'!F39</f>
        <v>0</v>
      </c>
      <c r="BT96" s="23" t="s">
        <v>77</v>
      </c>
      <c r="BV96" s="23" t="s">
        <v>70</v>
      </c>
      <c r="BW96" s="23" t="s">
        <v>82</v>
      </c>
      <c r="BX96" s="23" t="s">
        <v>76</v>
      </c>
      <c r="CL96" s="23" t="s">
        <v>1</v>
      </c>
    </row>
    <row r="97" spans="1:91" s="3" customFormat="1" ht="16.5" customHeight="1">
      <c r="A97" s="79" t="s">
        <v>78</v>
      </c>
      <c r="B97" s="44"/>
      <c r="C97" s="9"/>
      <c r="D97" s="9"/>
      <c r="E97" s="206" t="s">
        <v>83</v>
      </c>
      <c r="F97" s="206"/>
      <c r="G97" s="206"/>
      <c r="H97" s="206"/>
      <c r="I97" s="206"/>
      <c r="J97" s="9"/>
      <c r="K97" s="206" t="s">
        <v>84</v>
      </c>
      <c r="L97" s="206"/>
      <c r="M97" s="206"/>
      <c r="N97" s="206"/>
      <c r="O97" s="206"/>
      <c r="P97" s="206"/>
      <c r="Q97" s="206"/>
      <c r="R97" s="206"/>
      <c r="S97" s="206"/>
      <c r="T97" s="206"/>
      <c r="U97" s="206"/>
      <c r="V97" s="206"/>
      <c r="W97" s="206"/>
      <c r="X97" s="206"/>
      <c r="Y97" s="206"/>
      <c r="Z97" s="206"/>
      <c r="AA97" s="206"/>
      <c r="AB97" s="206"/>
      <c r="AC97" s="206"/>
      <c r="AD97" s="206"/>
      <c r="AE97" s="206"/>
      <c r="AF97" s="206"/>
      <c r="AG97" s="183">
        <f>'SO 01.2 - Železniční svrš...'!J32</f>
        <v>0</v>
      </c>
      <c r="AH97" s="184"/>
      <c r="AI97" s="184"/>
      <c r="AJ97" s="184"/>
      <c r="AK97" s="184"/>
      <c r="AL97" s="184"/>
      <c r="AM97" s="184"/>
      <c r="AN97" s="183">
        <f t="shared" si="0"/>
        <v>0</v>
      </c>
      <c r="AO97" s="184"/>
      <c r="AP97" s="184"/>
      <c r="AQ97" s="80" t="s">
        <v>81</v>
      </c>
      <c r="AR97" s="44"/>
      <c r="AS97" s="81">
        <v>0</v>
      </c>
      <c r="AT97" s="82">
        <f t="shared" si="1"/>
        <v>0</v>
      </c>
      <c r="AU97" s="83">
        <f>'SO 01.2 - Železniční svrš...'!P122</f>
        <v>0</v>
      </c>
      <c r="AV97" s="82">
        <f>'SO 01.2 - Železniční svrš...'!J35</f>
        <v>0</v>
      </c>
      <c r="AW97" s="82">
        <f>'SO 01.2 - Železniční svrš...'!J36</f>
        <v>0</v>
      </c>
      <c r="AX97" s="82">
        <f>'SO 01.2 - Železniční svrš...'!J37</f>
        <v>0</v>
      </c>
      <c r="AY97" s="82">
        <f>'SO 01.2 - Železniční svrš...'!J38</f>
        <v>0</v>
      </c>
      <c r="AZ97" s="82">
        <f>'SO 01.2 - Železniční svrš...'!F35</f>
        <v>0</v>
      </c>
      <c r="BA97" s="82">
        <f>'SO 01.2 - Železniční svrš...'!F36</f>
        <v>0</v>
      </c>
      <c r="BB97" s="82">
        <f>'SO 01.2 - Železniční svrš...'!F37</f>
        <v>0</v>
      </c>
      <c r="BC97" s="82">
        <f>'SO 01.2 - Železniční svrš...'!F38</f>
        <v>0</v>
      </c>
      <c r="BD97" s="84">
        <f>'SO 01.2 - Železniční svrš...'!F39</f>
        <v>0</v>
      </c>
      <c r="BT97" s="23" t="s">
        <v>77</v>
      </c>
      <c r="BV97" s="23" t="s">
        <v>70</v>
      </c>
      <c r="BW97" s="23" t="s">
        <v>85</v>
      </c>
      <c r="BX97" s="23" t="s">
        <v>76</v>
      </c>
      <c r="CL97" s="23" t="s">
        <v>1</v>
      </c>
    </row>
    <row r="98" spans="1:91" s="6" customFormat="1" ht="16.5" customHeight="1">
      <c r="B98" s="70"/>
      <c r="C98" s="71"/>
      <c r="D98" s="208" t="s">
        <v>86</v>
      </c>
      <c r="E98" s="208"/>
      <c r="F98" s="208"/>
      <c r="G98" s="208"/>
      <c r="H98" s="208"/>
      <c r="I98" s="72"/>
      <c r="J98" s="208" t="s">
        <v>87</v>
      </c>
      <c r="K98" s="208"/>
      <c r="L98" s="208"/>
      <c r="M98" s="208"/>
      <c r="N98" s="208"/>
      <c r="O98" s="208"/>
      <c r="P98" s="208"/>
      <c r="Q98" s="208"/>
      <c r="R98" s="208"/>
      <c r="S98" s="208"/>
      <c r="T98" s="208"/>
      <c r="U98" s="208"/>
      <c r="V98" s="208"/>
      <c r="W98" s="208"/>
      <c r="X98" s="208"/>
      <c r="Y98" s="208"/>
      <c r="Z98" s="208"/>
      <c r="AA98" s="208"/>
      <c r="AB98" s="208"/>
      <c r="AC98" s="208"/>
      <c r="AD98" s="208"/>
      <c r="AE98" s="208"/>
      <c r="AF98" s="208"/>
      <c r="AG98" s="220">
        <f>ROUND(SUM(AG99:AG100),2)</f>
        <v>0</v>
      </c>
      <c r="AH98" s="189"/>
      <c r="AI98" s="189"/>
      <c r="AJ98" s="189"/>
      <c r="AK98" s="189"/>
      <c r="AL98" s="189"/>
      <c r="AM98" s="189"/>
      <c r="AN98" s="188">
        <f t="shared" si="0"/>
        <v>0</v>
      </c>
      <c r="AO98" s="189"/>
      <c r="AP98" s="189"/>
      <c r="AQ98" s="73" t="s">
        <v>88</v>
      </c>
      <c r="AR98" s="70"/>
      <c r="AS98" s="74">
        <f>ROUND(SUM(AS99:AS100),2)</f>
        <v>0</v>
      </c>
      <c r="AT98" s="75">
        <f t="shared" si="1"/>
        <v>0</v>
      </c>
      <c r="AU98" s="76">
        <f>ROUND(SUM(AU99:AU100),5)</f>
        <v>841.04939999999999</v>
      </c>
      <c r="AV98" s="75">
        <f>ROUND(AZ98*L29,2)</f>
        <v>0</v>
      </c>
      <c r="AW98" s="75">
        <f>ROUND(BA98*L30,2)</f>
        <v>0</v>
      </c>
      <c r="AX98" s="75">
        <f>ROUND(BB98*L29,2)</f>
        <v>0</v>
      </c>
      <c r="AY98" s="75">
        <f>ROUND(BC98*L30,2)</f>
        <v>0</v>
      </c>
      <c r="AZ98" s="75">
        <f>ROUND(SUM(AZ99:AZ100),2)</f>
        <v>0</v>
      </c>
      <c r="BA98" s="75">
        <f>ROUND(SUM(BA99:BA100),2)</f>
        <v>0</v>
      </c>
      <c r="BB98" s="75">
        <f>ROUND(SUM(BB99:BB100),2)</f>
        <v>0</v>
      </c>
      <c r="BC98" s="75">
        <f>ROUND(SUM(BC99:BC100),2)</f>
        <v>0</v>
      </c>
      <c r="BD98" s="77">
        <f>ROUND(SUM(BD99:BD100),2)</f>
        <v>0</v>
      </c>
      <c r="BS98" s="78" t="s">
        <v>67</v>
      </c>
      <c r="BT98" s="78" t="s">
        <v>75</v>
      </c>
      <c r="BU98" s="78" t="s">
        <v>69</v>
      </c>
      <c r="BV98" s="78" t="s">
        <v>70</v>
      </c>
      <c r="BW98" s="78" t="s">
        <v>89</v>
      </c>
      <c r="BX98" s="78" t="s">
        <v>4</v>
      </c>
      <c r="CL98" s="78" t="s">
        <v>1</v>
      </c>
      <c r="CM98" s="78" t="s">
        <v>77</v>
      </c>
    </row>
    <row r="99" spans="1:91" s="3" customFormat="1" ht="16.5" customHeight="1">
      <c r="A99" s="79" t="s">
        <v>78</v>
      </c>
      <c r="B99" s="44"/>
      <c r="C99" s="9"/>
      <c r="D99" s="9"/>
      <c r="E99" s="206" t="s">
        <v>90</v>
      </c>
      <c r="F99" s="206"/>
      <c r="G99" s="206"/>
      <c r="H99" s="206"/>
      <c r="I99" s="206"/>
      <c r="J99" s="9"/>
      <c r="K99" s="206" t="s">
        <v>91</v>
      </c>
      <c r="L99" s="206"/>
      <c r="M99" s="206"/>
      <c r="N99" s="206"/>
      <c r="O99" s="206"/>
      <c r="P99" s="206"/>
      <c r="Q99" s="206"/>
      <c r="R99" s="206"/>
      <c r="S99" s="206"/>
      <c r="T99" s="206"/>
      <c r="U99" s="206"/>
      <c r="V99" s="206"/>
      <c r="W99" s="206"/>
      <c r="X99" s="206"/>
      <c r="Y99" s="206"/>
      <c r="Z99" s="206"/>
      <c r="AA99" s="206"/>
      <c r="AB99" s="206"/>
      <c r="AC99" s="206"/>
      <c r="AD99" s="206"/>
      <c r="AE99" s="206"/>
      <c r="AF99" s="206"/>
      <c r="AG99" s="183">
        <f>'SO 02.1 - Oprava propustk...'!J32</f>
        <v>0</v>
      </c>
      <c r="AH99" s="184"/>
      <c r="AI99" s="184"/>
      <c r="AJ99" s="184"/>
      <c r="AK99" s="184"/>
      <c r="AL99" s="184"/>
      <c r="AM99" s="184"/>
      <c r="AN99" s="183">
        <f t="shared" si="0"/>
        <v>0</v>
      </c>
      <c r="AO99" s="184"/>
      <c r="AP99" s="184"/>
      <c r="AQ99" s="80" t="s">
        <v>81</v>
      </c>
      <c r="AR99" s="44"/>
      <c r="AS99" s="81">
        <v>0</v>
      </c>
      <c r="AT99" s="82">
        <f t="shared" si="1"/>
        <v>0</v>
      </c>
      <c r="AU99" s="83">
        <f>'SO 02.1 - Oprava propustk...'!P135</f>
        <v>841.04939500000023</v>
      </c>
      <c r="AV99" s="82">
        <f>'SO 02.1 - Oprava propustk...'!J35</f>
        <v>0</v>
      </c>
      <c r="AW99" s="82">
        <f>'SO 02.1 - Oprava propustk...'!J36</f>
        <v>0</v>
      </c>
      <c r="AX99" s="82">
        <f>'SO 02.1 - Oprava propustk...'!J37</f>
        <v>0</v>
      </c>
      <c r="AY99" s="82">
        <f>'SO 02.1 - Oprava propustk...'!J38</f>
        <v>0</v>
      </c>
      <c r="AZ99" s="82">
        <f>'SO 02.1 - Oprava propustk...'!F35</f>
        <v>0</v>
      </c>
      <c r="BA99" s="82">
        <f>'SO 02.1 - Oprava propustk...'!F36</f>
        <v>0</v>
      </c>
      <c r="BB99" s="82">
        <f>'SO 02.1 - Oprava propustk...'!F37</f>
        <v>0</v>
      </c>
      <c r="BC99" s="82">
        <f>'SO 02.1 - Oprava propustk...'!F38</f>
        <v>0</v>
      </c>
      <c r="BD99" s="84">
        <f>'SO 02.1 - Oprava propustk...'!F39</f>
        <v>0</v>
      </c>
      <c r="BT99" s="23" t="s">
        <v>77</v>
      </c>
      <c r="BV99" s="23" t="s">
        <v>70</v>
      </c>
      <c r="BW99" s="23" t="s">
        <v>92</v>
      </c>
      <c r="BX99" s="23" t="s">
        <v>89</v>
      </c>
      <c r="CL99" s="23" t="s">
        <v>1</v>
      </c>
    </row>
    <row r="100" spans="1:91" s="3" customFormat="1" ht="16.5" customHeight="1">
      <c r="A100" s="79" t="s">
        <v>78</v>
      </c>
      <c r="B100" s="44"/>
      <c r="C100" s="9"/>
      <c r="D100" s="9"/>
      <c r="E100" s="206" t="s">
        <v>93</v>
      </c>
      <c r="F100" s="206"/>
      <c r="G100" s="206"/>
      <c r="H100" s="206"/>
      <c r="I100" s="206"/>
      <c r="J100" s="9"/>
      <c r="K100" s="206" t="s">
        <v>94</v>
      </c>
      <c r="L100" s="206"/>
      <c r="M100" s="206"/>
      <c r="N100" s="206"/>
      <c r="O100" s="206"/>
      <c r="P100" s="206"/>
      <c r="Q100" s="206"/>
      <c r="R100" s="206"/>
      <c r="S100" s="206"/>
      <c r="T100" s="206"/>
      <c r="U100" s="206"/>
      <c r="V100" s="206"/>
      <c r="W100" s="206"/>
      <c r="X100" s="206"/>
      <c r="Y100" s="206"/>
      <c r="Z100" s="206"/>
      <c r="AA100" s="206"/>
      <c r="AB100" s="206"/>
      <c r="AC100" s="206"/>
      <c r="AD100" s="206"/>
      <c r="AE100" s="206"/>
      <c r="AF100" s="206"/>
      <c r="AG100" s="183">
        <f>'SO 02.2 - Železniční svrš...'!J32</f>
        <v>0</v>
      </c>
      <c r="AH100" s="184"/>
      <c r="AI100" s="184"/>
      <c r="AJ100" s="184"/>
      <c r="AK100" s="184"/>
      <c r="AL100" s="184"/>
      <c r="AM100" s="184"/>
      <c r="AN100" s="183">
        <f t="shared" si="0"/>
        <v>0</v>
      </c>
      <c r="AO100" s="184"/>
      <c r="AP100" s="184"/>
      <c r="AQ100" s="80" t="s">
        <v>81</v>
      </c>
      <c r="AR100" s="44"/>
      <c r="AS100" s="81">
        <v>0</v>
      </c>
      <c r="AT100" s="82">
        <f t="shared" si="1"/>
        <v>0</v>
      </c>
      <c r="AU100" s="83">
        <f>'SO 02.2 - Železniční svrš...'!P122</f>
        <v>0</v>
      </c>
      <c r="AV100" s="82">
        <f>'SO 02.2 - Železniční svrš...'!J35</f>
        <v>0</v>
      </c>
      <c r="AW100" s="82">
        <f>'SO 02.2 - Železniční svrš...'!J36</f>
        <v>0</v>
      </c>
      <c r="AX100" s="82">
        <f>'SO 02.2 - Železniční svrš...'!J37</f>
        <v>0</v>
      </c>
      <c r="AY100" s="82">
        <f>'SO 02.2 - Železniční svrš...'!J38</f>
        <v>0</v>
      </c>
      <c r="AZ100" s="82">
        <f>'SO 02.2 - Železniční svrš...'!F35</f>
        <v>0</v>
      </c>
      <c r="BA100" s="82">
        <f>'SO 02.2 - Železniční svrš...'!F36</f>
        <v>0</v>
      </c>
      <c r="BB100" s="82">
        <f>'SO 02.2 - Železniční svrš...'!F37</f>
        <v>0</v>
      </c>
      <c r="BC100" s="82">
        <f>'SO 02.2 - Železniční svrš...'!F38</f>
        <v>0</v>
      </c>
      <c r="BD100" s="84">
        <f>'SO 02.2 - Železniční svrš...'!F39</f>
        <v>0</v>
      </c>
      <c r="BT100" s="23" t="s">
        <v>77</v>
      </c>
      <c r="BV100" s="23" t="s">
        <v>70</v>
      </c>
      <c r="BW100" s="23" t="s">
        <v>95</v>
      </c>
      <c r="BX100" s="23" t="s">
        <v>89</v>
      </c>
      <c r="CL100" s="23" t="s">
        <v>1</v>
      </c>
    </row>
    <row r="101" spans="1:91" s="6" customFormat="1" ht="16.5" customHeight="1">
      <c r="B101" s="70"/>
      <c r="C101" s="71"/>
      <c r="D101" s="208" t="s">
        <v>96</v>
      </c>
      <c r="E101" s="208"/>
      <c r="F101" s="208"/>
      <c r="G101" s="208"/>
      <c r="H101" s="208"/>
      <c r="I101" s="72"/>
      <c r="J101" s="208" t="s">
        <v>97</v>
      </c>
      <c r="K101" s="208"/>
      <c r="L101" s="208"/>
      <c r="M101" s="208"/>
      <c r="N101" s="208"/>
      <c r="O101" s="208"/>
      <c r="P101" s="208"/>
      <c r="Q101" s="208"/>
      <c r="R101" s="208"/>
      <c r="S101" s="208"/>
      <c r="T101" s="208"/>
      <c r="U101" s="208"/>
      <c r="V101" s="208"/>
      <c r="W101" s="208"/>
      <c r="X101" s="208"/>
      <c r="Y101" s="208"/>
      <c r="Z101" s="208"/>
      <c r="AA101" s="208"/>
      <c r="AB101" s="208"/>
      <c r="AC101" s="208"/>
      <c r="AD101" s="208"/>
      <c r="AE101" s="208"/>
      <c r="AF101" s="208"/>
      <c r="AG101" s="220">
        <f>ROUND(SUM(AG102:AG103),2)</f>
        <v>0</v>
      </c>
      <c r="AH101" s="189"/>
      <c r="AI101" s="189"/>
      <c r="AJ101" s="189"/>
      <c r="AK101" s="189"/>
      <c r="AL101" s="189"/>
      <c r="AM101" s="189"/>
      <c r="AN101" s="188">
        <f t="shared" si="0"/>
        <v>0</v>
      </c>
      <c r="AO101" s="189"/>
      <c r="AP101" s="189"/>
      <c r="AQ101" s="73" t="s">
        <v>88</v>
      </c>
      <c r="AR101" s="70"/>
      <c r="AS101" s="74">
        <f>ROUND(SUM(AS102:AS103),2)</f>
        <v>0</v>
      </c>
      <c r="AT101" s="75">
        <f t="shared" si="1"/>
        <v>0</v>
      </c>
      <c r="AU101" s="76">
        <f>ROUND(SUM(AU102:AU103),5)</f>
        <v>822.39904999999999</v>
      </c>
      <c r="AV101" s="75">
        <f>ROUND(AZ101*L29,2)</f>
        <v>0</v>
      </c>
      <c r="AW101" s="75">
        <f>ROUND(BA101*L30,2)</f>
        <v>0</v>
      </c>
      <c r="AX101" s="75">
        <f>ROUND(BB101*L29,2)</f>
        <v>0</v>
      </c>
      <c r="AY101" s="75">
        <f>ROUND(BC101*L30,2)</f>
        <v>0</v>
      </c>
      <c r="AZ101" s="75">
        <f>ROUND(SUM(AZ102:AZ103),2)</f>
        <v>0</v>
      </c>
      <c r="BA101" s="75">
        <f>ROUND(SUM(BA102:BA103),2)</f>
        <v>0</v>
      </c>
      <c r="BB101" s="75">
        <f>ROUND(SUM(BB102:BB103),2)</f>
        <v>0</v>
      </c>
      <c r="BC101" s="75">
        <f>ROUND(SUM(BC102:BC103),2)</f>
        <v>0</v>
      </c>
      <c r="BD101" s="77">
        <f>ROUND(SUM(BD102:BD103),2)</f>
        <v>0</v>
      </c>
      <c r="BS101" s="78" t="s">
        <v>67</v>
      </c>
      <c r="BT101" s="78" t="s">
        <v>75</v>
      </c>
      <c r="BU101" s="78" t="s">
        <v>69</v>
      </c>
      <c r="BV101" s="78" t="s">
        <v>70</v>
      </c>
      <c r="BW101" s="78" t="s">
        <v>98</v>
      </c>
      <c r="BX101" s="78" t="s">
        <v>4</v>
      </c>
      <c r="CL101" s="78" t="s">
        <v>1</v>
      </c>
      <c r="CM101" s="78" t="s">
        <v>77</v>
      </c>
    </row>
    <row r="102" spans="1:91" s="3" customFormat="1" ht="16.5" customHeight="1">
      <c r="A102" s="79" t="s">
        <v>78</v>
      </c>
      <c r="B102" s="44"/>
      <c r="C102" s="9"/>
      <c r="D102" s="9"/>
      <c r="E102" s="206" t="s">
        <v>99</v>
      </c>
      <c r="F102" s="206"/>
      <c r="G102" s="206"/>
      <c r="H102" s="206"/>
      <c r="I102" s="206"/>
      <c r="J102" s="9"/>
      <c r="K102" s="206" t="s">
        <v>100</v>
      </c>
      <c r="L102" s="206"/>
      <c r="M102" s="206"/>
      <c r="N102" s="206"/>
      <c r="O102" s="206"/>
      <c r="P102" s="206"/>
      <c r="Q102" s="206"/>
      <c r="R102" s="206"/>
      <c r="S102" s="206"/>
      <c r="T102" s="206"/>
      <c r="U102" s="206"/>
      <c r="V102" s="206"/>
      <c r="W102" s="206"/>
      <c r="X102" s="206"/>
      <c r="Y102" s="206"/>
      <c r="Z102" s="206"/>
      <c r="AA102" s="206"/>
      <c r="AB102" s="206"/>
      <c r="AC102" s="206"/>
      <c r="AD102" s="206"/>
      <c r="AE102" s="206"/>
      <c r="AF102" s="206"/>
      <c r="AG102" s="183">
        <f>'SO 03.1 - Oprava propustk...'!J32</f>
        <v>0</v>
      </c>
      <c r="AH102" s="184"/>
      <c r="AI102" s="184"/>
      <c r="AJ102" s="184"/>
      <c r="AK102" s="184"/>
      <c r="AL102" s="184"/>
      <c r="AM102" s="184"/>
      <c r="AN102" s="183">
        <f t="shared" si="0"/>
        <v>0</v>
      </c>
      <c r="AO102" s="184"/>
      <c r="AP102" s="184"/>
      <c r="AQ102" s="80" t="s">
        <v>81</v>
      </c>
      <c r="AR102" s="44"/>
      <c r="AS102" s="81">
        <v>0</v>
      </c>
      <c r="AT102" s="82">
        <f t="shared" si="1"/>
        <v>0</v>
      </c>
      <c r="AU102" s="83">
        <f>'SO 03.1 - Oprava propustk...'!P135</f>
        <v>822.39904600000011</v>
      </c>
      <c r="AV102" s="82">
        <f>'SO 03.1 - Oprava propustk...'!J35</f>
        <v>0</v>
      </c>
      <c r="AW102" s="82">
        <f>'SO 03.1 - Oprava propustk...'!J36</f>
        <v>0</v>
      </c>
      <c r="AX102" s="82">
        <f>'SO 03.1 - Oprava propustk...'!J37</f>
        <v>0</v>
      </c>
      <c r="AY102" s="82">
        <f>'SO 03.1 - Oprava propustk...'!J38</f>
        <v>0</v>
      </c>
      <c r="AZ102" s="82">
        <f>'SO 03.1 - Oprava propustk...'!F35</f>
        <v>0</v>
      </c>
      <c r="BA102" s="82">
        <f>'SO 03.1 - Oprava propustk...'!F36</f>
        <v>0</v>
      </c>
      <c r="BB102" s="82">
        <f>'SO 03.1 - Oprava propustk...'!F37</f>
        <v>0</v>
      </c>
      <c r="BC102" s="82">
        <f>'SO 03.1 - Oprava propustk...'!F38</f>
        <v>0</v>
      </c>
      <c r="BD102" s="84">
        <f>'SO 03.1 - Oprava propustk...'!F39</f>
        <v>0</v>
      </c>
      <c r="BT102" s="23" t="s">
        <v>77</v>
      </c>
      <c r="BV102" s="23" t="s">
        <v>70</v>
      </c>
      <c r="BW102" s="23" t="s">
        <v>101</v>
      </c>
      <c r="BX102" s="23" t="s">
        <v>98</v>
      </c>
      <c r="CL102" s="23" t="s">
        <v>1</v>
      </c>
    </row>
    <row r="103" spans="1:91" s="3" customFormat="1" ht="16.5" customHeight="1">
      <c r="A103" s="79" t="s">
        <v>78</v>
      </c>
      <c r="B103" s="44"/>
      <c r="C103" s="9"/>
      <c r="D103" s="9"/>
      <c r="E103" s="206" t="s">
        <v>102</v>
      </c>
      <c r="F103" s="206"/>
      <c r="G103" s="206"/>
      <c r="H103" s="206"/>
      <c r="I103" s="206"/>
      <c r="J103" s="9"/>
      <c r="K103" s="206" t="s">
        <v>103</v>
      </c>
      <c r="L103" s="206"/>
      <c r="M103" s="206"/>
      <c r="N103" s="206"/>
      <c r="O103" s="206"/>
      <c r="P103" s="206"/>
      <c r="Q103" s="206"/>
      <c r="R103" s="206"/>
      <c r="S103" s="206"/>
      <c r="T103" s="206"/>
      <c r="U103" s="206"/>
      <c r="V103" s="206"/>
      <c r="W103" s="206"/>
      <c r="X103" s="206"/>
      <c r="Y103" s="206"/>
      <c r="Z103" s="206"/>
      <c r="AA103" s="206"/>
      <c r="AB103" s="206"/>
      <c r="AC103" s="206"/>
      <c r="AD103" s="206"/>
      <c r="AE103" s="206"/>
      <c r="AF103" s="206"/>
      <c r="AG103" s="183">
        <f>'SO 03.2 - Železniční svrš...'!J32</f>
        <v>0</v>
      </c>
      <c r="AH103" s="184"/>
      <c r="AI103" s="184"/>
      <c r="AJ103" s="184"/>
      <c r="AK103" s="184"/>
      <c r="AL103" s="184"/>
      <c r="AM103" s="184"/>
      <c r="AN103" s="183">
        <f t="shared" si="0"/>
        <v>0</v>
      </c>
      <c r="AO103" s="184"/>
      <c r="AP103" s="184"/>
      <c r="AQ103" s="80" t="s">
        <v>81</v>
      </c>
      <c r="AR103" s="44"/>
      <c r="AS103" s="81">
        <v>0</v>
      </c>
      <c r="AT103" s="82">
        <f t="shared" si="1"/>
        <v>0</v>
      </c>
      <c r="AU103" s="83">
        <f>'SO 03.2 - Železniční svrš...'!P122</f>
        <v>0</v>
      </c>
      <c r="AV103" s="82">
        <f>'SO 03.2 - Železniční svrš...'!J35</f>
        <v>0</v>
      </c>
      <c r="AW103" s="82">
        <f>'SO 03.2 - Železniční svrš...'!J36</f>
        <v>0</v>
      </c>
      <c r="AX103" s="82">
        <f>'SO 03.2 - Železniční svrš...'!J37</f>
        <v>0</v>
      </c>
      <c r="AY103" s="82">
        <f>'SO 03.2 - Železniční svrš...'!J38</f>
        <v>0</v>
      </c>
      <c r="AZ103" s="82">
        <f>'SO 03.2 - Železniční svrš...'!F35</f>
        <v>0</v>
      </c>
      <c r="BA103" s="82">
        <f>'SO 03.2 - Železniční svrš...'!F36</f>
        <v>0</v>
      </c>
      <c r="BB103" s="82">
        <f>'SO 03.2 - Železniční svrš...'!F37</f>
        <v>0</v>
      </c>
      <c r="BC103" s="82">
        <f>'SO 03.2 - Železniční svrš...'!F38</f>
        <v>0</v>
      </c>
      <c r="BD103" s="84">
        <f>'SO 03.2 - Železniční svrš...'!F39</f>
        <v>0</v>
      </c>
      <c r="BT103" s="23" t="s">
        <v>77</v>
      </c>
      <c r="BV103" s="23" t="s">
        <v>70</v>
      </c>
      <c r="BW103" s="23" t="s">
        <v>104</v>
      </c>
      <c r="BX103" s="23" t="s">
        <v>98</v>
      </c>
      <c r="CL103" s="23" t="s">
        <v>1</v>
      </c>
    </row>
    <row r="104" spans="1:91" s="6" customFormat="1" ht="16.5" customHeight="1">
      <c r="B104" s="70"/>
      <c r="C104" s="71"/>
      <c r="D104" s="208" t="s">
        <v>105</v>
      </c>
      <c r="E104" s="208"/>
      <c r="F104" s="208"/>
      <c r="G104" s="208"/>
      <c r="H104" s="208"/>
      <c r="I104" s="72"/>
      <c r="J104" s="208" t="s">
        <v>106</v>
      </c>
      <c r="K104" s="208"/>
      <c r="L104" s="208"/>
      <c r="M104" s="208"/>
      <c r="N104" s="208"/>
      <c r="O104" s="208"/>
      <c r="P104" s="208"/>
      <c r="Q104" s="208"/>
      <c r="R104" s="208"/>
      <c r="S104" s="208"/>
      <c r="T104" s="208"/>
      <c r="U104" s="208"/>
      <c r="V104" s="208"/>
      <c r="W104" s="208"/>
      <c r="X104" s="208"/>
      <c r="Y104" s="208"/>
      <c r="Z104" s="208"/>
      <c r="AA104" s="208"/>
      <c r="AB104" s="208"/>
      <c r="AC104" s="208"/>
      <c r="AD104" s="208"/>
      <c r="AE104" s="208"/>
      <c r="AF104" s="208"/>
      <c r="AG104" s="220">
        <f>ROUND(SUM(AG105:AG106),2)</f>
        <v>0</v>
      </c>
      <c r="AH104" s="189"/>
      <c r="AI104" s="189"/>
      <c r="AJ104" s="189"/>
      <c r="AK104" s="189"/>
      <c r="AL104" s="189"/>
      <c r="AM104" s="189"/>
      <c r="AN104" s="188">
        <f t="shared" si="0"/>
        <v>0</v>
      </c>
      <c r="AO104" s="189"/>
      <c r="AP104" s="189"/>
      <c r="AQ104" s="73" t="s">
        <v>88</v>
      </c>
      <c r="AR104" s="70"/>
      <c r="AS104" s="74">
        <f>ROUND(SUM(AS105:AS106),2)</f>
        <v>0</v>
      </c>
      <c r="AT104" s="75">
        <f t="shared" si="1"/>
        <v>0</v>
      </c>
      <c r="AU104" s="76">
        <f>ROUND(SUM(AU105:AU106),5)</f>
        <v>535.87442999999996</v>
      </c>
      <c r="AV104" s="75">
        <f>ROUND(AZ104*L29,2)</f>
        <v>0</v>
      </c>
      <c r="AW104" s="75">
        <f>ROUND(BA104*L30,2)</f>
        <v>0</v>
      </c>
      <c r="AX104" s="75">
        <f>ROUND(BB104*L29,2)</f>
        <v>0</v>
      </c>
      <c r="AY104" s="75">
        <f>ROUND(BC104*L30,2)</f>
        <v>0</v>
      </c>
      <c r="AZ104" s="75">
        <f>ROUND(SUM(AZ105:AZ106),2)</f>
        <v>0</v>
      </c>
      <c r="BA104" s="75">
        <f>ROUND(SUM(BA105:BA106),2)</f>
        <v>0</v>
      </c>
      <c r="BB104" s="75">
        <f>ROUND(SUM(BB105:BB106),2)</f>
        <v>0</v>
      </c>
      <c r="BC104" s="75">
        <f>ROUND(SUM(BC105:BC106),2)</f>
        <v>0</v>
      </c>
      <c r="BD104" s="77">
        <f>ROUND(SUM(BD105:BD106),2)</f>
        <v>0</v>
      </c>
      <c r="BS104" s="78" t="s">
        <v>67</v>
      </c>
      <c r="BT104" s="78" t="s">
        <v>75</v>
      </c>
      <c r="BU104" s="78" t="s">
        <v>69</v>
      </c>
      <c r="BV104" s="78" t="s">
        <v>70</v>
      </c>
      <c r="BW104" s="78" t="s">
        <v>107</v>
      </c>
      <c r="BX104" s="78" t="s">
        <v>4</v>
      </c>
      <c r="CL104" s="78" t="s">
        <v>1</v>
      </c>
      <c r="CM104" s="78" t="s">
        <v>77</v>
      </c>
    </row>
    <row r="105" spans="1:91" s="3" customFormat="1" ht="16.5" customHeight="1">
      <c r="A105" s="79" t="s">
        <v>78</v>
      </c>
      <c r="B105" s="44"/>
      <c r="C105" s="9"/>
      <c r="D105" s="9"/>
      <c r="E105" s="206" t="s">
        <v>108</v>
      </c>
      <c r="F105" s="206"/>
      <c r="G105" s="206"/>
      <c r="H105" s="206"/>
      <c r="I105" s="206"/>
      <c r="J105" s="9"/>
      <c r="K105" s="206" t="s">
        <v>109</v>
      </c>
      <c r="L105" s="206"/>
      <c r="M105" s="206"/>
      <c r="N105" s="206"/>
      <c r="O105" s="206"/>
      <c r="P105" s="206"/>
      <c r="Q105" s="206"/>
      <c r="R105" s="206"/>
      <c r="S105" s="206"/>
      <c r="T105" s="206"/>
      <c r="U105" s="206"/>
      <c r="V105" s="206"/>
      <c r="W105" s="206"/>
      <c r="X105" s="206"/>
      <c r="Y105" s="206"/>
      <c r="Z105" s="206"/>
      <c r="AA105" s="206"/>
      <c r="AB105" s="206"/>
      <c r="AC105" s="206"/>
      <c r="AD105" s="206"/>
      <c r="AE105" s="206"/>
      <c r="AF105" s="206"/>
      <c r="AG105" s="183">
        <f>'SO 04.1 - Oprava propustk...'!J32</f>
        <v>0</v>
      </c>
      <c r="AH105" s="184"/>
      <c r="AI105" s="184"/>
      <c r="AJ105" s="184"/>
      <c r="AK105" s="184"/>
      <c r="AL105" s="184"/>
      <c r="AM105" s="184"/>
      <c r="AN105" s="183">
        <f t="shared" si="0"/>
        <v>0</v>
      </c>
      <c r="AO105" s="184"/>
      <c r="AP105" s="184"/>
      <c r="AQ105" s="80" t="s">
        <v>81</v>
      </c>
      <c r="AR105" s="44"/>
      <c r="AS105" s="81">
        <v>0</v>
      </c>
      <c r="AT105" s="82">
        <f t="shared" si="1"/>
        <v>0</v>
      </c>
      <c r="AU105" s="83">
        <f>'SO 04.1 - Oprava propustk...'!P135</f>
        <v>535.87442499999997</v>
      </c>
      <c r="AV105" s="82">
        <f>'SO 04.1 - Oprava propustk...'!J35</f>
        <v>0</v>
      </c>
      <c r="AW105" s="82">
        <f>'SO 04.1 - Oprava propustk...'!J36</f>
        <v>0</v>
      </c>
      <c r="AX105" s="82">
        <f>'SO 04.1 - Oprava propustk...'!J37</f>
        <v>0</v>
      </c>
      <c r="AY105" s="82">
        <f>'SO 04.1 - Oprava propustk...'!J38</f>
        <v>0</v>
      </c>
      <c r="AZ105" s="82">
        <f>'SO 04.1 - Oprava propustk...'!F35</f>
        <v>0</v>
      </c>
      <c r="BA105" s="82">
        <f>'SO 04.1 - Oprava propustk...'!F36</f>
        <v>0</v>
      </c>
      <c r="BB105" s="82">
        <f>'SO 04.1 - Oprava propustk...'!F37</f>
        <v>0</v>
      </c>
      <c r="BC105" s="82">
        <f>'SO 04.1 - Oprava propustk...'!F38</f>
        <v>0</v>
      </c>
      <c r="BD105" s="84">
        <f>'SO 04.1 - Oprava propustk...'!F39</f>
        <v>0</v>
      </c>
      <c r="BT105" s="23" t="s">
        <v>77</v>
      </c>
      <c r="BV105" s="23" t="s">
        <v>70</v>
      </c>
      <c r="BW105" s="23" t="s">
        <v>110</v>
      </c>
      <c r="BX105" s="23" t="s">
        <v>107</v>
      </c>
      <c r="CL105" s="23" t="s">
        <v>1</v>
      </c>
    </row>
    <row r="106" spans="1:91" s="3" customFormat="1" ht="16.5" customHeight="1">
      <c r="A106" s="79" t="s">
        <v>78</v>
      </c>
      <c r="B106" s="44"/>
      <c r="C106" s="9"/>
      <c r="D106" s="9"/>
      <c r="E106" s="206" t="s">
        <v>111</v>
      </c>
      <c r="F106" s="206"/>
      <c r="G106" s="206"/>
      <c r="H106" s="206"/>
      <c r="I106" s="206"/>
      <c r="J106" s="9"/>
      <c r="K106" s="206" t="s">
        <v>112</v>
      </c>
      <c r="L106" s="206"/>
      <c r="M106" s="206"/>
      <c r="N106" s="206"/>
      <c r="O106" s="206"/>
      <c r="P106" s="206"/>
      <c r="Q106" s="206"/>
      <c r="R106" s="206"/>
      <c r="S106" s="206"/>
      <c r="T106" s="206"/>
      <c r="U106" s="206"/>
      <c r="V106" s="206"/>
      <c r="W106" s="206"/>
      <c r="X106" s="206"/>
      <c r="Y106" s="206"/>
      <c r="Z106" s="206"/>
      <c r="AA106" s="206"/>
      <c r="AB106" s="206"/>
      <c r="AC106" s="206"/>
      <c r="AD106" s="206"/>
      <c r="AE106" s="206"/>
      <c r="AF106" s="206"/>
      <c r="AG106" s="183">
        <f>'SO 04.2 - Železniční svrš...'!J32</f>
        <v>0</v>
      </c>
      <c r="AH106" s="184"/>
      <c r="AI106" s="184"/>
      <c r="AJ106" s="184"/>
      <c r="AK106" s="184"/>
      <c r="AL106" s="184"/>
      <c r="AM106" s="184"/>
      <c r="AN106" s="183">
        <f t="shared" si="0"/>
        <v>0</v>
      </c>
      <c r="AO106" s="184"/>
      <c r="AP106" s="184"/>
      <c r="AQ106" s="80" t="s">
        <v>81</v>
      </c>
      <c r="AR106" s="44"/>
      <c r="AS106" s="85">
        <v>0</v>
      </c>
      <c r="AT106" s="86">
        <f t="shared" si="1"/>
        <v>0</v>
      </c>
      <c r="AU106" s="87">
        <f>'SO 04.2 - Železniční svrš...'!P122</f>
        <v>0</v>
      </c>
      <c r="AV106" s="86">
        <f>'SO 04.2 - Železniční svrš...'!J35</f>
        <v>0</v>
      </c>
      <c r="AW106" s="86">
        <f>'SO 04.2 - Železniční svrš...'!J36</f>
        <v>0</v>
      </c>
      <c r="AX106" s="86">
        <f>'SO 04.2 - Železniční svrš...'!J37</f>
        <v>0</v>
      </c>
      <c r="AY106" s="86">
        <f>'SO 04.2 - Železniční svrš...'!J38</f>
        <v>0</v>
      </c>
      <c r="AZ106" s="86">
        <f>'SO 04.2 - Železniční svrš...'!F35</f>
        <v>0</v>
      </c>
      <c r="BA106" s="86">
        <f>'SO 04.2 - Železniční svrš...'!F36</f>
        <v>0</v>
      </c>
      <c r="BB106" s="86">
        <f>'SO 04.2 - Železniční svrš...'!F37</f>
        <v>0</v>
      </c>
      <c r="BC106" s="86">
        <f>'SO 04.2 - Železniční svrš...'!F38</f>
        <v>0</v>
      </c>
      <c r="BD106" s="88">
        <f>'SO 04.2 - Železniční svrš...'!F39</f>
        <v>0</v>
      </c>
      <c r="BT106" s="23" t="s">
        <v>77</v>
      </c>
      <c r="BV106" s="23" t="s">
        <v>70</v>
      </c>
      <c r="BW106" s="23" t="s">
        <v>113</v>
      </c>
      <c r="BX106" s="23" t="s">
        <v>107</v>
      </c>
      <c r="CL106" s="23" t="s">
        <v>1</v>
      </c>
    </row>
    <row r="107" spans="1:91" s="1" customFormat="1" ht="30" customHeight="1">
      <c r="B107" s="28"/>
      <c r="AR107" s="28"/>
    </row>
    <row r="108" spans="1:91" s="1" customFormat="1" ht="6.95" customHeight="1">
      <c r="B108" s="40"/>
      <c r="C108" s="41"/>
      <c r="D108" s="41"/>
      <c r="E108" s="41"/>
      <c r="F108" s="41"/>
      <c r="G108" s="41"/>
      <c r="H108" s="41"/>
      <c r="I108" s="41"/>
      <c r="J108" s="41"/>
      <c r="K108" s="41"/>
      <c r="L108" s="41"/>
      <c r="M108" s="41"/>
      <c r="N108" s="41"/>
      <c r="O108" s="41"/>
      <c r="P108" s="41"/>
      <c r="Q108" s="41"/>
      <c r="R108" s="41"/>
      <c r="S108" s="41"/>
      <c r="T108" s="41"/>
      <c r="U108" s="41"/>
      <c r="V108" s="41"/>
      <c r="W108" s="41"/>
      <c r="X108" s="41"/>
      <c r="Y108" s="41"/>
      <c r="Z108" s="41"/>
      <c r="AA108" s="41"/>
      <c r="AB108" s="41"/>
      <c r="AC108" s="41"/>
      <c r="AD108" s="41"/>
      <c r="AE108" s="41"/>
      <c r="AF108" s="41"/>
      <c r="AG108" s="41"/>
      <c r="AH108" s="41"/>
      <c r="AI108" s="41"/>
      <c r="AJ108" s="41"/>
      <c r="AK108" s="41"/>
      <c r="AL108" s="41"/>
      <c r="AM108" s="41"/>
      <c r="AN108" s="41"/>
      <c r="AO108" s="41"/>
      <c r="AP108" s="41"/>
      <c r="AQ108" s="41"/>
      <c r="AR108" s="28"/>
    </row>
  </sheetData>
  <mergeCells count="84">
    <mergeCell ref="K102:AF102"/>
    <mergeCell ref="K103:AF103"/>
    <mergeCell ref="J104:AF104"/>
    <mergeCell ref="K105:AF105"/>
    <mergeCell ref="K106:AF106"/>
    <mergeCell ref="K97:AF97"/>
    <mergeCell ref="J98:AF98"/>
    <mergeCell ref="K99:AF99"/>
    <mergeCell ref="K100:AF100"/>
    <mergeCell ref="J101:AF101"/>
    <mergeCell ref="E106:I106"/>
    <mergeCell ref="AM89:AP89"/>
    <mergeCell ref="AS89:AT91"/>
    <mergeCell ref="AM90:AP90"/>
    <mergeCell ref="AG95:AM95"/>
    <mergeCell ref="AG96:AM96"/>
    <mergeCell ref="AG97:AM97"/>
    <mergeCell ref="AG98:AM98"/>
    <mergeCell ref="AG99:AM99"/>
    <mergeCell ref="AG100:AM100"/>
    <mergeCell ref="AG101:AM101"/>
    <mergeCell ref="AG102:AM102"/>
    <mergeCell ref="AG103:AM103"/>
    <mergeCell ref="AG104:AM104"/>
    <mergeCell ref="AG105:AM105"/>
    <mergeCell ref="AG106:AM106"/>
    <mergeCell ref="D101:H101"/>
    <mergeCell ref="E102:I102"/>
    <mergeCell ref="E103:I103"/>
    <mergeCell ref="D104:H104"/>
    <mergeCell ref="E105:I105"/>
    <mergeCell ref="X35:AB35"/>
    <mergeCell ref="AK35:AO35"/>
    <mergeCell ref="E100:I100"/>
    <mergeCell ref="C92:G92"/>
    <mergeCell ref="D95:H95"/>
    <mergeCell ref="E96:I96"/>
    <mergeCell ref="E97:I97"/>
    <mergeCell ref="D98:H98"/>
    <mergeCell ref="E99:I99"/>
    <mergeCell ref="AG94:AM94"/>
    <mergeCell ref="L85:AO85"/>
    <mergeCell ref="AM87:AN87"/>
    <mergeCell ref="I92:AF92"/>
    <mergeCell ref="AG92:AM92"/>
    <mergeCell ref="J95:AF95"/>
    <mergeCell ref="K96:AF96"/>
    <mergeCell ref="AK32:AO32"/>
    <mergeCell ref="L32:P32"/>
    <mergeCell ref="AK33:AO33"/>
    <mergeCell ref="L33:P33"/>
    <mergeCell ref="W29:AE29"/>
    <mergeCell ref="W32:AE32"/>
    <mergeCell ref="W30:AE30"/>
    <mergeCell ref="W31:AE31"/>
    <mergeCell ref="W33:AE33"/>
    <mergeCell ref="AN106:AP106"/>
    <mergeCell ref="AN94:AP94"/>
    <mergeCell ref="K5:AO5"/>
    <mergeCell ref="K6:AO6"/>
    <mergeCell ref="AR2:BE2"/>
    <mergeCell ref="E23:AN23"/>
    <mergeCell ref="AK26:AO26"/>
    <mergeCell ref="L28:P28"/>
    <mergeCell ref="W28:AE28"/>
    <mergeCell ref="AK28:AO28"/>
    <mergeCell ref="AK29:AO29"/>
    <mergeCell ref="L29:P29"/>
    <mergeCell ref="AK30:AO30"/>
    <mergeCell ref="L30:P30"/>
    <mergeCell ref="AK31:AO31"/>
    <mergeCell ref="L31:P31"/>
    <mergeCell ref="AN101:AP101"/>
    <mergeCell ref="AN102:AP102"/>
    <mergeCell ref="AN103:AP103"/>
    <mergeCell ref="AN104:AP104"/>
    <mergeCell ref="AN105:AP105"/>
    <mergeCell ref="AN100:AP100"/>
    <mergeCell ref="AN92:AP92"/>
    <mergeCell ref="AN95:AP95"/>
    <mergeCell ref="AN96:AP96"/>
    <mergeCell ref="AN97:AP97"/>
    <mergeCell ref="AN98:AP98"/>
    <mergeCell ref="AN99:AP99"/>
  </mergeCells>
  <hyperlinks>
    <hyperlink ref="A96" location="'SO 01.1 - Oprava propustk...'!C2" display="/"/>
    <hyperlink ref="A97" location="'SO 01.2 - Železniční svrš...'!C2" display="/"/>
    <hyperlink ref="A99" location="'SO 02.1 - Oprava propustk...'!C2" display="/"/>
    <hyperlink ref="A100" location="'SO 02.2 - Železniční svrš...'!C2" display="/"/>
    <hyperlink ref="A102" location="'SO 03.1 - Oprava propustk...'!C2" display="/"/>
    <hyperlink ref="A103" location="'SO 03.2 - Železniční svrš...'!C2" display="/"/>
    <hyperlink ref="A105" location="'SO 04.1 - Oprava propustk...'!C2" display="/"/>
    <hyperlink ref="A106" location="'SO 04.2 - Železniční svrš...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13"/>
  <sheetViews>
    <sheetView showGridLines="0" workbookViewId="0">
      <selection activeCell="A2" sqref="A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82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116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118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ROUND(J135,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ROUND((SUM(BE135:BE212)),  2)</f>
        <v>0</v>
      </c>
      <c r="I35" s="95">
        <v>0.21</v>
      </c>
      <c r="J35" s="94">
        <f>ROUND(((SUM(BE135:BE212))*I35),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ROUND((SUM(BF135:BF212)),  2)</f>
        <v>0</v>
      </c>
      <c r="I36" s="95">
        <v>0.15</v>
      </c>
      <c r="J36" s="94">
        <f>ROUND(((SUM(BF135:BF212))*I36),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ROUND((SUM(BG135:BG212)),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ROUND((SUM(BH135:BH212)),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ROUND((SUM(BI135:BI212)),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116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01.1 - Oprava propustku - km 24,666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J135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124</v>
      </c>
      <c r="E99" s="109"/>
      <c r="F99" s="109"/>
      <c r="G99" s="109"/>
      <c r="H99" s="109"/>
      <c r="I99" s="109"/>
      <c r="J99" s="110">
        <f>J136</f>
        <v>0</v>
      </c>
      <c r="L99" s="107"/>
    </row>
    <row r="100" spans="2:47" s="9" customFormat="1" ht="19.899999999999999" hidden="1" customHeight="1">
      <c r="B100" s="111"/>
      <c r="D100" s="112" t="s">
        <v>125</v>
      </c>
      <c r="E100" s="113"/>
      <c r="F100" s="113"/>
      <c r="G100" s="113"/>
      <c r="H100" s="113"/>
      <c r="I100" s="113"/>
      <c r="J100" s="114">
        <f>J137</f>
        <v>0</v>
      </c>
      <c r="L100" s="111"/>
    </row>
    <row r="101" spans="2:47" s="9" customFormat="1" ht="19.899999999999999" hidden="1" customHeight="1">
      <c r="B101" s="111"/>
      <c r="D101" s="112" t="s">
        <v>126</v>
      </c>
      <c r="E101" s="113"/>
      <c r="F101" s="113"/>
      <c r="G101" s="113"/>
      <c r="H101" s="113"/>
      <c r="I101" s="113"/>
      <c r="J101" s="114">
        <f>J159</f>
        <v>0</v>
      </c>
      <c r="L101" s="111"/>
    </row>
    <row r="102" spans="2:47" s="9" customFormat="1" ht="19.899999999999999" hidden="1" customHeight="1">
      <c r="B102" s="111"/>
      <c r="D102" s="112" t="s">
        <v>127</v>
      </c>
      <c r="E102" s="113"/>
      <c r="F102" s="113"/>
      <c r="G102" s="113"/>
      <c r="H102" s="113"/>
      <c r="I102" s="113"/>
      <c r="J102" s="114">
        <f>J165</f>
        <v>0</v>
      </c>
      <c r="L102" s="111"/>
    </row>
    <row r="103" spans="2:47" s="9" customFormat="1" ht="19.899999999999999" hidden="1" customHeight="1">
      <c r="B103" s="111"/>
      <c r="D103" s="112" t="s">
        <v>128</v>
      </c>
      <c r="E103" s="113"/>
      <c r="F103" s="113"/>
      <c r="G103" s="113"/>
      <c r="H103" s="113"/>
      <c r="I103" s="113"/>
      <c r="J103" s="114">
        <f>J173</f>
        <v>0</v>
      </c>
      <c r="L103" s="111"/>
    </row>
    <row r="104" spans="2:47" s="9" customFormat="1" ht="19.899999999999999" hidden="1" customHeight="1">
      <c r="B104" s="111"/>
      <c r="D104" s="112" t="s">
        <v>129</v>
      </c>
      <c r="E104" s="113"/>
      <c r="F104" s="113"/>
      <c r="G104" s="113"/>
      <c r="H104" s="113"/>
      <c r="I104" s="113"/>
      <c r="J104" s="114">
        <f>J175</f>
        <v>0</v>
      </c>
      <c r="L104" s="111"/>
    </row>
    <row r="105" spans="2:47" s="9" customFormat="1" ht="19.899999999999999" hidden="1" customHeight="1">
      <c r="B105" s="111"/>
      <c r="D105" s="112" t="s">
        <v>130</v>
      </c>
      <c r="E105" s="113"/>
      <c r="F105" s="113"/>
      <c r="G105" s="113"/>
      <c r="H105" s="113"/>
      <c r="I105" s="113"/>
      <c r="J105" s="114">
        <f>J183</f>
        <v>0</v>
      </c>
      <c r="L105" s="111"/>
    </row>
    <row r="106" spans="2:47" s="9" customFormat="1" ht="19.899999999999999" hidden="1" customHeight="1">
      <c r="B106" s="111"/>
      <c r="D106" s="112" t="s">
        <v>131</v>
      </c>
      <c r="E106" s="113"/>
      <c r="F106" s="113"/>
      <c r="G106" s="113"/>
      <c r="H106" s="113"/>
      <c r="I106" s="113"/>
      <c r="J106" s="114">
        <f>J190</f>
        <v>0</v>
      </c>
      <c r="L106" s="111"/>
    </row>
    <row r="107" spans="2:47" s="8" customFormat="1" ht="24.95" hidden="1" customHeight="1">
      <c r="B107" s="107"/>
      <c r="D107" s="108" t="s">
        <v>132</v>
      </c>
      <c r="E107" s="109"/>
      <c r="F107" s="109"/>
      <c r="G107" s="109"/>
      <c r="H107" s="109"/>
      <c r="I107" s="109"/>
      <c r="J107" s="110">
        <f>J193</f>
        <v>0</v>
      </c>
      <c r="L107" s="107"/>
    </row>
    <row r="108" spans="2:47" s="9" customFormat="1" ht="19.899999999999999" hidden="1" customHeight="1">
      <c r="B108" s="111"/>
      <c r="D108" s="112" t="s">
        <v>133</v>
      </c>
      <c r="E108" s="113"/>
      <c r="F108" s="113"/>
      <c r="G108" s="113"/>
      <c r="H108" s="113"/>
      <c r="I108" s="113"/>
      <c r="J108" s="114">
        <f>J194</f>
        <v>0</v>
      </c>
      <c r="L108" s="111"/>
    </row>
    <row r="109" spans="2:47" s="8" customFormat="1" ht="24.95" hidden="1" customHeight="1">
      <c r="B109" s="107"/>
      <c r="D109" s="108" t="s">
        <v>134</v>
      </c>
      <c r="E109" s="109"/>
      <c r="F109" s="109"/>
      <c r="G109" s="109"/>
      <c r="H109" s="109"/>
      <c r="I109" s="109"/>
      <c r="J109" s="110">
        <f>J200</f>
        <v>0</v>
      </c>
      <c r="L109" s="107"/>
    </row>
    <row r="110" spans="2:47" s="9" customFormat="1" ht="19.899999999999999" hidden="1" customHeight="1">
      <c r="B110" s="111"/>
      <c r="D110" s="112" t="s">
        <v>135</v>
      </c>
      <c r="E110" s="113"/>
      <c r="F110" s="113"/>
      <c r="G110" s="113"/>
      <c r="H110" s="113"/>
      <c r="I110" s="113"/>
      <c r="J110" s="114">
        <f>J201</f>
        <v>0</v>
      </c>
      <c r="L110" s="111"/>
    </row>
    <row r="111" spans="2:47" s="9" customFormat="1" ht="19.899999999999999" hidden="1" customHeight="1">
      <c r="B111" s="111"/>
      <c r="D111" s="112" t="s">
        <v>136</v>
      </c>
      <c r="E111" s="113"/>
      <c r="F111" s="113"/>
      <c r="G111" s="113"/>
      <c r="H111" s="113"/>
      <c r="I111" s="113"/>
      <c r="J111" s="114">
        <f>J204</f>
        <v>0</v>
      </c>
      <c r="L111" s="111"/>
    </row>
    <row r="112" spans="2:47" s="9" customFormat="1" ht="19.899999999999999" hidden="1" customHeight="1">
      <c r="B112" s="111"/>
      <c r="D112" s="112" t="s">
        <v>137</v>
      </c>
      <c r="E112" s="113"/>
      <c r="F112" s="113"/>
      <c r="G112" s="113"/>
      <c r="H112" s="113"/>
      <c r="I112" s="113"/>
      <c r="J112" s="114">
        <f>J208</f>
        <v>0</v>
      </c>
      <c r="L112" s="111"/>
    </row>
    <row r="113" spans="2:12" s="9" customFormat="1" ht="19.899999999999999" hidden="1" customHeight="1">
      <c r="B113" s="111"/>
      <c r="D113" s="112" t="s">
        <v>138</v>
      </c>
      <c r="E113" s="113"/>
      <c r="F113" s="113"/>
      <c r="G113" s="113"/>
      <c r="H113" s="113"/>
      <c r="I113" s="113"/>
      <c r="J113" s="114">
        <f>J210</f>
        <v>0</v>
      </c>
      <c r="L113" s="111"/>
    </row>
    <row r="114" spans="2:12" s="1" customFormat="1" ht="21.75" hidden="1" customHeight="1">
      <c r="B114" s="28"/>
      <c r="L114" s="28"/>
    </row>
    <row r="115" spans="2:12" s="1" customFormat="1" ht="6.95" hidden="1" customHeight="1"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28"/>
    </row>
    <row r="116" spans="2:12" hidden="1"/>
    <row r="117" spans="2:12" hidden="1"/>
    <row r="118" spans="2:12" hidden="1"/>
    <row r="119" spans="2:12" s="1" customFormat="1" ht="6.95" customHeight="1">
      <c r="B119" s="42"/>
      <c r="C119" s="43"/>
      <c r="D119" s="43"/>
      <c r="E119" s="43"/>
      <c r="F119" s="43"/>
      <c r="G119" s="43"/>
      <c r="H119" s="43"/>
      <c r="I119" s="43"/>
      <c r="J119" s="43"/>
      <c r="K119" s="43"/>
      <c r="L119" s="28"/>
    </row>
    <row r="120" spans="2:12" s="1" customFormat="1" ht="24.95" customHeight="1">
      <c r="B120" s="28"/>
      <c r="C120" s="20" t="s">
        <v>139</v>
      </c>
      <c r="L120" s="28"/>
    </row>
    <row r="121" spans="2:12" s="1" customFormat="1" ht="6.95" customHeight="1">
      <c r="B121" s="28"/>
      <c r="L121" s="28"/>
    </row>
    <row r="122" spans="2:12" s="1" customFormat="1" ht="12" customHeight="1">
      <c r="B122" s="28"/>
      <c r="C122" s="25" t="s">
        <v>13</v>
      </c>
      <c r="L122" s="28"/>
    </row>
    <row r="123" spans="2:12" s="1" customFormat="1" ht="16.5" customHeight="1">
      <c r="B123" s="28"/>
      <c r="E123" s="222" t="str">
        <f>E7</f>
        <v>Oprava propustků v km 24,666, 25,142, 25,589 a 25,786 na trati Vsetín - Velké Karlovice</v>
      </c>
      <c r="F123" s="223"/>
      <c r="G123" s="223"/>
      <c r="H123" s="223"/>
      <c r="L123" s="28"/>
    </row>
    <row r="124" spans="2:12" ht="12" customHeight="1">
      <c r="B124" s="19"/>
      <c r="C124" s="25" t="s">
        <v>115</v>
      </c>
      <c r="L124" s="19"/>
    </row>
    <row r="125" spans="2:12" s="1" customFormat="1" ht="16.5" customHeight="1">
      <c r="B125" s="28"/>
      <c r="E125" s="222" t="s">
        <v>116</v>
      </c>
      <c r="F125" s="221"/>
      <c r="G125" s="221"/>
      <c r="H125" s="221"/>
      <c r="L125" s="28"/>
    </row>
    <row r="126" spans="2:12" s="1" customFormat="1" ht="12" customHeight="1">
      <c r="B126" s="28"/>
      <c r="C126" s="25" t="s">
        <v>117</v>
      </c>
      <c r="L126" s="28"/>
    </row>
    <row r="127" spans="2:12" s="1" customFormat="1" ht="16.5" customHeight="1">
      <c r="B127" s="28"/>
      <c r="E127" s="210" t="str">
        <f>E11</f>
        <v>SO 01.1 - Oprava propustku - km 24,666</v>
      </c>
      <c r="F127" s="221"/>
      <c r="G127" s="221"/>
      <c r="H127" s="221"/>
      <c r="L127" s="28"/>
    </row>
    <row r="128" spans="2:12" s="1" customFormat="1" ht="6.95" customHeight="1">
      <c r="B128" s="28"/>
      <c r="L128" s="28"/>
    </row>
    <row r="129" spans="2:65" s="1" customFormat="1" ht="12" customHeight="1">
      <c r="B129" s="28"/>
      <c r="C129" s="25" t="s">
        <v>17</v>
      </c>
      <c r="F129" s="23" t="str">
        <f>F14</f>
        <v xml:space="preserve"> </v>
      </c>
      <c r="I129" s="25" t="s">
        <v>19</v>
      </c>
      <c r="J129" s="48">
        <f>IF(J14="","",J14)</f>
        <v>0</v>
      </c>
      <c r="L129" s="28"/>
    </row>
    <row r="130" spans="2:65" s="1" customFormat="1" ht="6.95" customHeight="1">
      <c r="B130" s="28"/>
      <c r="L130" s="28"/>
    </row>
    <row r="131" spans="2:65" s="1" customFormat="1" ht="15.2" customHeight="1">
      <c r="B131" s="28"/>
      <c r="C131" s="25" t="s">
        <v>20</v>
      </c>
      <c r="F131" s="23" t="str">
        <f>E17</f>
        <v xml:space="preserve"> </v>
      </c>
      <c r="I131" s="25" t="s">
        <v>24</v>
      </c>
      <c r="J131" s="26" t="str">
        <f>E23</f>
        <v xml:space="preserve"> </v>
      </c>
      <c r="L131" s="28"/>
    </row>
    <row r="132" spans="2:65" s="1" customFormat="1" ht="15.2" customHeight="1">
      <c r="B132" s="28"/>
      <c r="C132" s="25" t="s">
        <v>23</v>
      </c>
      <c r="F132" s="23" t="str">
        <f>IF(E20="","",E20)</f>
        <v xml:space="preserve"> </v>
      </c>
      <c r="I132" s="25" t="s">
        <v>26</v>
      </c>
      <c r="J132" s="26" t="str">
        <f>E26</f>
        <v xml:space="preserve"> </v>
      </c>
      <c r="L132" s="28"/>
    </row>
    <row r="133" spans="2:65" s="1" customFormat="1" ht="10.35" customHeight="1">
      <c r="B133" s="28"/>
      <c r="L133" s="28"/>
    </row>
    <row r="134" spans="2:65" s="10" customFormat="1" ht="29.25" customHeight="1">
      <c r="B134" s="115"/>
      <c r="C134" s="116" t="s">
        <v>140</v>
      </c>
      <c r="D134" s="117" t="s">
        <v>53</v>
      </c>
      <c r="E134" s="117" t="s">
        <v>49</v>
      </c>
      <c r="F134" s="117" t="s">
        <v>50</v>
      </c>
      <c r="G134" s="117" t="s">
        <v>141</v>
      </c>
      <c r="H134" s="117" t="s">
        <v>142</v>
      </c>
      <c r="I134" s="117" t="s">
        <v>143</v>
      </c>
      <c r="J134" s="118" t="s">
        <v>121</v>
      </c>
      <c r="K134" s="119" t="s">
        <v>144</v>
      </c>
      <c r="L134" s="115"/>
      <c r="M134" s="55" t="s">
        <v>1</v>
      </c>
      <c r="N134" s="56" t="s">
        <v>32</v>
      </c>
      <c r="O134" s="56" t="s">
        <v>145</v>
      </c>
      <c r="P134" s="56" t="s">
        <v>146</v>
      </c>
      <c r="Q134" s="56" t="s">
        <v>147</v>
      </c>
      <c r="R134" s="56" t="s">
        <v>148</v>
      </c>
      <c r="S134" s="56" t="s">
        <v>149</v>
      </c>
      <c r="T134" s="57" t="s">
        <v>150</v>
      </c>
    </row>
    <row r="135" spans="2:65" s="1" customFormat="1" ht="22.9" customHeight="1">
      <c r="B135" s="28"/>
      <c r="C135" s="60" t="s">
        <v>151</v>
      </c>
      <c r="J135" s="120">
        <f>BK135</f>
        <v>0</v>
      </c>
      <c r="L135" s="28"/>
      <c r="M135" s="58"/>
      <c r="N135" s="49"/>
      <c r="O135" s="49"/>
      <c r="P135" s="121">
        <f>P136+P193+P200</f>
        <v>542.40779200000009</v>
      </c>
      <c r="Q135" s="49"/>
      <c r="R135" s="121">
        <f>R136+R193+R200</f>
        <v>65.326869841000004</v>
      </c>
      <c r="S135" s="49"/>
      <c r="T135" s="122">
        <f>T136+T193+T200</f>
        <v>40.280999999999992</v>
      </c>
      <c r="AT135" s="16" t="s">
        <v>67</v>
      </c>
      <c r="AU135" s="16" t="s">
        <v>123</v>
      </c>
      <c r="BK135" s="123">
        <f>BK136+BK193+BK200</f>
        <v>0</v>
      </c>
    </row>
    <row r="136" spans="2:65" s="11" customFormat="1" ht="25.9" customHeight="1">
      <c r="B136" s="124"/>
      <c r="D136" s="125" t="s">
        <v>67</v>
      </c>
      <c r="E136" s="126" t="s">
        <v>152</v>
      </c>
      <c r="F136" s="126" t="s">
        <v>153</v>
      </c>
      <c r="J136" s="127">
        <f>BK136</f>
        <v>0</v>
      </c>
      <c r="L136" s="124"/>
      <c r="M136" s="128"/>
      <c r="N136" s="129"/>
      <c r="O136" s="129"/>
      <c r="P136" s="130">
        <f>P137+P159+P165+P173+P175+P183+P190</f>
        <v>534.03109800000004</v>
      </c>
      <c r="Q136" s="129"/>
      <c r="R136" s="130">
        <f>R137+R159+R165+R173+R175+R183+R190</f>
        <v>64.724661841</v>
      </c>
      <c r="S136" s="129"/>
      <c r="T136" s="131">
        <f>T137+T159+T165+T173+T175+T183+T190</f>
        <v>40.280999999999992</v>
      </c>
      <c r="AR136" s="125" t="s">
        <v>75</v>
      </c>
      <c r="AT136" s="132" t="s">
        <v>67</v>
      </c>
      <c r="AU136" s="132" t="s">
        <v>68</v>
      </c>
      <c r="AY136" s="125" t="s">
        <v>154</v>
      </c>
      <c r="BK136" s="133">
        <f>BK137+BK159+BK165+BK173+BK175+BK183+BK190</f>
        <v>0</v>
      </c>
    </row>
    <row r="137" spans="2:65" s="11" customFormat="1" ht="22.9" customHeight="1">
      <c r="B137" s="124"/>
      <c r="D137" s="125" t="s">
        <v>67</v>
      </c>
      <c r="E137" s="134" t="s">
        <v>75</v>
      </c>
      <c r="F137" s="134" t="s">
        <v>155</v>
      </c>
      <c r="J137" s="135">
        <f>BK137</f>
        <v>0</v>
      </c>
      <c r="L137" s="124"/>
      <c r="M137" s="128"/>
      <c r="N137" s="129"/>
      <c r="O137" s="129"/>
      <c r="P137" s="130">
        <f>SUM(P138:P158)</f>
        <v>168.26930000000004</v>
      </c>
      <c r="Q137" s="129"/>
      <c r="R137" s="130">
        <f>SUM(R138:R158)</f>
        <v>1.32E-3</v>
      </c>
      <c r="S137" s="129"/>
      <c r="T137" s="131">
        <f>SUM(T138:T158)</f>
        <v>7.032</v>
      </c>
      <c r="AR137" s="125" t="s">
        <v>75</v>
      </c>
      <c r="AT137" s="132" t="s">
        <v>67</v>
      </c>
      <c r="AU137" s="132" t="s">
        <v>75</v>
      </c>
      <c r="AY137" s="125" t="s">
        <v>154</v>
      </c>
      <c r="BK137" s="133">
        <f>SUM(BK138:BK158)</f>
        <v>0</v>
      </c>
    </row>
    <row r="138" spans="2:65" s="1" customFormat="1" ht="24" customHeight="1">
      <c r="B138" s="136"/>
      <c r="C138" s="137" t="s">
        <v>75</v>
      </c>
      <c r="D138" s="137" t="s">
        <v>156</v>
      </c>
      <c r="E138" s="138" t="s">
        <v>157</v>
      </c>
      <c r="F138" s="139" t="s">
        <v>158</v>
      </c>
      <c r="G138" s="140" t="s">
        <v>159</v>
      </c>
      <c r="H138" s="141">
        <v>12</v>
      </c>
      <c r="I138" s="142"/>
      <c r="J138" s="142">
        <f t="shared" ref="J138:J145" si="0">ROUND(I138*H138,2)</f>
        <v>0</v>
      </c>
      <c r="K138" s="139" t="s">
        <v>1</v>
      </c>
      <c r="L138" s="28"/>
      <c r="M138" s="143" t="s">
        <v>1</v>
      </c>
      <c r="N138" s="144" t="s">
        <v>33</v>
      </c>
      <c r="O138" s="145">
        <v>0.81100000000000005</v>
      </c>
      <c r="P138" s="145">
        <f t="shared" ref="P138:P145" si="1">O138*H138</f>
        <v>9.7320000000000011</v>
      </c>
      <c r="Q138" s="145">
        <v>0</v>
      </c>
      <c r="R138" s="145">
        <f t="shared" ref="R138:R145" si="2">Q138*H138</f>
        <v>0</v>
      </c>
      <c r="S138" s="145">
        <v>0.58599999999999997</v>
      </c>
      <c r="T138" s="146">
        <f t="shared" ref="T138:T145" si="3">S138*H138</f>
        <v>7.032</v>
      </c>
      <c r="AR138" s="147" t="s">
        <v>160</v>
      </c>
      <c r="AT138" s="147" t="s">
        <v>156</v>
      </c>
      <c r="AU138" s="147" t="s">
        <v>77</v>
      </c>
      <c r="AY138" s="16" t="s">
        <v>154</v>
      </c>
      <c r="BE138" s="148">
        <f t="shared" ref="BE138:BE145" si="4">IF(N138="základní",J138,0)</f>
        <v>0</v>
      </c>
      <c r="BF138" s="148">
        <f t="shared" ref="BF138:BF145" si="5">IF(N138="snížená",J138,0)</f>
        <v>0</v>
      </c>
      <c r="BG138" s="148">
        <f t="shared" ref="BG138:BG145" si="6">IF(N138="zákl. přenesená",J138,0)</f>
        <v>0</v>
      </c>
      <c r="BH138" s="148">
        <f t="shared" ref="BH138:BH145" si="7">IF(N138="sníž. přenesená",J138,0)</f>
        <v>0</v>
      </c>
      <c r="BI138" s="148">
        <f t="shared" ref="BI138:BI145" si="8">IF(N138="nulová",J138,0)</f>
        <v>0</v>
      </c>
      <c r="BJ138" s="16" t="s">
        <v>75</v>
      </c>
      <c r="BK138" s="148">
        <f t="shared" ref="BK138:BK145" si="9">ROUND(I138*H138,2)</f>
        <v>0</v>
      </c>
      <c r="BL138" s="16" t="s">
        <v>160</v>
      </c>
      <c r="BM138" s="147" t="s">
        <v>161</v>
      </c>
    </row>
    <row r="139" spans="2:65" s="1" customFormat="1" ht="24" customHeight="1">
      <c r="B139" s="136"/>
      <c r="C139" s="137" t="s">
        <v>77</v>
      </c>
      <c r="D139" s="137" t="s">
        <v>156</v>
      </c>
      <c r="E139" s="138" t="s">
        <v>162</v>
      </c>
      <c r="F139" s="139" t="s">
        <v>163</v>
      </c>
      <c r="G139" s="140" t="s">
        <v>164</v>
      </c>
      <c r="H139" s="141">
        <v>24</v>
      </c>
      <c r="I139" s="142"/>
      <c r="J139" s="142">
        <f t="shared" si="0"/>
        <v>0</v>
      </c>
      <c r="K139" s="139" t="s">
        <v>1</v>
      </c>
      <c r="L139" s="28"/>
      <c r="M139" s="143" t="s">
        <v>1</v>
      </c>
      <c r="N139" s="144" t="s">
        <v>33</v>
      </c>
      <c r="O139" s="145">
        <v>0.3</v>
      </c>
      <c r="P139" s="145">
        <f t="shared" si="1"/>
        <v>7.1999999999999993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77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165</v>
      </c>
    </row>
    <row r="140" spans="2:65" s="1" customFormat="1" ht="16.5" customHeight="1">
      <c r="B140" s="136"/>
      <c r="C140" s="137" t="s">
        <v>166</v>
      </c>
      <c r="D140" s="137" t="s">
        <v>156</v>
      </c>
      <c r="E140" s="138" t="s">
        <v>167</v>
      </c>
      <c r="F140" s="139" t="s">
        <v>168</v>
      </c>
      <c r="G140" s="140" t="s">
        <v>169</v>
      </c>
      <c r="H140" s="141">
        <v>33.6</v>
      </c>
      <c r="I140" s="142"/>
      <c r="J140" s="142">
        <f t="shared" si="0"/>
        <v>0</v>
      </c>
      <c r="K140" s="139" t="s">
        <v>1</v>
      </c>
      <c r="L140" s="28"/>
      <c r="M140" s="143" t="s">
        <v>1</v>
      </c>
      <c r="N140" s="144" t="s">
        <v>33</v>
      </c>
      <c r="O140" s="145">
        <v>9.7000000000000003E-2</v>
      </c>
      <c r="P140" s="145">
        <f t="shared" si="1"/>
        <v>3.2592000000000003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77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170</v>
      </c>
    </row>
    <row r="141" spans="2:65" s="1" customFormat="1" ht="24" customHeight="1">
      <c r="B141" s="136"/>
      <c r="C141" s="137" t="s">
        <v>160</v>
      </c>
      <c r="D141" s="137" t="s">
        <v>156</v>
      </c>
      <c r="E141" s="138" t="s">
        <v>171</v>
      </c>
      <c r="F141" s="139" t="s">
        <v>172</v>
      </c>
      <c r="G141" s="140" t="s">
        <v>169</v>
      </c>
      <c r="H141" s="141">
        <v>110.6</v>
      </c>
      <c r="I141" s="142"/>
      <c r="J141" s="142">
        <f t="shared" si="0"/>
        <v>0</v>
      </c>
      <c r="K141" s="139" t="s">
        <v>1</v>
      </c>
      <c r="L141" s="28"/>
      <c r="M141" s="143" t="s">
        <v>1</v>
      </c>
      <c r="N141" s="144" t="s">
        <v>33</v>
      </c>
      <c r="O141" s="145">
        <v>0.46700000000000003</v>
      </c>
      <c r="P141" s="145">
        <f t="shared" si="1"/>
        <v>51.650199999999998</v>
      </c>
      <c r="Q141" s="145">
        <v>0</v>
      </c>
      <c r="R141" s="145">
        <f t="shared" si="2"/>
        <v>0</v>
      </c>
      <c r="S141" s="145">
        <v>0</v>
      </c>
      <c r="T141" s="146">
        <f t="shared" si="3"/>
        <v>0</v>
      </c>
      <c r="AR141" s="147" t="s">
        <v>160</v>
      </c>
      <c r="AT141" s="147" t="s">
        <v>156</v>
      </c>
      <c r="AU141" s="147" t="s">
        <v>77</v>
      </c>
      <c r="AY141" s="16" t="s">
        <v>154</v>
      </c>
      <c r="BE141" s="148">
        <f t="shared" si="4"/>
        <v>0</v>
      </c>
      <c r="BF141" s="148">
        <f t="shared" si="5"/>
        <v>0</v>
      </c>
      <c r="BG141" s="148">
        <f t="shared" si="6"/>
        <v>0</v>
      </c>
      <c r="BH141" s="148">
        <f t="shared" si="7"/>
        <v>0</v>
      </c>
      <c r="BI141" s="148">
        <f t="shared" si="8"/>
        <v>0</v>
      </c>
      <c r="BJ141" s="16" t="s">
        <v>75</v>
      </c>
      <c r="BK141" s="148">
        <f t="shared" si="9"/>
        <v>0</v>
      </c>
      <c r="BL141" s="16" t="s">
        <v>160</v>
      </c>
      <c r="BM141" s="147" t="s">
        <v>173</v>
      </c>
    </row>
    <row r="142" spans="2:65" s="1" customFormat="1" ht="24" customHeight="1">
      <c r="B142" s="136"/>
      <c r="C142" s="137" t="s">
        <v>174</v>
      </c>
      <c r="D142" s="137" t="s">
        <v>156</v>
      </c>
      <c r="E142" s="138" t="s">
        <v>175</v>
      </c>
      <c r="F142" s="139" t="s">
        <v>176</v>
      </c>
      <c r="G142" s="140" t="s">
        <v>169</v>
      </c>
      <c r="H142" s="141">
        <v>110.6</v>
      </c>
      <c r="I142" s="142"/>
      <c r="J142" s="142">
        <f t="shared" si="0"/>
        <v>0</v>
      </c>
      <c r="K142" s="139" t="s">
        <v>1</v>
      </c>
      <c r="L142" s="28"/>
      <c r="M142" s="143" t="s">
        <v>1</v>
      </c>
      <c r="N142" s="144" t="s">
        <v>33</v>
      </c>
      <c r="O142" s="145">
        <v>0.04</v>
      </c>
      <c r="P142" s="145">
        <f t="shared" si="1"/>
        <v>4.4239999999999995</v>
      </c>
      <c r="Q142" s="145">
        <v>0</v>
      </c>
      <c r="R142" s="145">
        <f t="shared" si="2"/>
        <v>0</v>
      </c>
      <c r="S142" s="145">
        <v>0</v>
      </c>
      <c r="T142" s="146">
        <f t="shared" si="3"/>
        <v>0</v>
      </c>
      <c r="AR142" s="147" t="s">
        <v>160</v>
      </c>
      <c r="AT142" s="147" t="s">
        <v>156</v>
      </c>
      <c r="AU142" s="147" t="s">
        <v>77</v>
      </c>
      <c r="AY142" s="16" t="s">
        <v>154</v>
      </c>
      <c r="BE142" s="148">
        <f t="shared" si="4"/>
        <v>0</v>
      </c>
      <c r="BF142" s="148">
        <f t="shared" si="5"/>
        <v>0</v>
      </c>
      <c r="BG142" s="148">
        <f t="shared" si="6"/>
        <v>0</v>
      </c>
      <c r="BH142" s="148">
        <f t="shared" si="7"/>
        <v>0</v>
      </c>
      <c r="BI142" s="148">
        <f t="shared" si="8"/>
        <v>0</v>
      </c>
      <c r="BJ142" s="16" t="s">
        <v>75</v>
      </c>
      <c r="BK142" s="148">
        <f t="shared" si="9"/>
        <v>0</v>
      </c>
      <c r="BL142" s="16" t="s">
        <v>160</v>
      </c>
      <c r="BM142" s="147" t="s">
        <v>177</v>
      </c>
    </row>
    <row r="143" spans="2:65" s="1" customFormat="1" ht="24" customHeight="1">
      <c r="B143" s="136"/>
      <c r="C143" s="137" t="s">
        <v>178</v>
      </c>
      <c r="D143" s="137" t="s">
        <v>156</v>
      </c>
      <c r="E143" s="138" t="s">
        <v>179</v>
      </c>
      <c r="F143" s="139" t="s">
        <v>180</v>
      </c>
      <c r="G143" s="140" t="s">
        <v>169</v>
      </c>
      <c r="H143" s="141">
        <v>7.5</v>
      </c>
      <c r="I143" s="142"/>
      <c r="J143" s="142">
        <f t="shared" si="0"/>
        <v>0</v>
      </c>
      <c r="K143" s="139" t="s">
        <v>1</v>
      </c>
      <c r="L143" s="28"/>
      <c r="M143" s="143" t="s">
        <v>1</v>
      </c>
      <c r="N143" s="144" t="s">
        <v>33</v>
      </c>
      <c r="O143" s="145">
        <v>2.3199999999999998</v>
      </c>
      <c r="P143" s="145">
        <f t="shared" si="1"/>
        <v>17.399999999999999</v>
      </c>
      <c r="Q143" s="145">
        <v>0</v>
      </c>
      <c r="R143" s="145">
        <f t="shared" si="2"/>
        <v>0</v>
      </c>
      <c r="S143" s="145">
        <v>0</v>
      </c>
      <c r="T143" s="146">
        <f t="shared" si="3"/>
        <v>0</v>
      </c>
      <c r="AR143" s="147" t="s">
        <v>160</v>
      </c>
      <c r="AT143" s="147" t="s">
        <v>156</v>
      </c>
      <c r="AU143" s="147" t="s">
        <v>77</v>
      </c>
      <c r="AY143" s="16" t="s">
        <v>154</v>
      </c>
      <c r="BE143" s="148">
        <f t="shared" si="4"/>
        <v>0</v>
      </c>
      <c r="BF143" s="148">
        <f t="shared" si="5"/>
        <v>0</v>
      </c>
      <c r="BG143" s="148">
        <f t="shared" si="6"/>
        <v>0</v>
      </c>
      <c r="BH143" s="148">
        <f t="shared" si="7"/>
        <v>0</v>
      </c>
      <c r="BI143" s="148">
        <f t="shared" si="8"/>
        <v>0</v>
      </c>
      <c r="BJ143" s="16" t="s">
        <v>75</v>
      </c>
      <c r="BK143" s="148">
        <f t="shared" si="9"/>
        <v>0</v>
      </c>
      <c r="BL143" s="16" t="s">
        <v>160</v>
      </c>
      <c r="BM143" s="147" t="s">
        <v>181</v>
      </c>
    </row>
    <row r="144" spans="2:65" s="1" customFormat="1" ht="24" customHeight="1">
      <c r="B144" s="136"/>
      <c r="C144" s="137" t="s">
        <v>182</v>
      </c>
      <c r="D144" s="137" t="s">
        <v>156</v>
      </c>
      <c r="E144" s="138" t="s">
        <v>183</v>
      </c>
      <c r="F144" s="139" t="s">
        <v>184</v>
      </c>
      <c r="G144" s="140" t="s">
        <v>169</v>
      </c>
      <c r="H144" s="141">
        <v>7.5</v>
      </c>
      <c r="I144" s="142"/>
      <c r="J144" s="142">
        <f t="shared" si="0"/>
        <v>0</v>
      </c>
      <c r="K144" s="139" t="s">
        <v>1</v>
      </c>
      <c r="L144" s="28"/>
      <c r="M144" s="143" t="s">
        <v>1</v>
      </c>
      <c r="N144" s="144" t="s">
        <v>33</v>
      </c>
      <c r="O144" s="145">
        <v>0.65400000000000003</v>
      </c>
      <c r="P144" s="145">
        <f t="shared" si="1"/>
        <v>4.9050000000000002</v>
      </c>
      <c r="Q144" s="145">
        <v>0</v>
      </c>
      <c r="R144" s="145">
        <f t="shared" si="2"/>
        <v>0</v>
      </c>
      <c r="S144" s="145">
        <v>0</v>
      </c>
      <c r="T144" s="146">
        <f t="shared" si="3"/>
        <v>0</v>
      </c>
      <c r="AR144" s="147" t="s">
        <v>160</v>
      </c>
      <c r="AT144" s="147" t="s">
        <v>156</v>
      </c>
      <c r="AU144" s="147" t="s">
        <v>77</v>
      </c>
      <c r="AY144" s="16" t="s">
        <v>154</v>
      </c>
      <c r="BE144" s="148">
        <f t="shared" si="4"/>
        <v>0</v>
      </c>
      <c r="BF144" s="148">
        <f t="shared" si="5"/>
        <v>0</v>
      </c>
      <c r="BG144" s="148">
        <f t="shared" si="6"/>
        <v>0</v>
      </c>
      <c r="BH144" s="148">
        <f t="shared" si="7"/>
        <v>0</v>
      </c>
      <c r="BI144" s="148">
        <f t="shared" si="8"/>
        <v>0</v>
      </c>
      <c r="BJ144" s="16" t="s">
        <v>75</v>
      </c>
      <c r="BK144" s="148">
        <f t="shared" si="9"/>
        <v>0</v>
      </c>
      <c r="BL144" s="16" t="s">
        <v>160</v>
      </c>
      <c r="BM144" s="147" t="s">
        <v>185</v>
      </c>
    </row>
    <row r="145" spans="2:65" s="1" customFormat="1" ht="24" customHeight="1">
      <c r="B145" s="136"/>
      <c r="C145" s="137" t="s">
        <v>186</v>
      </c>
      <c r="D145" s="137" t="s">
        <v>156</v>
      </c>
      <c r="E145" s="138" t="s">
        <v>187</v>
      </c>
      <c r="F145" s="139" t="s">
        <v>188</v>
      </c>
      <c r="G145" s="140" t="s">
        <v>169</v>
      </c>
      <c r="H145" s="141">
        <v>220</v>
      </c>
      <c r="I145" s="142"/>
      <c r="J145" s="142">
        <f t="shared" si="0"/>
        <v>0</v>
      </c>
      <c r="K145" s="139" t="s">
        <v>189</v>
      </c>
      <c r="L145" s="28"/>
      <c r="M145" s="143" t="s">
        <v>1</v>
      </c>
      <c r="N145" s="144" t="s">
        <v>33</v>
      </c>
      <c r="O145" s="145">
        <v>8.6999999999999994E-2</v>
      </c>
      <c r="P145" s="145">
        <f t="shared" si="1"/>
        <v>19.139999999999997</v>
      </c>
      <c r="Q145" s="145">
        <v>0</v>
      </c>
      <c r="R145" s="145">
        <f t="shared" si="2"/>
        <v>0</v>
      </c>
      <c r="S145" s="145">
        <v>0</v>
      </c>
      <c r="T145" s="146">
        <f t="shared" si="3"/>
        <v>0</v>
      </c>
      <c r="AR145" s="147" t="s">
        <v>160</v>
      </c>
      <c r="AT145" s="147" t="s">
        <v>156</v>
      </c>
      <c r="AU145" s="147" t="s">
        <v>77</v>
      </c>
      <c r="AY145" s="16" t="s">
        <v>154</v>
      </c>
      <c r="BE145" s="148">
        <f t="shared" si="4"/>
        <v>0</v>
      </c>
      <c r="BF145" s="148">
        <f t="shared" si="5"/>
        <v>0</v>
      </c>
      <c r="BG145" s="148">
        <f t="shared" si="6"/>
        <v>0</v>
      </c>
      <c r="BH145" s="148">
        <f t="shared" si="7"/>
        <v>0</v>
      </c>
      <c r="BI145" s="148">
        <f t="shared" si="8"/>
        <v>0</v>
      </c>
      <c r="BJ145" s="16" t="s">
        <v>75</v>
      </c>
      <c r="BK145" s="148">
        <f t="shared" si="9"/>
        <v>0</v>
      </c>
      <c r="BL145" s="16" t="s">
        <v>160</v>
      </c>
      <c r="BM145" s="147" t="s">
        <v>190</v>
      </c>
    </row>
    <row r="146" spans="2:65" s="12" customFormat="1">
      <c r="B146" s="149"/>
      <c r="D146" s="150" t="s">
        <v>191</v>
      </c>
      <c r="E146" s="151" t="s">
        <v>1</v>
      </c>
      <c r="F146" s="152" t="s">
        <v>192</v>
      </c>
      <c r="H146" s="153">
        <v>220</v>
      </c>
      <c r="L146" s="149"/>
      <c r="M146" s="154"/>
      <c r="N146" s="155"/>
      <c r="O146" s="155"/>
      <c r="P146" s="155"/>
      <c r="Q146" s="155"/>
      <c r="R146" s="155"/>
      <c r="S146" s="155"/>
      <c r="T146" s="156"/>
      <c r="AT146" s="151" t="s">
        <v>191</v>
      </c>
      <c r="AU146" s="151" t="s">
        <v>77</v>
      </c>
      <c r="AV146" s="12" t="s">
        <v>77</v>
      </c>
      <c r="AW146" s="12" t="s">
        <v>25</v>
      </c>
      <c r="AX146" s="12" t="s">
        <v>75</v>
      </c>
      <c r="AY146" s="151" t="s">
        <v>154</v>
      </c>
    </row>
    <row r="147" spans="2:65" s="1" customFormat="1" ht="24" customHeight="1">
      <c r="B147" s="136"/>
      <c r="C147" s="137" t="s">
        <v>193</v>
      </c>
      <c r="D147" s="137" t="s">
        <v>156</v>
      </c>
      <c r="E147" s="138" t="s">
        <v>194</v>
      </c>
      <c r="F147" s="139" t="s">
        <v>195</v>
      </c>
      <c r="G147" s="140" t="s">
        <v>169</v>
      </c>
      <c r="H147" s="141">
        <v>8.1</v>
      </c>
      <c r="I147" s="142"/>
      <c r="J147" s="142">
        <f>ROUND(I147*H147,2)</f>
        <v>0</v>
      </c>
      <c r="K147" s="139" t="s">
        <v>1</v>
      </c>
      <c r="L147" s="28"/>
      <c r="M147" s="143" t="s">
        <v>1</v>
      </c>
      <c r="N147" s="144" t="s">
        <v>33</v>
      </c>
      <c r="O147" s="145">
        <v>8.3000000000000004E-2</v>
      </c>
      <c r="P147" s="145">
        <f>O147*H147</f>
        <v>0.67230000000000001</v>
      </c>
      <c r="Q147" s="145">
        <v>0</v>
      </c>
      <c r="R147" s="145">
        <f>Q147*H147</f>
        <v>0</v>
      </c>
      <c r="S147" s="145">
        <v>0</v>
      </c>
      <c r="T147" s="146">
        <f>S147*H147</f>
        <v>0</v>
      </c>
      <c r="AR147" s="147" t="s">
        <v>160</v>
      </c>
      <c r="AT147" s="147" t="s">
        <v>156</v>
      </c>
      <c r="AU147" s="147" t="s">
        <v>77</v>
      </c>
      <c r="AY147" s="16" t="s">
        <v>154</v>
      </c>
      <c r="BE147" s="148">
        <f>IF(N147="základní",J147,0)</f>
        <v>0</v>
      </c>
      <c r="BF147" s="148">
        <f>IF(N147="snížená",J147,0)</f>
        <v>0</v>
      </c>
      <c r="BG147" s="148">
        <f>IF(N147="zákl. přenesená",J147,0)</f>
        <v>0</v>
      </c>
      <c r="BH147" s="148">
        <f>IF(N147="sníž. přenesená",J147,0)</f>
        <v>0</v>
      </c>
      <c r="BI147" s="148">
        <f>IF(N147="nulová",J147,0)</f>
        <v>0</v>
      </c>
      <c r="BJ147" s="16" t="s">
        <v>75</v>
      </c>
      <c r="BK147" s="148">
        <f>ROUND(I147*H147,2)</f>
        <v>0</v>
      </c>
      <c r="BL147" s="16" t="s">
        <v>160</v>
      </c>
      <c r="BM147" s="147" t="s">
        <v>196</v>
      </c>
    </row>
    <row r="148" spans="2:65" s="1" customFormat="1" ht="24" customHeight="1">
      <c r="B148" s="136"/>
      <c r="C148" s="137" t="s">
        <v>197</v>
      </c>
      <c r="D148" s="137" t="s">
        <v>156</v>
      </c>
      <c r="E148" s="138" t="s">
        <v>198</v>
      </c>
      <c r="F148" s="139" t="s">
        <v>199</v>
      </c>
      <c r="G148" s="140" t="s">
        <v>169</v>
      </c>
      <c r="H148" s="141">
        <v>283.5</v>
      </c>
      <c r="I148" s="142"/>
      <c r="J148" s="142">
        <f>ROUND(I148*H148,2)</f>
        <v>0</v>
      </c>
      <c r="K148" s="139" t="s">
        <v>1</v>
      </c>
      <c r="L148" s="28"/>
      <c r="M148" s="143" t="s">
        <v>1</v>
      </c>
      <c r="N148" s="144" t="s">
        <v>33</v>
      </c>
      <c r="O148" s="145">
        <v>4.0000000000000001E-3</v>
      </c>
      <c r="P148" s="145">
        <f>O148*H148</f>
        <v>1.1340000000000001</v>
      </c>
      <c r="Q148" s="145">
        <v>0</v>
      </c>
      <c r="R148" s="145">
        <f>Q148*H148</f>
        <v>0</v>
      </c>
      <c r="S148" s="145">
        <v>0</v>
      </c>
      <c r="T148" s="146">
        <f>S148*H148</f>
        <v>0</v>
      </c>
      <c r="AR148" s="147" t="s">
        <v>160</v>
      </c>
      <c r="AT148" s="147" t="s">
        <v>156</v>
      </c>
      <c r="AU148" s="147" t="s">
        <v>77</v>
      </c>
      <c r="AY148" s="16" t="s">
        <v>154</v>
      </c>
      <c r="BE148" s="148">
        <f>IF(N148="základní",J148,0)</f>
        <v>0</v>
      </c>
      <c r="BF148" s="148">
        <f>IF(N148="snížená",J148,0)</f>
        <v>0</v>
      </c>
      <c r="BG148" s="148">
        <f>IF(N148="zákl. přenesená",J148,0)</f>
        <v>0</v>
      </c>
      <c r="BH148" s="148">
        <f>IF(N148="sníž. přenesená",J148,0)</f>
        <v>0</v>
      </c>
      <c r="BI148" s="148">
        <f>IF(N148="nulová",J148,0)</f>
        <v>0</v>
      </c>
      <c r="BJ148" s="16" t="s">
        <v>75</v>
      </c>
      <c r="BK148" s="148">
        <f>ROUND(I148*H148,2)</f>
        <v>0</v>
      </c>
      <c r="BL148" s="16" t="s">
        <v>160</v>
      </c>
      <c r="BM148" s="147" t="s">
        <v>200</v>
      </c>
    </row>
    <row r="149" spans="2:65" s="12" customFormat="1">
      <c r="B149" s="149"/>
      <c r="D149" s="150" t="s">
        <v>191</v>
      </c>
      <c r="F149" s="152" t="s">
        <v>201</v>
      </c>
      <c r="H149" s="153">
        <v>283.5</v>
      </c>
      <c r="L149" s="149"/>
      <c r="M149" s="154"/>
      <c r="N149" s="155"/>
      <c r="O149" s="155"/>
      <c r="P149" s="155"/>
      <c r="Q149" s="155"/>
      <c r="R149" s="155"/>
      <c r="S149" s="155"/>
      <c r="T149" s="156"/>
      <c r="AT149" s="151" t="s">
        <v>191</v>
      </c>
      <c r="AU149" s="151" t="s">
        <v>77</v>
      </c>
      <c r="AV149" s="12" t="s">
        <v>77</v>
      </c>
      <c r="AW149" s="12" t="s">
        <v>3</v>
      </c>
      <c r="AX149" s="12" t="s">
        <v>75</v>
      </c>
      <c r="AY149" s="151" t="s">
        <v>154</v>
      </c>
    </row>
    <row r="150" spans="2:65" s="1" customFormat="1" ht="16.5" customHeight="1">
      <c r="B150" s="136"/>
      <c r="C150" s="137" t="s">
        <v>202</v>
      </c>
      <c r="D150" s="137" t="s">
        <v>156</v>
      </c>
      <c r="E150" s="138" t="s">
        <v>203</v>
      </c>
      <c r="F150" s="139" t="s">
        <v>204</v>
      </c>
      <c r="G150" s="140" t="s">
        <v>169</v>
      </c>
      <c r="H150" s="141">
        <v>118.1</v>
      </c>
      <c r="I150" s="142"/>
      <c r="J150" s="142">
        <f>ROUND(I150*H150,2)</f>
        <v>0</v>
      </c>
      <c r="K150" s="139" t="s">
        <v>1</v>
      </c>
      <c r="L150" s="28"/>
      <c r="M150" s="143" t="s">
        <v>1</v>
      </c>
      <c r="N150" s="144" t="s">
        <v>33</v>
      </c>
      <c r="O150" s="145">
        <v>9.7000000000000003E-2</v>
      </c>
      <c r="P150" s="145">
        <f>O150*H150</f>
        <v>11.4557</v>
      </c>
      <c r="Q150" s="145">
        <v>0</v>
      </c>
      <c r="R150" s="145">
        <f>Q150*H150</f>
        <v>0</v>
      </c>
      <c r="S150" s="145">
        <v>0</v>
      </c>
      <c r="T150" s="146">
        <f>S150*H150</f>
        <v>0</v>
      </c>
      <c r="AR150" s="147" t="s">
        <v>160</v>
      </c>
      <c r="AT150" s="147" t="s">
        <v>156</v>
      </c>
      <c r="AU150" s="147" t="s">
        <v>77</v>
      </c>
      <c r="AY150" s="16" t="s">
        <v>154</v>
      </c>
      <c r="BE150" s="148">
        <f>IF(N150="základní",J150,0)</f>
        <v>0</v>
      </c>
      <c r="BF150" s="148">
        <f>IF(N150="snížená",J150,0)</f>
        <v>0</v>
      </c>
      <c r="BG150" s="148">
        <f>IF(N150="zákl. přenesená",J150,0)</f>
        <v>0</v>
      </c>
      <c r="BH150" s="148">
        <f>IF(N150="sníž. přenesená",J150,0)</f>
        <v>0</v>
      </c>
      <c r="BI150" s="148">
        <f>IF(N150="nulová",J150,0)</f>
        <v>0</v>
      </c>
      <c r="BJ150" s="16" t="s">
        <v>75</v>
      </c>
      <c r="BK150" s="148">
        <f>ROUND(I150*H150,2)</f>
        <v>0</v>
      </c>
      <c r="BL150" s="16" t="s">
        <v>160</v>
      </c>
      <c r="BM150" s="147" t="s">
        <v>205</v>
      </c>
    </row>
    <row r="151" spans="2:65" s="12" customFormat="1">
      <c r="B151" s="149"/>
      <c r="D151" s="150" t="s">
        <v>191</v>
      </c>
      <c r="E151" s="151" t="s">
        <v>1</v>
      </c>
      <c r="F151" s="152" t="s">
        <v>206</v>
      </c>
      <c r="H151" s="153">
        <v>8.1</v>
      </c>
      <c r="L151" s="149"/>
      <c r="M151" s="154"/>
      <c r="N151" s="155"/>
      <c r="O151" s="155"/>
      <c r="P151" s="155"/>
      <c r="Q151" s="155"/>
      <c r="R151" s="155"/>
      <c r="S151" s="155"/>
      <c r="T151" s="156"/>
      <c r="AT151" s="151" t="s">
        <v>191</v>
      </c>
      <c r="AU151" s="151" t="s">
        <v>77</v>
      </c>
      <c r="AV151" s="12" t="s">
        <v>77</v>
      </c>
      <c r="AW151" s="12" t="s">
        <v>25</v>
      </c>
      <c r="AX151" s="12" t="s">
        <v>68</v>
      </c>
      <c r="AY151" s="151" t="s">
        <v>154</v>
      </c>
    </row>
    <row r="152" spans="2:65" s="12" customFormat="1">
      <c r="B152" s="149"/>
      <c r="D152" s="150" t="s">
        <v>191</v>
      </c>
      <c r="E152" s="151" t="s">
        <v>1</v>
      </c>
      <c r="F152" s="152" t="s">
        <v>207</v>
      </c>
      <c r="H152" s="153">
        <v>110</v>
      </c>
      <c r="L152" s="149"/>
      <c r="M152" s="154"/>
      <c r="N152" s="155"/>
      <c r="O152" s="155"/>
      <c r="P152" s="155"/>
      <c r="Q152" s="155"/>
      <c r="R152" s="155"/>
      <c r="S152" s="155"/>
      <c r="T152" s="156"/>
      <c r="AT152" s="151" t="s">
        <v>191</v>
      </c>
      <c r="AU152" s="151" t="s">
        <v>77</v>
      </c>
      <c r="AV152" s="12" t="s">
        <v>77</v>
      </c>
      <c r="AW152" s="12" t="s">
        <v>25</v>
      </c>
      <c r="AX152" s="12" t="s">
        <v>68</v>
      </c>
      <c r="AY152" s="151" t="s">
        <v>154</v>
      </c>
    </row>
    <row r="153" spans="2:65" s="13" customFormat="1">
      <c r="B153" s="157"/>
      <c r="D153" s="150" t="s">
        <v>191</v>
      </c>
      <c r="E153" s="158" t="s">
        <v>1</v>
      </c>
      <c r="F153" s="159" t="s">
        <v>208</v>
      </c>
      <c r="H153" s="160">
        <v>118.1</v>
      </c>
      <c r="L153" s="157"/>
      <c r="M153" s="161"/>
      <c r="N153" s="162"/>
      <c r="O153" s="162"/>
      <c r="P153" s="162"/>
      <c r="Q153" s="162"/>
      <c r="R153" s="162"/>
      <c r="S153" s="162"/>
      <c r="T153" s="163"/>
      <c r="AT153" s="158" t="s">
        <v>191</v>
      </c>
      <c r="AU153" s="158" t="s">
        <v>77</v>
      </c>
      <c r="AV153" s="13" t="s">
        <v>160</v>
      </c>
      <c r="AW153" s="13" t="s">
        <v>25</v>
      </c>
      <c r="AX153" s="13" t="s">
        <v>75</v>
      </c>
      <c r="AY153" s="158" t="s">
        <v>154</v>
      </c>
    </row>
    <row r="154" spans="2:65" s="1" customFormat="1" ht="16.5" customHeight="1">
      <c r="B154" s="136"/>
      <c r="C154" s="137" t="s">
        <v>209</v>
      </c>
      <c r="D154" s="137" t="s">
        <v>156</v>
      </c>
      <c r="E154" s="138" t="s">
        <v>210</v>
      </c>
      <c r="F154" s="139" t="s">
        <v>211</v>
      </c>
      <c r="G154" s="140" t="s">
        <v>169</v>
      </c>
      <c r="H154" s="141">
        <v>8.1</v>
      </c>
      <c r="I154" s="142"/>
      <c r="J154" s="142">
        <f>ROUND(I154*H154,2)</f>
        <v>0</v>
      </c>
      <c r="K154" s="139" t="s">
        <v>1</v>
      </c>
      <c r="L154" s="28"/>
      <c r="M154" s="143" t="s">
        <v>1</v>
      </c>
      <c r="N154" s="144" t="s">
        <v>33</v>
      </c>
      <c r="O154" s="145">
        <v>8.9999999999999993E-3</v>
      </c>
      <c r="P154" s="145">
        <f>O154*H154</f>
        <v>7.2899999999999993E-2</v>
      </c>
      <c r="Q154" s="145">
        <v>0</v>
      </c>
      <c r="R154" s="145">
        <f>Q154*H154</f>
        <v>0</v>
      </c>
      <c r="S154" s="145">
        <v>0</v>
      </c>
      <c r="T154" s="146">
        <f>S154*H154</f>
        <v>0</v>
      </c>
      <c r="AR154" s="147" t="s">
        <v>160</v>
      </c>
      <c r="AT154" s="147" t="s">
        <v>156</v>
      </c>
      <c r="AU154" s="147" t="s">
        <v>77</v>
      </c>
      <c r="AY154" s="16" t="s">
        <v>154</v>
      </c>
      <c r="BE154" s="148">
        <f>IF(N154="základní",J154,0)</f>
        <v>0</v>
      </c>
      <c r="BF154" s="148">
        <f>IF(N154="snížená",J154,0)</f>
        <v>0</v>
      </c>
      <c r="BG154" s="148">
        <f>IF(N154="zákl. přenesená",J154,0)</f>
        <v>0</v>
      </c>
      <c r="BH154" s="148">
        <f>IF(N154="sníž. přenesená",J154,0)</f>
        <v>0</v>
      </c>
      <c r="BI154" s="148">
        <f>IF(N154="nulová",J154,0)</f>
        <v>0</v>
      </c>
      <c r="BJ154" s="16" t="s">
        <v>75</v>
      </c>
      <c r="BK154" s="148">
        <f>ROUND(I154*H154,2)</f>
        <v>0</v>
      </c>
      <c r="BL154" s="16" t="s">
        <v>160</v>
      </c>
      <c r="BM154" s="147" t="s">
        <v>212</v>
      </c>
    </row>
    <row r="155" spans="2:65" s="1" customFormat="1" ht="24" customHeight="1">
      <c r="B155" s="136"/>
      <c r="C155" s="137" t="s">
        <v>213</v>
      </c>
      <c r="D155" s="137" t="s">
        <v>156</v>
      </c>
      <c r="E155" s="138" t="s">
        <v>214</v>
      </c>
      <c r="F155" s="139" t="s">
        <v>215</v>
      </c>
      <c r="G155" s="140" t="s">
        <v>216</v>
      </c>
      <c r="H155" s="141">
        <v>15.39</v>
      </c>
      <c r="I155" s="142"/>
      <c r="J155" s="142">
        <f>ROUND(I155*H155,2)</f>
        <v>0</v>
      </c>
      <c r="K155" s="139" t="s">
        <v>1</v>
      </c>
      <c r="L155" s="28"/>
      <c r="M155" s="143" t="s">
        <v>1</v>
      </c>
      <c r="N155" s="144" t="s">
        <v>33</v>
      </c>
      <c r="O155" s="145">
        <v>0</v>
      </c>
      <c r="P155" s="145">
        <f>O155*H155</f>
        <v>0</v>
      </c>
      <c r="Q155" s="145">
        <v>0</v>
      </c>
      <c r="R155" s="145">
        <f>Q155*H155</f>
        <v>0</v>
      </c>
      <c r="S155" s="145">
        <v>0</v>
      </c>
      <c r="T155" s="146">
        <f>S155*H155</f>
        <v>0</v>
      </c>
      <c r="AR155" s="147" t="s">
        <v>160</v>
      </c>
      <c r="AT155" s="147" t="s">
        <v>156</v>
      </c>
      <c r="AU155" s="147" t="s">
        <v>77</v>
      </c>
      <c r="AY155" s="16" t="s">
        <v>154</v>
      </c>
      <c r="BE155" s="148">
        <f>IF(N155="základní",J155,0)</f>
        <v>0</v>
      </c>
      <c r="BF155" s="148">
        <f>IF(N155="snížená",J155,0)</f>
        <v>0</v>
      </c>
      <c r="BG155" s="148">
        <f>IF(N155="zákl. přenesená",J155,0)</f>
        <v>0</v>
      </c>
      <c r="BH155" s="148">
        <f>IF(N155="sníž. přenesená",J155,0)</f>
        <v>0</v>
      </c>
      <c r="BI155" s="148">
        <f>IF(N155="nulová",J155,0)</f>
        <v>0</v>
      </c>
      <c r="BJ155" s="16" t="s">
        <v>75</v>
      </c>
      <c r="BK155" s="148">
        <f>ROUND(I155*H155,2)</f>
        <v>0</v>
      </c>
      <c r="BL155" s="16" t="s">
        <v>160</v>
      </c>
      <c r="BM155" s="147" t="s">
        <v>217</v>
      </c>
    </row>
    <row r="156" spans="2:65" s="1" customFormat="1" ht="24" customHeight="1">
      <c r="B156" s="136"/>
      <c r="C156" s="137" t="s">
        <v>218</v>
      </c>
      <c r="D156" s="137" t="s">
        <v>156</v>
      </c>
      <c r="E156" s="138" t="s">
        <v>219</v>
      </c>
      <c r="F156" s="139" t="s">
        <v>220</v>
      </c>
      <c r="G156" s="140" t="s">
        <v>159</v>
      </c>
      <c r="H156" s="141">
        <v>88</v>
      </c>
      <c r="I156" s="142"/>
      <c r="J156" s="142">
        <f>ROUND(I156*H156,2)</f>
        <v>0</v>
      </c>
      <c r="K156" s="139" t="s">
        <v>1</v>
      </c>
      <c r="L156" s="28"/>
      <c r="M156" s="143" t="s">
        <v>1</v>
      </c>
      <c r="N156" s="144" t="s">
        <v>33</v>
      </c>
      <c r="O156" s="145">
        <v>0.41599999999999998</v>
      </c>
      <c r="P156" s="145">
        <f>O156*H156</f>
        <v>36.607999999999997</v>
      </c>
      <c r="Q156" s="145">
        <v>0</v>
      </c>
      <c r="R156" s="145">
        <f>Q156*H156</f>
        <v>0</v>
      </c>
      <c r="S156" s="145">
        <v>0</v>
      </c>
      <c r="T156" s="146">
        <f>S156*H156</f>
        <v>0</v>
      </c>
      <c r="AR156" s="147" t="s">
        <v>160</v>
      </c>
      <c r="AT156" s="147" t="s">
        <v>156</v>
      </c>
      <c r="AU156" s="147" t="s">
        <v>77</v>
      </c>
      <c r="AY156" s="16" t="s">
        <v>154</v>
      </c>
      <c r="BE156" s="148">
        <f>IF(N156="základní",J156,0)</f>
        <v>0</v>
      </c>
      <c r="BF156" s="148">
        <f>IF(N156="snížená",J156,0)</f>
        <v>0</v>
      </c>
      <c r="BG156" s="148">
        <f>IF(N156="zákl. přenesená",J156,0)</f>
        <v>0</v>
      </c>
      <c r="BH156" s="148">
        <f>IF(N156="sníž. přenesená",J156,0)</f>
        <v>0</v>
      </c>
      <c r="BI156" s="148">
        <f>IF(N156="nulová",J156,0)</f>
        <v>0</v>
      </c>
      <c r="BJ156" s="16" t="s">
        <v>75</v>
      </c>
      <c r="BK156" s="148">
        <f>ROUND(I156*H156,2)</f>
        <v>0</v>
      </c>
      <c r="BL156" s="16" t="s">
        <v>160</v>
      </c>
      <c r="BM156" s="147" t="s">
        <v>221</v>
      </c>
    </row>
    <row r="157" spans="2:65" s="1" customFormat="1" ht="24" customHeight="1">
      <c r="B157" s="136"/>
      <c r="C157" s="137" t="s">
        <v>8</v>
      </c>
      <c r="D157" s="137" t="s">
        <v>156</v>
      </c>
      <c r="E157" s="138" t="s">
        <v>222</v>
      </c>
      <c r="F157" s="139" t="s">
        <v>223</v>
      </c>
      <c r="G157" s="140" t="s">
        <v>159</v>
      </c>
      <c r="H157" s="141">
        <v>88</v>
      </c>
      <c r="I157" s="142"/>
      <c r="J157" s="142">
        <f>ROUND(I157*H157,2)</f>
        <v>0</v>
      </c>
      <c r="K157" s="139" t="s">
        <v>1</v>
      </c>
      <c r="L157" s="28"/>
      <c r="M157" s="143" t="s">
        <v>1</v>
      </c>
      <c r="N157" s="144" t="s">
        <v>33</v>
      </c>
      <c r="O157" s="145">
        <v>7.0000000000000001E-3</v>
      </c>
      <c r="P157" s="145">
        <f>O157*H157</f>
        <v>0.61599999999999999</v>
      </c>
      <c r="Q157" s="145">
        <v>0</v>
      </c>
      <c r="R157" s="145">
        <f>Q157*H157</f>
        <v>0</v>
      </c>
      <c r="S157" s="145">
        <v>0</v>
      </c>
      <c r="T157" s="146">
        <f>S157*H157</f>
        <v>0</v>
      </c>
      <c r="AR157" s="147" t="s">
        <v>160</v>
      </c>
      <c r="AT157" s="147" t="s">
        <v>156</v>
      </c>
      <c r="AU157" s="147" t="s">
        <v>77</v>
      </c>
      <c r="AY157" s="16" t="s">
        <v>154</v>
      </c>
      <c r="BE157" s="148">
        <f>IF(N157="základní",J157,0)</f>
        <v>0</v>
      </c>
      <c r="BF157" s="148">
        <f>IF(N157="snížená",J157,0)</f>
        <v>0</v>
      </c>
      <c r="BG157" s="148">
        <f>IF(N157="zákl. přenesená",J157,0)</f>
        <v>0</v>
      </c>
      <c r="BH157" s="148">
        <f>IF(N157="sníž. přenesená",J157,0)</f>
        <v>0</v>
      </c>
      <c r="BI157" s="148">
        <f>IF(N157="nulová",J157,0)</f>
        <v>0</v>
      </c>
      <c r="BJ157" s="16" t="s">
        <v>75</v>
      </c>
      <c r="BK157" s="148">
        <f>ROUND(I157*H157,2)</f>
        <v>0</v>
      </c>
      <c r="BL157" s="16" t="s">
        <v>160</v>
      </c>
      <c r="BM157" s="147" t="s">
        <v>224</v>
      </c>
    </row>
    <row r="158" spans="2:65" s="1" customFormat="1" ht="16.5" customHeight="1">
      <c r="B158" s="136"/>
      <c r="C158" s="164" t="s">
        <v>225</v>
      </c>
      <c r="D158" s="164" t="s">
        <v>226</v>
      </c>
      <c r="E158" s="165" t="s">
        <v>227</v>
      </c>
      <c r="F158" s="166" t="s">
        <v>228</v>
      </c>
      <c r="G158" s="167" t="s">
        <v>229</v>
      </c>
      <c r="H158" s="168">
        <v>1.32</v>
      </c>
      <c r="I158" s="169"/>
      <c r="J158" s="169">
        <f>ROUND(I158*H158,2)</f>
        <v>0</v>
      </c>
      <c r="K158" s="166" t="s">
        <v>1</v>
      </c>
      <c r="L158" s="170"/>
      <c r="M158" s="171" t="s">
        <v>1</v>
      </c>
      <c r="N158" s="172" t="s">
        <v>33</v>
      </c>
      <c r="O158" s="145">
        <v>0</v>
      </c>
      <c r="P158" s="145">
        <f>O158*H158</f>
        <v>0</v>
      </c>
      <c r="Q158" s="145">
        <v>1E-3</v>
      </c>
      <c r="R158" s="145">
        <f>Q158*H158</f>
        <v>1.32E-3</v>
      </c>
      <c r="S158" s="145">
        <v>0</v>
      </c>
      <c r="T158" s="146">
        <f>S158*H158</f>
        <v>0</v>
      </c>
      <c r="AR158" s="147" t="s">
        <v>186</v>
      </c>
      <c r="AT158" s="147" t="s">
        <v>226</v>
      </c>
      <c r="AU158" s="147" t="s">
        <v>77</v>
      </c>
      <c r="AY158" s="16" t="s">
        <v>154</v>
      </c>
      <c r="BE158" s="148">
        <f>IF(N158="základní",J158,0)</f>
        <v>0</v>
      </c>
      <c r="BF158" s="148">
        <f>IF(N158="snížená",J158,0)</f>
        <v>0</v>
      </c>
      <c r="BG158" s="148">
        <f>IF(N158="zákl. přenesená",J158,0)</f>
        <v>0</v>
      </c>
      <c r="BH158" s="148">
        <f>IF(N158="sníž. přenesená",J158,0)</f>
        <v>0</v>
      </c>
      <c r="BI158" s="148">
        <f>IF(N158="nulová",J158,0)</f>
        <v>0</v>
      </c>
      <c r="BJ158" s="16" t="s">
        <v>75</v>
      </c>
      <c r="BK158" s="148">
        <f>ROUND(I158*H158,2)</f>
        <v>0</v>
      </c>
      <c r="BL158" s="16" t="s">
        <v>160</v>
      </c>
      <c r="BM158" s="147" t="s">
        <v>230</v>
      </c>
    </row>
    <row r="159" spans="2:65" s="11" customFormat="1" ht="22.9" customHeight="1">
      <c r="B159" s="124"/>
      <c r="D159" s="125" t="s">
        <v>67</v>
      </c>
      <c r="E159" s="134" t="s">
        <v>77</v>
      </c>
      <c r="F159" s="134" t="s">
        <v>231</v>
      </c>
      <c r="J159" s="135">
        <f>BK159</f>
        <v>0</v>
      </c>
      <c r="L159" s="124"/>
      <c r="M159" s="128"/>
      <c r="N159" s="129"/>
      <c r="O159" s="129"/>
      <c r="P159" s="130">
        <f>SUM(P160:P164)</f>
        <v>5.0589260000000005</v>
      </c>
      <c r="Q159" s="129"/>
      <c r="R159" s="130">
        <f>SUM(R160:R164)</f>
        <v>12.420725320999997</v>
      </c>
      <c r="S159" s="129"/>
      <c r="T159" s="131">
        <f>SUM(T160:T164)</f>
        <v>0</v>
      </c>
      <c r="AR159" s="125" t="s">
        <v>75</v>
      </c>
      <c r="AT159" s="132" t="s">
        <v>67</v>
      </c>
      <c r="AU159" s="132" t="s">
        <v>75</v>
      </c>
      <c r="AY159" s="125" t="s">
        <v>154</v>
      </c>
      <c r="BK159" s="133">
        <f>SUM(BK160:BK164)</f>
        <v>0</v>
      </c>
    </row>
    <row r="160" spans="2:65" s="1" customFormat="1" ht="16.5" customHeight="1">
      <c r="B160" s="136"/>
      <c r="C160" s="137" t="s">
        <v>232</v>
      </c>
      <c r="D160" s="137" t="s">
        <v>156</v>
      </c>
      <c r="E160" s="138" t="s">
        <v>233</v>
      </c>
      <c r="F160" s="139" t="s">
        <v>234</v>
      </c>
      <c r="G160" s="140" t="s">
        <v>169</v>
      </c>
      <c r="H160" s="141">
        <v>4.8979999999999997</v>
      </c>
      <c r="I160" s="142"/>
      <c r="J160" s="142">
        <f>ROUND(I160*H160,2)</f>
        <v>0</v>
      </c>
      <c r="K160" s="139" t="s">
        <v>1</v>
      </c>
      <c r="L160" s="28"/>
      <c r="M160" s="143" t="s">
        <v>1</v>
      </c>
      <c r="N160" s="144" t="s">
        <v>33</v>
      </c>
      <c r="O160" s="145">
        <v>0</v>
      </c>
      <c r="P160" s="145">
        <f>O160*H160</f>
        <v>0</v>
      </c>
      <c r="Q160" s="145">
        <v>2.5262479999999998</v>
      </c>
      <c r="R160" s="145">
        <f>Q160*H160</f>
        <v>12.373562703999998</v>
      </c>
      <c r="S160" s="145">
        <v>0</v>
      </c>
      <c r="T160" s="146">
        <f>S160*H160</f>
        <v>0</v>
      </c>
      <c r="AR160" s="147" t="s">
        <v>160</v>
      </c>
      <c r="AT160" s="147" t="s">
        <v>156</v>
      </c>
      <c r="AU160" s="147" t="s">
        <v>77</v>
      </c>
      <c r="AY160" s="16" t="s">
        <v>154</v>
      </c>
      <c r="BE160" s="148">
        <f>IF(N160="základní",J160,0)</f>
        <v>0</v>
      </c>
      <c r="BF160" s="148">
        <f>IF(N160="snížená",J160,0)</f>
        <v>0</v>
      </c>
      <c r="BG160" s="148">
        <f>IF(N160="zákl. přenesená",J160,0)</f>
        <v>0</v>
      </c>
      <c r="BH160" s="148">
        <f>IF(N160="sníž. přenesená",J160,0)</f>
        <v>0</v>
      </c>
      <c r="BI160" s="148">
        <f>IF(N160="nulová",J160,0)</f>
        <v>0</v>
      </c>
      <c r="BJ160" s="16" t="s">
        <v>75</v>
      </c>
      <c r="BK160" s="148">
        <f>ROUND(I160*H160,2)</f>
        <v>0</v>
      </c>
      <c r="BL160" s="16" t="s">
        <v>160</v>
      </c>
      <c r="BM160" s="147" t="s">
        <v>235</v>
      </c>
    </row>
    <row r="161" spans="2:65" s="1" customFormat="1" ht="16.5" customHeight="1">
      <c r="B161" s="136"/>
      <c r="C161" s="137" t="s">
        <v>236</v>
      </c>
      <c r="D161" s="137" t="s">
        <v>156</v>
      </c>
      <c r="E161" s="138" t="s">
        <v>237</v>
      </c>
      <c r="F161" s="139" t="s">
        <v>238</v>
      </c>
      <c r="G161" s="140" t="s">
        <v>159</v>
      </c>
      <c r="H161" s="141">
        <v>6.65</v>
      </c>
      <c r="I161" s="142"/>
      <c r="J161" s="142">
        <f>ROUND(I161*H161,2)</f>
        <v>0</v>
      </c>
      <c r="K161" s="139" t="s">
        <v>1</v>
      </c>
      <c r="L161" s="28"/>
      <c r="M161" s="143" t="s">
        <v>1</v>
      </c>
      <c r="N161" s="144" t="s">
        <v>33</v>
      </c>
      <c r="O161" s="145">
        <v>0.39700000000000002</v>
      </c>
      <c r="P161" s="145">
        <f>O161*H161</f>
        <v>2.6400500000000005</v>
      </c>
      <c r="Q161" s="145">
        <v>1.4357E-3</v>
      </c>
      <c r="R161" s="145">
        <f>Q161*H161</f>
        <v>9.5474050000000001E-3</v>
      </c>
      <c r="S161" s="145">
        <v>0</v>
      </c>
      <c r="T161" s="146">
        <f>S161*H161</f>
        <v>0</v>
      </c>
      <c r="AR161" s="147" t="s">
        <v>160</v>
      </c>
      <c r="AT161" s="147" t="s">
        <v>156</v>
      </c>
      <c r="AU161" s="147" t="s">
        <v>77</v>
      </c>
      <c r="AY161" s="16" t="s">
        <v>154</v>
      </c>
      <c r="BE161" s="148">
        <f>IF(N161="základní",J161,0)</f>
        <v>0</v>
      </c>
      <c r="BF161" s="148">
        <f>IF(N161="snížená",J161,0)</f>
        <v>0</v>
      </c>
      <c r="BG161" s="148">
        <f>IF(N161="zákl. přenesená",J161,0)</f>
        <v>0</v>
      </c>
      <c r="BH161" s="148">
        <f>IF(N161="sníž. přenesená",J161,0)</f>
        <v>0</v>
      </c>
      <c r="BI161" s="148">
        <f>IF(N161="nulová",J161,0)</f>
        <v>0</v>
      </c>
      <c r="BJ161" s="16" t="s">
        <v>75</v>
      </c>
      <c r="BK161" s="148">
        <f>ROUND(I161*H161,2)</f>
        <v>0</v>
      </c>
      <c r="BL161" s="16" t="s">
        <v>160</v>
      </c>
      <c r="BM161" s="147" t="s">
        <v>239</v>
      </c>
    </row>
    <row r="162" spans="2:65" s="1" customFormat="1" ht="16.5" customHeight="1">
      <c r="B162" s="136"/>
      <c r="C162" s="137" t="s">
        <v>240</v>
      </c>
      <c r="D162" s="137" t="s">
        <v>156</v>
      </c>
      <c r="E162" s="138" t="s">
        <v>241</v>
      </c>
      <c r="F162" s="139" t="s">
        <v>242</v>
      </c>
      <c r="G162" s="140" t="s">
        <v>159</v>
      </c>
      <c r="H162" s="141">
        <v>6.65</v>
      </c>
      <c r="I162" s="142"/>
      <c r="J162" s="142">
        <f>ROUND(I162*H162,2)</f>
        <v>0</v>
      </c>
      <c r="K162" s="139" t="s">
        <v>1</v>
      </c>
      <c r="L162" s="28"/>
      <c r="M162" s="143" t="s">
        <v>1</v>
      </c>
      <c r="N162" s="144" t="s">
        <v>33</v>
      </c>
      <c r="O162" s="145">
        <v>0.14399999999999999</v>
      </c>
      <c r="P162" s="145">
        <f>O162*H162</f>
        <v>0.95760000000000001</v>
      </c>
      <c r="Q162" s="145">
        <v>3.6000000000000001E-5</v>
      </c>
      <c r="R162" s="145">
        <f>Q162*H162</f>
        <v>2.3940000000000002E-4</v>
      </c>
      <c r="S162" s="145">
        <v>0</v>
      </c>
      <c r="T162" s="146">
        <f>S162*H162</f>
        <v>0</v>
      </c>
      <c r="AR162" s="147" t="s">
        <v>160</v>
      </c>
      <c r="AT162" s="147" t="s">
        <v>156</v>
      </c>
      <c r="AU162" s="147" t="s">
        <v>77</v>
      </c>
      <c r="AY162" s="16" t="s">
        <v>154</v>
      </c>
      <c r="BE162" s="148">
        <f>IF(N162="základní",J162,0)</f>
        <v>0</v>
      </c>
      <c r="BF162" s="148">
        <f>IF(N162="snížená",J162,0)</f>
        <v>0</v>
      </c>
      <c r="BG162" s="148">
        <f>IF(N162="zákl. přenesená",J162,0)</f>
        <v>0</v>
      </c>
      <c r="BH162" s="148">
        <f>IF(N162="sníž. přenesená",J162,0)</f>
        <v>0</v>
      </c>
      <c r="BI162" s="148">
        <f>IF(N162="nulová",J162,0)</f>
        <v>0</v>
      </c>
      <c r="BJ162" s="16" t="s">
        <v>75</v>
      </c>
      <c r="BK162" s="148">
        <f>ROUND(I162*H162,2)</f>
        <v>0</v>
      </c>
      <c r="BL162" s="16" t="s">
        <v>160</v>
      </c>
      <c r="BM162" s="147" t="s">
        <v>243</v>
      </c>
    </row>
    <row r="163" spans="2:65" s="1" customFormat="1" ht="16.5" customHeight="1">
      <c r="B163" s="136"/>
      <c r="C163" s="137" t="s">
        <v>244</v>
      </c>
      <c r="D163" s="137" t="s">
        <v>156</v>
      </c>
      <c r="E163" s="138" t="s">
        <v>245</v>
      </c>
      <c r="F163" s="139" t="s">
        <v>246</v>
      </c>
      <c r="G163" s="140" t="s">
        <v>216</v>
      </c>
      <c r="H163" s="141">
        <v>3.5999999999999997E-2</v>
      </c>
      <c r="I163" s="142"/>
      <c r="J163" s="142">
        <f>ROUND(I163*H163,2)</f>
        <v>0</v>
      </c>
      <c r="K163" s="139" t="s">
        <v>1</v>
      </c>
      <c r="L163" s="28"/>
      <c r="M163" s="143" t="s">
        <v>1</v>
      </c>
      <c r="N163" s="144" t="s">
        <v>33</v>
      </c>
      <c r="O163" s="145">
        <v>40.591000000000001</v>
      </c>
      <c r="P163" s="145">
        <f>O163*H163</f>
        <v>1.461276</v>
      </c>
      <c r="Q163" s="145">
        <v>1.0382169999999999</v>
      </c>
      <c r="R163" s="145">
        <f>Q163*H163</f>
        <v>3.7375811999999994E-2</v>
      </c>
      <c r="S163" s="145">
        <v>0</v>
      </c>
      <c r="T163" s="146">
        <f>S163*H163</f>
        <v>0</v>
      </c>
      <c r="AR163" s="147" t="s">
        <v>160</v>
      </c>
      <c r="AT163" s="147" t="s">
        <v>156</v>
      </c>
      <c r="AU163" s="147" t="s">
        <v>77</v>
      </c>
      <c r="AY163" s="16" t="s">
        <v>154</v>
      </c>
      <c r="BE163" s="148">
        <f>IF(N163="základní",J163,0)</f>
        <v>0</v>
      </c>
      <c r="BF163" s="148">
        <f>IF(N163="snížená",J163,0)</f>
        <v>0</v>
      </c>
      <c r="BG163" s="148">
        <f>IF(N163="zákl. přenesená",J163,0)</f>
        <v>0</v>
      </c>
      <c r="BH163" s="148">
        <f>IF(N163="sníž. přenesená",J163,0)</f>
        <v>0</v>
      </c>
      <c r="BI163" s="148">
        <f>IF(N163="nulová",J163,0)</f>
        <v>0</v>
      </c>
      <c r="BJ163" s="16" t="s">
        <v>75</v>
      </c>
      <c r="BK163" s="148">
        <f>ROUND(I163*H163,2)</f>
        <v>0</v>
      </c>
      <c r="BL163" s="16" t="s">
        <v>160</v>
      </c>
      <c r="BM163" s="147" t="s">
        <v>247</v>
      </c>
    </row>
    <row r="164" spans="2:65" s="1" customFormat="1" ht="24" customHeight="1">
      <c r="B164" s="136"/>
      <c r="C164" s="137" t="s">
        <v>7</v>
      </c>
      <c r="D164" s="137" t="s">
        <v>156</v>
      </c>
      <c r="E164" s="138" t="s">
        <v>248</v>
      </c>
      <c r="F164" s="139" t="s">
        <v>249</v>
      </c>
      <c r="G164" s="140" t="s">
        <v>216</v>
      </c>
      <c r="H164" s="141">
        <v>0.45500000000000002</v>
      </c>
      <c r="I164" s="142"/>
      <c r="J164" s="142">
        <f>ROUND(I164*H164,2)</f>
        <v>0</v>
      </c>
      <c r="K164" s="139" t="s">
        <v>1</v>
      </c>
      <c r="L164" s="28"/>
      <c r="M164" s="143" t="s">
        <v>1</v>
      </c>
      <c r="N164" s="144" t="s">
        <v>33</v>
      </c>
      <c r="O164" s="145">
        <v>0</v>
      </c>
      <c r="P164" s="145">
        <f>O164*H164</f>
        <v>0</v>
      </c>
      <c r="Q164" s="145">
        <v>0</v>
      </c>
      <c r="R164" s="145">
        <f>Q164*H164</f>
        <v>0</v>
      </c>
      <c r="S164" s="145">
        <v>0</v>
      </c>
      <c r="T164" s="146">
        <f>S164*H164</f>
        <v>0</v>
      </c>
      <c r="AR164" s="147" t="s">
        <v>160</v>
      </c>
      <c r="AT164" s="147" t="s">
        <v>156</v>
      </c>
      <c r="AU164" s="147" t="s">
        <v>77</v>
      </c>
      <c r="AY164" s="16" t="s">
        <v>154</v>
      </c>
      <c r="BE164" s="148">
        <f>IF(N164="základní",J164,0)</f>
        <v>0</v>
      </c>
      <c r="BF164" s="148">
        <f>IF(N164="snížená",J164,0)</f>
        <v>0</v>
      </c>
      <c r="BG164" s="148">
        <f>IF(N164="zákl. přenesená",J164,0)</f>
        <v>0</v>
      </c>
      <c r="BH164" s="148">
        <f>IF(N164="sníž. přenesená",J164,0)</f>
        <v>0</v>
      </c>
      <c r="BI164" s="148">
        <f>IF(N164="nulová",J164,0)</f>
        <v>0</v>
      </c>
      <c r="BJ164" s="16" t="s">
        <v>75</v>
      </c>
      <c r="BK164" s="148">
        <f>ROUND(I164*H164,2)</f>
        <v>0</v>
      </c>
      <c r="BL164" s="16" t="s">
        <v>160</v>
      </c>
      <c r="BM164" s="147" t="s">
        <v>250</v>
      </c>
    </row>
    <row r="165" spans="2:65" s="11" customFormat="1" ht="22.9" customHeight="1">
      <c r="B165" s="124"/>
      <c r="D165" s="125" t="s">
        <v>67</v>
      </c>
      <c r="E165" s="134" t="s">
        <v>160</v>
      </c>
      <c r="F165" s="134" t="s">
        <v>251</v>
      </c>
      <c r="J165" s="135">
        <f>BK165</f>
        <v>0</v>
      </c>
      <c r="L165" s="124"/>
      <c r="M165" s="128"/>
      <c r="N165" s="129"/>
      <c r="O165" s="129"/>
      <c r="P165" s="130">
        <f>SUM(P166:P172)</f>
        <v>134.47999999999999</v>
      </c>
      <c r="Q165" s="129"/>
      <c r="R165" s="130">
        <f>SUM(R166:R172)</f>
        <v>33.497363</v>
      </c>
      <c r="S165" s="129"/>
      <c r="T165" s="131">
        <f>SUM(T166:T172)</f>
        <v>0</v>
      </c>
      <c r="AR165" s="125" t="s">
        <v>75</v>
      </c>
      <c r="AT165" s="132" t="s">
        <v>67</v>
      </c>
      <c r="AU165" s="132" t="s">
        <v>75</v>
      </c>
      <c r="AY165" s="125" t="s">
        <v>154</v>
      </c>
      <c r="BK165" s="133">
        <f>SUM(BK166:BK172)</f>
        <v>0</v>
      </c>
    </row>
    <row r="166" spans="2:65" s="1" customFormat="1" ht="24" customHeight="1">
      <c r="B166" s="136"/>
      <c r="C166" s="137" t="s">
        <v>252</v>
      </c>
      <c r="D166" s="137" t="s">
        <v>156</v>
      </c>
      <c r="E166" s="138" t="s">
        <v>253</v>
      </c>
      <c r="F166" s="139" t="s">
        <v>254</v>
      </c>
      <c r="G166" s="140" t="s">
        <v>159</v>
      </c>
      <c r="H166" s="141">
        <v>22.577999999999999</v>
      </c>
      <c r="I166" s="142"/>
      <c r="J166" s="142">
        <f>ROUND(I166*H166,2)</f>
        <v>0</v>
      </c>
      <c r="K166" s="139" t="s">
        <v>1</v>
      </c>
      <c r="L166" s="28"/>
      <c r="M166" s="143" t="s">
        <v>1</v>
      </c>
      <c r="N166" s="144" t="s">
        <v>33</v>
      </c>
      <c r="O166" s="145">
        <v>0</v>
      </c>
      <c r="P166" s="145">
        <f>O166*H166</f>
        <v>0</v>
      </c>
      <c r="Q166" s="145">
        <v>0</v>
      </c>
      <c r="R166" s="145">
        <f>Q166*H166</f>
        <v>0</v>
      </c>
      <c r="S166" s="145">
        <v>0</v>
      </c>
      <c r="T166" s="146">
        <f>S166*H166</f>
        <v>0</v>
      </c>
      <c r="AR166" s="147" t="s">
        <v>160</v>
      </c>
      <c r="AT166" s="147" t="s">
        <v>156</v>
      </c>
      <c r="AU166" s="147" t="s">
        <v>77</v>
      </c>
      <c r="AY166" s="16" t="s">
        <v>154</v>
      </c>
      <c r="BE166" s="148">
        <f>IF(N166="základní",J166,0)</f>
        <v>0</v>
      </c>
      <c r="BF166" s="148">
        <f>IF(N166="snížená",J166,0)</f>
        <v>0</v>
      </c>
      <c r="BG166" s="148">
        <f>IF(N166="zákl. přenesená",J166,0)</f>
        <v>0</v>
      </c>
      <c r="BH166" s="148">
        <f>IF(N166="sníž. přenesená",J166,0)</f>
        <v>0</v>
      </c>
      <c r="BI166" s="148">
        <f>IF(N166="nulová",J166,0)</f>
        <v>0</v>
      </c>
      <c r="BJ166" s="16" t="s">
        <v>75</v>
      </c>
      <c r="BK166" s="148">
        <f>ROUND(I166*H166,2)</f>
        <v>0</v>
      </c>
      <c r="BL166" s="16" t="s">
        <v>160</v>
      </c>
      <c r="BM166" s="147" t="s">
        <v>255</v>
      </c>
    </row>
    <row r="167" spans="2:65" s="1" customFormat="1" ht="16.5" customHeight="1">
      <c r="B167" s="136"/>
      <c r="C167" s="137" t="s">
        <v>256</v>
      </c>
      <c r="D167" s="137" t="s">
        <v>156</v>
      </c>
      <c r="E167" s="138" t="s">
        <v>257</v>
      </c>
      <c r="F167" s="139" t="s">
        <v>258</v>
      </c>
      <c r="G167" s="140" t="s">
        <v>169</v>
      </c>
      <c r="H167" s="141">
        <v>3</v>
      </c>
      <c r="I167" s="142"/>
      <c r="J167" s="142">
        <f>ROUND(I167*H167,2)</f>
        <v>0</v>
      </c>
      <c r="K167" s="139" t="s">
        <v>1</v>
      </c>
      <c r="L167" s="28"/>
      <c r="M167" s="143" t="s">
        <v>1</v>
      </c>
      <c r="N167" s="144" t="s">
        <v>33</v>
      </c>
      <c r="O167" s="145">
        <v>0</v>
      </c>
      <c r="P167" s="145">
        <f>O167*H167</f>
        <v>0</v>
      </c>
      <c r="Q167" s="145">
        <v>2.4925449999999998</v>
      </c>
      <c r="R167" s="145">
        <f>Q167*H167</f>
        <v>7.4776349999999994</v>
      </c>
      <c r="S167" s="145">
        <v>0</v>
      </c>
      <c r="T167" s="146">
        <f>S167*H167</f>
        <v>0</v>
      </c>
      <c r="AR167" s="147" t="s">
        <v>160</v>
      </c>
      <c r="AT167" s="147" t="s">
        <v>156</v>
      </c>
      <c r="AU167" s="147" t="s">
        <v>77</v>
      </c>
      <c r="AY167" s="16" t="s">
        <v>154</v>
      </c>
      <c r="BE167" s="148">
        <f>IF(N167="základní",J167,0)</f>
        <v>0</v>
      </c>
      <c r="BF167" s="148">
        <f>IF(N167="snížená",J167,0)</f>
        <v>0</v>
      </c>
      <c r="BG167" s="148">
        <f>IF(N167="zákl. přenesená",J167,0)</f>
        <v>0</v>
      </c>
      <c r="BH167" s="148">
        <f>IF(N167="sníž. přenesená",J167,0)</f>
        <v>0</v>
      </c>
      <c r="BI167" s="148">
        <f>IF(N167="nulová",J167,0)</f>
        <v>0</v>
      </c>
      <c r="BJ167" s="16" t="s">
        <v>75</v>
      </c>
      <c r="BK167" s="148">
        <f>ROUND(I167*H167,2)</f>
        <v>0</v>
      </c>
      <c r="BL167" s="16" t="s">
        <v>160</v>
      </c>
      <c r="BM167" s="147" t="s">
        <v>259</v>
      </c>
    </row>
    <row r="168" spans="2:65" s="1" customFormat="1" ht="24" customHeight="1">
      <c r="B168" s="136"/>
      <c r="C168" s="137" t="s">
        <v>260</v>
      </c>
      <c r="D168" s="137" t="s">
        <v>156</v>
      </c>
      <c r="E168" s="138" t="s">
        <v>261</v>
      </c>
      <c r="F168" s="139" t="s">
        <v>262</v>
      </c>
      <c r="G168" s="140" t="s">
        <v>169</v>
      </c>
      <c r="H168" s="141">
        <v>110</v>
      </c>
      <c r="I168" s="142"/>
      <c r="J168" s="142">
        <f>ROUND(I168*H168,2)</f>
        <v>0</v>
      </c>
      <c r="K168" s="139" t="s">
        <v>1</v>
      </c>
      <c r="L168" s="28"/>
      <c r="M168" s="143" t="s">
        <v>1</v>
      </c>
      <c r="N168" s="144" t="s">
        <v>33</v>
      </c>
      <c r="O168" s="145">
        <v>0.8</v>
      </c>
      <c r="P168" s="145">
        <f>O168*H168</f>
        <v>88</v>
      </c>
      <c r="Q168" s="145">
        <v>0</v>
      </c>
      <c r="R168" s="145">
        <f>Q168*H168</f>
        <v>0</v>
      </c>
      <c r="S168" s="145">
        <v>0</v>
      </c>
      <c r="T168" s="146">
        <f>S168*H168</f>
        <v>0</v>
      </c>
      <c r="AR168" s="147" t="s">
        <v>160</v>
      </c>
      <c r="AT168" s="147" t="s">
        <v>156</v>
      </c>
      <c r="AU168" s="147" t="s">
        <v>77</v>
      </c>
      <c r="AY168" s="16" t="s">
        <v>154</v>
      </c>
      <c r="BE168" s="148">
        <f>IF(N168="základní",J168,0)</f>
        <v>0</v>
      </c>
      <c r="BF168" s="148">
        <f>IF(N168="snížená",J168,0)</f>
        <v>0</v>
      </c>
      <c r="BG168" s="148">
        <f>IF(N168="zákl. přenesená",J168,0)</f>
        <v>0</v>
      </c>
      <c r="BH168" s="148">
        <f>IF(N168="sníž. přenesená",J168,0)</f>
        <v>0</v>
      </c>
      <c r="BI168" s="148">
        <f>IF(N168="nulová",J168,0)</f>
        <v>0</v>
      </c>
      <c r="BJ168" s="16" t="s">
        <v>75</v>
      </c>
      <c r="BK168" s="148">
        <f>ROUND(I168*H168,2)</f>
        <v>0</v>
      </c>
      <c r="BL168" s="16" t="s">
        <v>160</v>
      </c>
      <c r="BM168" s="147" t="s">
        <v>263</v>
      </c>
    </row>
    <row r="169" spans="2:65" s="12" customFormat="1">
      <c r="B169" s="149"/>
      <c r="D169" s="150" t="s">
        <v>191</v>
      </c>
      <c r="E169" s="151" t="s">
        <v>1</v>
      </c>
      <c r="F169" s="152" t="s">
        <v>264</v>
      </c>
      <c r="H169" s="153">
        <v>110</v>
      </c>
      <c r="L169" s="149"/>
      <c r="M169" s="154"/>
      <c r="N169" s="155"/>
      <c r="O169" s="155"/>
      <c r="P169" s="155"/>
      <c r="Q169" s="155"/>
      <c r="R169" s="155"/>
      <c r="S169" s="155"/>
      <c r="T169" s="156"/>
      <c r="AT169" s="151" t="s">
        <v>191</v>
      </c>
      <c r="AU169" s="151" t="s">
        <v>77</v>
      </c>
      <c r="AV169" s="12" t="s">
        <v>77</v>
      </c>
      <c r="AW169" s="12" t="s">
        <v>25</v>
      </c>
      <c r="AX169" s="12" t="s">
        <v>75</v>
      </c>
      <c r="AY169" s="151" t="s">
        <v>154</v>
      </c>
    </row>
    <row r="170" spans="2:65" s="1" customFormat="1" ht="24" customHeight="1">
      <c r="B170" s="136"/>
      <c r="C170" s="137" t="s">
        <v>265</v>
      </c>
      <c r="D170" s="137" t="s">
        <v>156</v>
      </c>
      <c r="E170" s="138" t="s">
        <v>266</v>
      </c>
      <c r="F170" s="139" t="s">
        <v>267</v>
      </c>
      <c r="G170" s="140" t="s">
        <v>159</v>
      </c>
      <c r="H170" s="141">
        <v>28</v>
      </c>
      <c r="I170" s="142"/>
      <c r="J170" s="142">
        <f>ROUND(I170*H170,2)</f>
        <v>0</v>
      </c>
      <c r="K170" s="139" t="s">
        <v>1</v>
      </c>
      <c r="L170" s="28"/>
      <c r="M170" s="143" t="s">
        <v>1</v>
      </c>
      <c r="N170" s="144" t="s">
        <v>33</v>
      </c>
      <c r="O170" s="145">
        <v>1.66</v>
      </c>
      <c r="P170" s="145">
        <f>O170*H170</f>
        <v>46.48</v>
      </c>
      <c r="Q170" s="145">
        <v>0.92927599999999999</v>
      </c>
      <c r="R170" s="145">
        <f>Q170*H170</f>
        <v>26.019728000000001</v>
      </c>
      <c r="S170" s="145">
        <v>0</v>
      </c>
      <c r="T170" s="146">
        <f>S170*H170</f>
        <v>0</v>
      </c>
      <c r="AR170" s="147" t="s">
        <v>160</v>
      </c>
      <c r="AT170" s="147" t="s">
        <v>156</v>
      </c>
      <c r="AU170" s="147" t="s">
        <v>77</v>
      </c>
      <c r="AY170" s="16" t="s">
        <v>154</v>
      </c>
      <c r="BE170" s="148">
        <f>IF(N170="základní",J170,0)</f>
        <v>0</v>
      </c>
      <c r="BF170" s="148">
        <f>IF(N170="snížená",J170,0)</f>
        <v>0</v>
      </c>
      <c r="BG170" s="148">
        <f>IF(N170="zákl. přenesená",J170,0)</f>
        <v>0</v>
      </c>
      <c r="BH170" s="148">
        <f>IF(N170="sníž. přenesená",J170,0)</f>
        <v>0</v>
      </c>
      <c r="BI170" s="148">
        <f>IF(N170="nulová",J170,0)</f>
        <v>0</v>
      </c>
      <c r="BJ170" s="16" t="s">
        <v>75</v>
      </c>
      <c r="BK170" s="148">
        <f>ROUND(I170*H170,2)</f>
        <v>0</v>
      </c>
      <c r="BL170" s="16" t="s">
        <v>160</v>
      </c>
      <c r="BM170" s="147" t="s">
        <v>268</v>
      </c>
    </row>
    <row r="171" spans="2:65" s="14" customFormat="1">
      <c r="B171" s="173"/>
      <c r="D171" s="150" t="s">
        <v>191</v>
      </c>
      <c r="E171" s="174" t="s">
        <v>1</v>
      </c>
      <c r="F171" s="175" t="s">
        <v>269</v>
      </c>
      <c r="H171" s="174" t="s">
        <v>1</v>
      </c>
      <c r="L171" s="173"/>
      <c r="M171" s="176"/>
      <c r="N171" s="177"/>
      <c r="O171" s="177"/>
      <c r="P171" s="177"/>
      <c r="Q171" s="177"/>
      <c r="R171" s="177"/>
      <c r="S171" s="177"/>
      <c r="T171" s="178"/>
      <c r="AT171" s="174" t="s">
        <v>191</v>
      </c>
      <c r="AU171" s="174" t="s">
        <v>77</v>
      </c>
      <c r="AV171" s="14" t="s">
        <v>75</v>
      </c>
      <c r="AW171" s="14" t="s">
        <v>25</v>
      </c>
      <c r="AX171" s="14" t="s">
        <v>68</v>
      </c>
      <c r="AY171" s="174" t="s">
        <v>154</v>
      </c>
    </row>
    <row r="172" spans="2:65" s="12" customFormat="1">
      <c r="B172" s="149"/>
      <c r="D172" s="150" t="s">
        <v>191</v>
      </c>
      <c r="E172" s="151" t="s">
        <v>1</v>
      </c>
      <c r="F172" s="152" t="s">
        <v>270</v>
      </c>
      <c r="H172" s="153">
        <v>28</v>
      </c>
      <c r="L172" s="149"/>
      <c r="M172" s="154"/>
      <c r="N172" s="155"/>
      <c r="O172" s="155"/>
      <c r="P172" s="155"/>
      <c r="Q172" s="155"/>
      <c r="R172" s="155"/>
      <c r="S172" s="155"/>
      <c r="T172" s="156"/>
      <c r="AT172" s="151" t="s">
        <v>191</v>
      </c>
      <c r="AU172" s="151" t="s">
        <v>77</v>
      </c>
      <c r="AV172" s="12" t="s">
        <v>77</v>
      </c>
      <c r="AW172" s="12" t="s">
        <v>25</v>
      </c>
      <c r="AX172" s="12" t="s">
        <v>75</v>
      </c>
      <c r="AY172" s="151" t="s">
        <v>154</v>
      </c>
    </row>
    <row r="173" spans="2:65" s="11" customFormat="1" ht="22.9" customHeight="1">
      <c r="B173" s="124"/>
      <c r="D173" s="125" t="s">
        <v>67</v>
      </c>
      <c r="E173" s="134" t="s">
        <v>186</v>
      </c>
      <c r="F173" s="134" t="s">
        <v>271</v>
      </c>
      <c r="J173" s="135">
        <f>BK173</f>
        <v>0</v>
      </c>
      <c r="L173" s="124"/>
      <c r="M173" s="128"/>
      <c r="N173" s="129"/>
      <c r="O173" s="129"/>
      <c r="P173" s="130">
        <f>P174</f>
        <v>0</v>
      </c>
      <c r="Q173" s="129"/>
      <c r="R173" s="130">
        <f>R174</f>
        <v>0</v>
      </c>
      <c r="S173" s="129"/>
      <c r="T173" s="131">
        <f>T174</f>
        <v>0</v>
      </c>
      <c r="AR173" s="125" t="s">
        <v>75</v>
      </c>
      <c r="AT173" s="132" t="s">
        <v>67</v>
      </c>
      <c r="AU173" s="132" t="s">
        <v>75</v>
      </c>
      <c r="AY173" s="125" t="s">
        <v>154</v>
      </c>
      <c r="BK173" s="133">
        <f>BK174</f>
        <v>0</v>
      </c>
    </row>
    <row r="174" spans="2:65" s="1" customFormat="1" ht="24" customHeight="1">
      <c r="B174" s="136"/>
      <c r="C174" s="137" t="s">
        <v>272</v>
      </c>
      <c r="D174" s="137" t="s">
        <v>156</v>
      </c>
      <c r="E174" s="138" t="s">
        <v>273</v>
      </c>
      <c r="F174" s="139" t="s">
        <v>274</v>
      </c>
      <c r="G174" s="140" t="s">
        <v>275</v>
      </c>
      <c r="H174" s="141">
        <v>1</v>
      </c>
      <c r="I174" s="142"/>
      <c r="J174" s="142">
        <f>ROUND(I174*H174,2)</f>
        <v>0</v>
      </c>
      <c r="K174" s="139" t="s">
        <v>1</v>
      </c>
      <c r="L174" s="28"/>
      <c r="M174" s="143" t="s">
        <v>1</v>
      </c>
      <c r="N174" s="144" t="s">
        <v>33</v>
      </c>
      <c r="O174" s="145">
        <v>0</v>
      </c>
      <c r="P174" s="145">
        <f>O174*H174</f>
        <v>0</v>
      </c>
      <c r="Q174" s="145">
        <v>0</v>
      </c>
      <c r="R174" s="145">
        <f>Q174*H174</f>
        <v>0</v>
      </c>
      <c r="S174" s="145">
        <v>0</v>
      </c>
      <c r="T174" s="146">
        <f>S174*H174</f>
        <v>0</v>
      </c>
      <c r="AR174" s="147" t="s">
        <v>160</v>
      </c>
      <c r="AT174" s="147" t="s">
        <v>156</v>
      </c>
      <c r="AU174" s="147" t="s">
        <v>77</v>
      </c>
      <c r="AY174" s="16" t="s">
        <v>154</v>
      </c>
      <c r="BE174" s="148">
        <f>IF(N174="základní",J174,0)</f>
        <v>0</v>
      </c>
      <c r="BF174" s="148">
        <f>IF(N174="snížená",J174,0)</f>
        <v>0</v>
      </c>
      <c r="BG174" s="148">
        <f>IF(N174="zákl. přenesená",J174,0)</f>
        <v>0</v>
      </c>
      <c r="BH174" s="148">
        <f>IF(N174="sníž. přenesená",J174,0)</f>
        <v>0</v>
      </c>
      <c r="BI174" s="148">
        <f>IF(N174="nulová",J174,0)</f>
        <v>0</v>
      </c>
      <c r="BJ174" s="16" t="s">
        <v>75</v>
      </c>
      <c r="BK174" s="148">
        <f>ROUND(I174*H174,2)</f>
        <v>0</v>
      </c>
      <c r="BL174" s="16" t="s">
        <v>160</v>
      </c>
      <c r="BM174" s="147" t="s">
        <v>276</v>
      </c>
    </row>
    <row r="175" spans="2:65" s="11" customFormat="1" ht="22.9" customHeight="1">
      <c r="B175" s="124"/>
      <c r="D175" s="125" t="s">
        <v>67</v>
      </c>
      <c r="E175" s="134" t="s">
        <v>193</v>
      </c>
      <c r="F175" s="134" t="s">
        <v>277</v>
      </c>
      <c r="J175" s="135">
        <f>BK175</f>
        <v>0</v>
      </c>
      <c r="L175" s="124"/>
      <c r="M175" s="128"/>
      <c r="N175" s="129"/>
      <c r="O175" s="129"/>
      <c r="P175" s="130">
        <f>SUM(P176:P182)</f>
        <v>117.73169999999999</v>
      </c>
      <c r="Q175" s="129"/>
      <c r="R175" s="130">
        <f>SUM(R176:R182)</f>
        <v>18.805253520000001</v>
      </c>
      <c r="S175" s="129"/>
      <c r="T175" s="131">
        <f>SUM(T176:T182)</f>
        <v>33.248999999999995</v>
      </c>
      <c r="AR175" s="125" t="s">
        <v>75</v>
      </c>
      <c r="AT175" s="132" t="s">
        <v>67</v>
      </c>
      <c r="AU175" s="132" t="s">
        <v>75</v>
      </c>
      <c r="AY175" s="125" t="s">
        <v>154</v>
      </c>
      <c r="BK175" s="133">
        <f>SUM(BK176:BK182)</f>
        <v>0</v>
      </c>
    </row>
    <row r="176" spans="2:65" s="1" customFormat="1" ht="16.5" customHeight="1">
      <c r="B176" s="136"/>
      <c r="C176" s="137" t="s">
        <v>278</v>
      </c>
      <c r="D176" s="137" t="s">
        <v>156</v>
      </c>
      <c r="E176" s="138" t="s">
        <v>279</v>
      </c>
      <c r="F176" s="139" t="s">
        <v>280</v>
      </c>
      <c r="G176" s="140" t="s">
        <v>281</v>
      </c>
      <c r="H176" s="141">
        <v>11.9</v>
      </c>
      <c r="I176" s="142"/>
      <c r="J176" s="142">
        <f t="shared" ref="J176:J182" si="10">ROUND(I176*H176,2)</f>
        <v>0</v>
      </c>
      <c r="K176" s="139" t="s">
        <v>1</v>
      </c>
      <c r="L176" s="28"/>
      <c r="M176" s="143" t="s">
        <v>1</v>
      </c>
      <c r="N176" s="144" t="s">
        <v>33</v>
      </c>
      <c r="O176" s="145">
        <v>2.8450000000000002</v>
      </c>
      <c r="P176" s="145">
        <f t="shared" ref="P176:P182" si="11">O176*H176</f>
        <v>33.855500000000006</v>
      </c>
      <c r="Q176" s="145">
        <v>1.4387608000000001</v>
      </c>
      <c r="R176" s="145">
        <f t="shared" ref="R176:R182" si="12">Q176*H176</f>
        <v>17.12125352</v>
      </c>
      <c r="S176" s="145">
        <v>0</v>
      </c>
      <c r="T176" s="146">
        <f t="shared" ref="T176:T182" si="13">S176*H176</f>
        <v>0</v>
      </c>
      <c r="AR176" s="147" t="s">
        <v>160</v>
      </c>
      <c r="AT176" s="147" t="s">
        <v>156</v>
      </c>
      <c r="AU176" s="147" t="s">
        <v>77</v>
      </c>
      <c r="AY176" s="16" t="s">
        <v>154</v>
      </c>
      <c r="BE176" s="148">
        <f t="shared" ref="BE176:BE182" si="14">IF(N176="základní",J176,0)</f>
        <v>0</v>
      </c>
      <c r="BF176" s="148">
        <f t="shared" ref="BF176:BF182" si="15">IF(N176="snížená",J176,0)</f>
        <v>0</v>
      </c>
      <c r="BG176" s="148">
        <f t="shared" ref="BG176:BG182" si="16">IF(N176="zákl. přenesená",J176,0)</f>
        <v>0</v>
      </c>
      <c r="BH176" s="148">
        <f t="shared" ref="BH176:BH182" si="17">IF(N176="sníž. přenesená",J176,0)</f>
        <v>0</v>
      </c>
      <c r="BI176" s="148">
        <f t="shared" ref="BI176:BI182" si="18">IF(N176="nulová",J176,0)</f>
        <v>0</v>
      </c>
      <c r="BJ176" s="16" t="s">
        <v>75</v>
      </c>
      <c r="BK176" s="148">
        <f t="shared" ref="BK176:BK182" si="19">ROUND(I176*H176,2)</f>
        <v>0</v>
      </c>
      <c r="BL176" s="16" t="s">
        <v>160</v>
      </c>
      <c r="BM176" s="147" t="s">
        <v>282</v>
      </c>
    </row>
    <row r="177" spans="2:65" s="1" customFormat="1" ht="16.5" customHeight="1">
      <c r="B177" s="136"/>
      <c r="C177" s="164" t="s">
        <v>283</v>
      </c>
      <c r="D177" s="164" t="s">
        <v>226</v>
      </c>
      <c r="E177" s="165" t="s">
        <v>284</v>
      </c>
      <c r="F177" s="166" t="s">
        <v>285</v>
      </c>
      <c r="G177" s="167" t="s">
        <v>275</v>
      </c>
      <c r="H177" s="168">
        <v>9</v>
      </c>
      <c r="I177" s="169"/>
      <c r="J177" s="169">
        <f t="shared" si="10"/>
        <v>0</v>
      </c>
      <c r="K177" s="166" t="s">
        <v>1</v>
      </c>
      <c r="L177" s="170"/>
      <c r="M177" s="171" t="s">
        <v>1</v>
      </c>
      <c r="N177" s="172" t="s">
        <v>33</v>
      </c>
      <c r="O177" s="145">
        <v>0</v>
      </c>
      <c r="P177" s="145">
        <f t="shared" si="11"/>
        <v>0</v>
      </c>
      <c r="Q177" s="145">
        <v>0</v>
      </c>
      <c r="R177" s="145">
        <f t="shared" si="12"/>
        <v>0</v>
      </c>
      <c r="S177" s="145">
        <v>0</v>
      </c>
      <c r="T177" s="146">
        <f t="shared" si="13"/>
        <v>0</v>
      </c>
      <c r="AR177" s="147" t="s">
        <v>186</v>
      </c>
      <c r="AT177" s="147" t="s">
        <v>226</v>
      </c>
      <c r="AU177" s="147" t="s">
        <v>77</v>
      </c>
      <c r="AY177" s="16" t="s">
        <v>154</v>
      </c>
      <c r="BE177" s="148">
        <f t="shared" si="14"/>
        <v>0</v>
      </c>
      <c r="BF177" s="148">
        <f t="shared" si="15"/>
        <v>0</v>
      </c>
      <c r="BG177" s="148">
        <f t="shared" si="16"/>
        <v>0</v>
      </c>
      <c r="BH177" s="148">
        <f t="shared" si="17"/>
        <v>0</v>
      </c>
      <c r="BI177" s="148">
        <f t="shared" si="18"/>
        <v>0</v>
      </c>
      <c r="BJ177" s="16" t="s">
        <v>75</v>
      </c>
      <c r="BK177" s="148">
        <f t="shared" si="19"/>
        <v>0</v>
      </c>
      <c r="BL177" s="16" t="s">
        <v>160</v>
      </c>
      <c r="BM177" s="147" t="s">
        <v>286</v>
      </c>
    </row>
    <row r="178" spans="2:65" s="1" customFormat="1" ht="24" customHeight="1">
      <c r="B178" s="136"/>
      <c r="C178" s="164" t="s">
        <v>287</v>
      </c>
      <c r="D178" s="164" t="s">
        <v>226</v>
      </c>
      <c r="E178" s="165" t="s">
        <v>288</v>
      </c>
      <c r="F178" s="166" t="s">
        <v>289</v>
      </c>
      <c r="G178" s="167" t="s">
        <v>275</v>
      </c>
      <c r="H178" s="168">
        <v>2</v>
      </c>
      <c r="I178" s="169"/>
      <c r="J178" s="169">
        <f t="shared" si="10"/>
        <v>0</v>
      </c>
      <c r="K178" s="166" t="s">
        <v>1</v>
      </c>
      <c r="L178" s="170"/>
      <c r="M178" s="171" t="s">
        <v>1</v>
      </c>
      <c r="N178" s="172" t="s">
        <v>33</v>
      </c>
      <c r="O178" s="145">
        <v>0</v>
      </c>
      <c r="P178" s="145">
        <f t="shared" si="11"/>
        <v>0</v>
      </c>
      <c r="Q178" s="145">
        <v>0</v>
      </c>
      <c r="R178" s="145">
        <f t="shared" si="12"/>
        <v>0</v>
      </c>
      <c r="S178" s="145">
        <v>0</v>
      </c>
      <c r="T178" s="146">
        <f t="shared" si="13"/>
        <v>0</v>
      </c>
      <c r="AR178" s="147" t="s">
        <v>186</v>
      </c>
      <c r="AT178" s="147" t="s">
        <v>226</v>
      </c>
      <c r="AU178" s="147" t="s">
        <v>77</v>
      </c>
      <c r="AY178" s="16" t="s">
        <v>154</v>
      </c>
      <c r="BE178" s="148">
        <f t="shared" si="14"/>
        <v>0</v>
      </c>
      <c r="BF178" s="148">
        <f t="shared" si="15"/>
        <v>0</v>
      </c>
      <c r="BG178" s="148">
        <f t="shared" si="16"/>
        <v>0</v>
      </c>
      <c r="BH178" s="148">
        <f t="shared" si="17"/>
        <v>0</v>
      </c>
      <c r="BI178" s="148">
        <f t="shared" si="18"/>
        <v>0</v>
      </c>
      <c r="BJ178" s="16" t="s">
        <v>75</v>
      </c>
      <c r="BK178" s="148">
        <f t="shared" si="19"/>
        <v>0</v>
      </c>
      <c r="BL178" s="16" t="s">
        <v>160</v>
      </c>
      <c r="BM178" s="147" t="s">
        <v>290</v>
      </c>
    </row>
    <row r="179" spans="2:65" s="1" customFormat="1" ht="16.5" customHeight="1">
      <c r="B179" s="136"/>
      <c r="C179" s="137" t="s">
        <v>291</v>
      </c>
      <c r="D179" s="137" t="s">
        <v>156</v>
      </c>
      <c r="E179" s="138" t="s">
        <v>292</v>
      </c>
      <c r="F179" s="139" t="s">
        <v>293</v>
      </c>
      <c r="G179" s="140" t="s">
        <v>275</v>
      </c>
      <c r="H179" s="141">
        <v>1</v>
      </c>
      <c r="I179" s="142"/>
      <c r="J179" s="142">
        <f t="shared" si="10"/>
        <v>0</v>
      </c>
      <c r="K179" s="139" t="s">
        <v>1</v>
      </c>
      <c r="L179" s="28"/>
      <c r="M179" s="143" t="s">
        <v>1</v>
      </c>
      <c r="N179" s="144" t="s">
        <v>33</v>
      </c>
      <c r="O179" s="145">
        <v>1.2649999999999999</v>
      </c>
      <c r="P179" s="145">
        <f t="shared" si="11"/>
        <v>1.2649999999999999</v>
      </c>
      <c r="Q179" s="145">
        <v>0.1</v>
      </c>
      <c r="R179" s="145">
        <f t="shared" si="12"/>
        <v>0.1</v>
      </c>
      <c r="S179" s="145">
        <v>0</v>
      </c>
      <c r="T179" s="146">
        <f t="shared" si="13"/>
        <v>0</v>
      </c>
      <c r="AR179" s="147" t="s">
        <v>160</v>
      </c>
      <c r="AT179" s="147" t="s">
        <v>156</v>
      </c>
      <c r="AU179" s="147" t="s">
        <v>77</v>
      </c>
      <c r="AY179" s="16" t="s">
        <v>154</v>
      </c>
      <c r="BE179" s="148">
        <f t="shared" si="14"/>
        <v>0</v>
      </c>
      <c r="BF179" s="148">
        <f t="shared" si="15"/>
        <v>0</v>
      </c>
      <c r="BG179" s="148">
        <f t="shared" si="16"/>
        <v>0</v>
      </c>
      <c r="BH179" s="148">
        <f t="shared" si="17"/>
        <v>0</v>
      </c>
      <c r="BI179" s="148">
        <f t="shared" si="18"/>
        <v>0</v>
      </c>
      <c r="BJ179" s="16" t="s">
        <v>75</v>
      </c>
      <c r="BK179" s="148">
        <f t="shared" si="19"/>
        <v>0</v>
      </c>
      <c r="BL179" s="16" t="s">
        <v>160</v>
      </c>
      <c r="BM179" s="147" t="s">
        <v>294</v>
      </c>
    </row>
    <row r="180" spans="2:65" s="1" customFormat="1" ht="16.5" customHeight="1">
      <c r="B180" s="136"/>
      <c r="C180" s="137" t="s">
        <v>295</v>
      </c>
      <c r="D180" s="137" t="s">
        <v>156</v>
      </c>
      <c r="E180" s="138" t="s">
        <v>296</v>
      </c>
      <c r="F180" s="139" t="s">
        <v>297</v>
      </c>
      <c r="G180" s="140" t="s">
        <v>169</v>
      </c>
      <c r="H180" s="141">
        <v>13.2</v>
      </c>
      <c r="I180" s="142"/>
      <c r="J180" s="142">
        <f t="shared" si="10"/>
        <v>0</v>
      </c>
      <c r="K180" s="139" t="s">
        <v>189</v>
      </c>
      <c r="L180" s="28"/>
      <c r="M180" s="143" t="s">
        <v>1</v>
      </c>
      <c r="N180" s="144" t="s">
        <v>33</v>
      </c>
      <c r="O180" s="145">
        <v>5.2359999999999998</v>
      </c>
      <c r="P180" s="145">
        <f t="shared" si="11"/>
        <v>69.115199999999987</v>
      </c>
      <c r="Q180" s="145">
        <v>0.12</v>
      </c>
      <c r="R180" s="145">
        <f t="shared" si="12"/>
        <v>1.5839999999999999</v>
      </c>
      <c r="S180" s="145">
        <v>2.2000000000000002</v>
      </c>
      <c r="T180" s="146">
        <f t="shared" si="13"/>
        <v>29.04</v>
      </c>
      <c r="AR180" s="147" t="s">
        <v>160</v>
      </c>
      <c r="AT180" s="147" t="s">
        <v>156</v>
      </c>
      <c r="AU180" s="147" t="s">
        <v>77</v>
      </c>
      <c r="AY180" s="16" t="s">
        <v>154</v>
      </c>
      <c r="BE180" s="148">
        <f t="shared" si="14"/>
        <v>0</v>
      </c>
      <c r="BF180" s="148">
        <f t="shared" si="15"/>
        <v>0</v>
      </c>
      <c r="BG180" s="148">
        <f t="shared" si="16"/>
        <v>0</v>
      </c>
      <c r="BH180" s="148">
        <f t="shared" si="17"/>
        <v>0</v>
      </c>
      <c r="BI180" s="148">
        <f t="shared" si="18"/>
        <v>0</v>
      </c>
      <c r="BJ180" s="16" t="s">
        <v>75</v>
      </c>
      <c r="BK180" s="148">
        <f t="shared" si="19"/>
        <v>0</v>
      </c>
      <c r="BL180" s="16" t="s">
        <v>160</v>
      </c>
      <c r="BM180" s="147" t="s">
        <v>298</v>
      </c>
    </row>
    <row r="181" spans="2:65" s="1" customFormat="1" ht="16.5" customHeight="1">
      <c r="B181" s="136"/>
      <c r="C181" s="137" t="s">
        <v>299</v>
      </c>
      <c r="D181" s="137" t="s">
        <v>156</v>
      </c>
      <c r="E181" s="138" t="s">
        <v>300</v>
      </c>
      <c r="F181" s="139" t="s">
        <v>301</v>
      </c>
      <c r="G181" s="140" t="s">
        <v>281</v>
      </c>
      <c r="H181" s="141">
        <v>2</v>
      </c>
      <c r="I181" s="142"/>
      <c r="J181" s="142">
        <f t="shared" si="10"/>
        <v>0</v>
      </c>
      <c r="K181" s="139" t="s">
        <v>1</v>
      </c>
      <c r="L181" s="28"/>
      <c r="M181" s="143" t="s">
        <v>1</v>
      </c>
      <c r="N181" s="144" t="s">
        <v>33</v>
      </c>
      <c r="O181" s="145">
        <v>6.5030000000000001</v>
      </c>
      <c r="P181" s="145">
        <f t="shared" si="11"/>
        <v>13.006</v>
      </c>
      <c r="Q181" s="145">
        <v>0</v>
      </c>
      <c r="R181" s="145">
        <f t="shared" si="12"/>
        <v>0</v>
      </c>
      <c r="S181" s="145">
        <v>2.0550000000000002</v>
      </c>
      <c r="T181" s="146">
        <f t="shared" si="13"/>
        <v>4.1100000000000003</v>
      </c>
      <c r="AR181" s="147" t="s">
        <v>160</v>
      </c>
      <c r="AT181" s="147" t="s">
        <v>156</v>
      </c>
      <c r="AU181" s="147" t="s">
        <v>77</v>
      </c>
      <c r="AY181" s="16" t="s">
        <v>154</v>
      </c>
      <c r="BE181" s="148">
        <f t="shared" si="14"/>
        <v>0</v>
      </c>
      <c r="BF181" s="148">
        <f t="shared" si="15"/>
        <v>0</v>
      </c>
      <c r="BG181" s="148">
        <f t="shared" si="16"/>
        <v>0</v>
      </c>
      <c r="BH181" s="148">
        <f t="shared" si="17"/>
        <v>0</v>
      </c>
      <c r="BI181" s="148">
        <f t="shared" si="18"/>
        <v>0</v>
      </c>
      <c r="BJ181" s="16" t="s">
        <v>75</v>
      </c>
      <c r="BK181" s="148">
        <f t="shared" si="19"/>
        <v>0</v>
      </c>
      <c r="BL181" s="16" t="s">
        <v>160</v>
      </c>
      <c r="BM181" s="147" t="s">
        <v>302</v>
      </c>
    </row>
    <row r="182" spans="2:65" s="1" customFormat="1" ht="24" customHeight="1">
      <c r="B182" s="136"/>
      <c r="C182" s="137" t="s">
        <v>303</v>
      </c>
      <c r="D182" s="137" t="s">
        <v>156</v>
      </c>
      <c r="E182" s="138" t="s">
        <v>304</v>
      </c>
      <c r="F182" s="139" t="s">
        <v>305</v>
      </c>
      <c r="G182" s="140" t="s">
        <v>281</v>
      </c>
      <c r="H182" s="141">
        <v>1</v>
      </c>
      <c r="I182" s="142"/>
      <c r="J182" s="142">
        <f t="shared" si="10"/>
        <v>0</v>
      </c>
      <c r="K182" s="139" t="s">
        <v>1</v>
      </c>
      <c r="L182" s="28"/>
      <c r="M182" s="143" t="s">
        <v>1</v>
      </c>
      <c r="N182" s="144" t="s">
        <v>33</v>
      </c>
      <c r="O182" s="145">
        <v>0.49</v>
      </c>
      <c r="P182" s="145">
        <f t="shared" si="11"/>
        <v>0.49</v>
      </c>
      <c r="Q182" s="145">
        <v>0</v>
      </c>
      <c r="R182" s="145">
        <f t="shared" si="12"/>
        <v>0</v>
      </c>
      <c r="S182" s="145">
        <v>9.9000000000000005E-2</v>
      </c>
      <c r="T182" s="146">
        <f t="shared" si="13"/>
        <v>9.9000000000000005E-2</v>
      </c>
      <c r="AR182" s="147" t="s">
        <v>160</v>
      </c>
      <c r="AT182" s="147" t="s">
        <v>156</v>
      </c>
      <c r="AU182" s="147" t="s">
        <v>77</v>
      </c>
      <c r="AY182" s="16" t="s">
        <v>154</v>
      </c>
      <c r="BE182" s="148">
        <f t="shared" si="14"/>
        <v>0</v>
      </c>
      <c r="BF182" s="148">
        <f t="shared" si="15"/>
        <v>0</v>
      </c>
      <c r="BG182" s="148">
        <f t="shared" si="16"/>
        <v>0</v>
      </c>
      <c r="BH182" s="148">
        <f t="shared" si="17"/>
        <v>0</v>
      </c>
      <c r="BI182" s="148">
        <f t="shared" si="18"/>
        <v>0</v>
      </c>
      <c r="BJ182" s="16" t="s">
        <v>75</v>
      </c>
      <c r="BK182" s="148">
        <f t="shared" si="19"/>
        <v>0</v>
      </c>
      <c r="BL182" s="16" t="s">
        <v>160</v>
      </c>
      <c r="BM182" s="147" t="s">
        <v>306</v>
      </c>
    </row>
    <row r="183" spans="2:65" s="11" customFormat="1" ht="22.9" customHeight="1">
      <c r="B183" s="124"/>
      <c r="D183" s="125" t="s">
        <v>67</v>
      </c>
      <c r="E183" s="134" t="s">
        <v>307</v>
      </c>
      <c r="F183" s="134" t="s">
        <v>308</v>
      </c>
      <c r="J183" s="135">
        <f>BK183</f>
        <v>0</v>
      </c>
      <c r="L183" s="124"/>
      <c r="M183" s="128"/>
      <c r="N183" s="129"/>
      <c r="O183" s="129"/>
      <c r="P183" s="130">
        <f>SUM(P184:P189)</f>
        <v>55.86974699999999</v>
      </c>
      <c r="Q183" s="129"/>
      <c r="R183" s="130">
        <f>SUM(R184:R189)</f>
        <v>0</v>
      </c>
      <c r="S183" s="129"/>
      <c r="T183" s="131">
        <f>SUM(T184:T189)</f>
        <v>0</v>
      </c>
      <c r="AR183" s="125" t="s">
        <v>75</v>
      </c>
      <c r="AT183" s="132" t="s">
        <v>67</v>
      </c>
      <c r="AU183" s="132" t="s">
        <v>75</v>
      </c>
      <c r="AY183" s="125" t="s">
        <v>154</v>
      </c>
      <c r="BK183" s="133">
        <f>SUM(BK184:BK189)</f>
        <v>0</v>
      </c>
    </row>
    <row r="184" spans="2:65" s="1" customFormat="1" ht="16.5" customHeight="1">
      <c r="B184" s="136"/>
      <c r="C184" s="137" t="s">
        <v>309</v>
      </c>
      <c r="D184" s="137" t="s">
        <v>156</v>
      </c>
      <c r="E184" s="138" t="s">
        <v>310</v>
      </c>
      <c r="F184" s="139" t="s">
        <v>311</v>
      </c>
      <c r="G184" s="140" t="s">
        <v>216</v>
      </c>
      <c r="H184" s="141">
        <v>40.280999999999999</v>
      </c>
      <c r="I184" s="142"/>
      <c r="J184" s="142">
        <f>ROUND(I184*H184,2)</f>
        <v>0</v>
      </c>
      <c r="K184" s="139" t="s">
        <v>1</v>
      </c>
      <c r="L184" s="28"/>
      <c r="M184" s="143" t="s">
        <v>1</v>
      </c>
      <c r="N184" s="144" t="s">
        <v>33</v>
      </c>
      <c r="O184" s="145">
        <v>0.83499999999999996</v>
      </c>
      <c r="P184" s="145">
        <f>O184*H184</f>
        <v>33.634634999999996</v>
      </c>
      <c r="Q184" s="145">
        <v>0</v>
      </c>
      <c r="R184" s="145">
        <f>Q184*H184</f>
        <v>0</v>
      </c>
      <c r="S184" s="145">
        <v>0</v>
      </c>
      <c r="T184" s="146">
        <f>S184*H184</f>
        <v>0</v>
      </c>
      <c r="AR184" s="147" t="s">
        <v>160</v>
      </c>
      <c r="AT184" s="147" t="s">
        <v>156</v>
      </c>
      <c r="AU184" s="147" t="s">
        <v>77</v>
      </c>
      <c r="AY184" s="16" t="s">
        <v>154</v>
      </c>
      <c r="BE184" s="148">
        <f>IF(N184="základní",J184,0)</f>
        <v>0</v>
      </c>
      <c r="BF184" s="148">
        <f>IF(N184="snížená",J184,0)</f>
        <v>0</v>
      </c>
      <c r="BG184" s="148">
        <f>IF(N184="zákl. přenesená",J184,0)</f>
        <v>0</v>
      </c>
      <c r="BH184" s="148">
        <f>IF(N184="sníž. přenesená",J184,0)</f>
        <v>0</v>
      </c>
      <c r="BI184" s="148">
        <f>IF(N184="nulová",J184,0)</f>
        <v>0</v>
      </c>
      <c r="BJ184" s="16" t="s">
        <v>75</v>
      </c>
      <c r="BK184" s="148">
        <f>ROUND(I184*H184,2)</f>
        <v>0</v>
      </c>
      <c r="BL184" s="16" t="s">
        <v>160</v>
      </c>
      <c r="BM184" s="147" t="s">
        <v>312</v>
      </c>
    </row>
    <row r="185" spans="2:65" s="1" customFormat="1" ht="24" customHeight="1">
      <c r="B185" s="136"/>
      <c r="C185" s="137" t="s">
        <v>313</v>
      </c>
      <c r="D185" s="137" t="s">
        <v>156</v>
      </c>
      <c r="E185" s="138" t="s">
        <v>314</v>
      </c>
      <c r="F185" s="139" t="s">
        <v>315</v>
      </c>
      <c r="G185" s="140" t="s">
        <v>216</v>
      </c>
      <c r="H185" s="141">
        <v>1772.364</v>
      </c>
      <c r="I185" s="142"/>
      <c r="J185" s="142">
        <f>ROUND(I185*H185,2)</f>
        <v>0</v>
      </c>
      <c r="K185" s="139" t="s">
        <v>1</v>
      </c>
      <c r="L185" s="28"/>
      <c r="M185" s="143" t="s">
        <v>1</v>
      </c>
      <c r="N185" s="144" t="s">
        <v>33</v>
      </c>
      <c r="O185" s="145">
        <v>4.0000000000000001E-3</v>
      </c>
      <c r="P185" s="145">
        <f>O185*H185</f>
        <v>7.0894560000000002</v>
      </c>
      <c r="Q185" s="145">
        <v>0</v>
      </c>
      <c r="R185" s="145">
        <f>Q185*H185</f>
        <v>0</v>
      </c>
      <c r="S185" s="145">
        <v>0</v>
      </c>
      <c r="T185" s="146">
        <f>S185*H185</f>
        <v>0</v>
      </c>
      <c r="AR185" s="147" t="s">
        <v>160</v>
      </c>
      <c r="AT185" s="147" t="s">
        <v>156</v>
      </c>
      <c r="AU185" s="147" t="s">
        <v>77</v>
      </c>
      <c r="AY185" s="16" t="s">
        <v>154</v>
      </c>
      <c r="BE185" s="148">
        <f>IF(N185="základní",J185,0)</f>
        <v>0</v>
      </c>
      <c r="BF185" s="148">
        <f>IF(N185="snížená",J185,0)</f>
        <v>0</v>
      </c>
      <c r="BG185" s="148">
        <f>IF(N185="zákl. přenesená",J185,0)</f>
        <v>0</v>
      </c>
      <c r="BH185" s="148">
        <f>IF(N185="sníž. přenesená",J185,0)</f>
        <v>0</v>
      </c>
      <c r="BI185" s="148">
        <f>IF(N185="nulová",J185,0)</f>
        <v>0</v>
      </c>
      <c r="BJ185" s="16" t="s">
        <v>75</v>
      </c>
      <c r="BK185" s="148">
        <f>ROUND(I185*H185,2)</f>
        <v>0</v>
      </c>
      <c r="BL185" s="16" t="s">
        <v>160</v>
      </c>
      <c r="BM185" s="147" t="s">
        <v>316</v>
      </c>
    </row>
    <row r="186" spans="2:65" s="12" customFormat="1">
      <c r="B186" s="149"/>
      <c r="D186" s="150" t="s">
        <v>191</v>
      </c>
      <c r="F186" s="152" t="s">
        <v>317</v>
      </c>
      <c r="H186" s="153">
        <v>1772.364</v>
      </c>
      <c r="L186" s="149"/>
      <c r="M186" s="154"/>
      <c r="N186" s="155"/>
      <c r="O186" s="155"/>
      <c r="P186" s="155"/>
      <c r="Q186" s="155"/>
      <c r="R186" s="155"/>
      <c r="S186" s="155"/>
      <c r="T186" s="156"/>
      <c r="AT186" s="151" t="s">
        <v>191</v>
      </c>
      <c r="AU186" s="151" t="s">
        <v>77</v>
      </c>
      <c r="AV186" s="12" t="s">
        <v>77</v>
      </c>
      <c r="AW186" s="12" t="s">
        <v>3</v>
      </c>
      <c r="AX186" s="12" t="s">
        <v>75</v>
      </c>
      <c r="AY186" s="151" t="s">
        <v>154</v>
      </c>
    </row>
    <row r="187" spans="2:65" s="1" customFormat="1" ht="24" customHeight="1">
      <c r="B187" s="136"/>
      <c r="C187" s="137" t="s">
        <v>318</v>
      </c>
      <c r="D187" s="137" t="s">
        <v>156</v>
      </c>
      <c r="E187" s="138" t="s">
        <v>319</v>
      </c>
      <c r="F187" s="139" t="s">
        <v>320</v>
      </c>
      <c r="G187" s="140" t="s">
        <v>216</v>
      </c>
      <c r="H187" s="141">
        <v>40.280999999999999</v>
      </c>
      <c r="I187" s="142"/>
      <c r="J187" s="142">
        <f>ROUND(I187*H187,2)</f>
        <v>0</v>
      </c>
      <c r="K187" s="139" t="s">
        <v>1</v>
      </c>
      <c r="L187" s="28"/>
      <c r="M187" s="143" t="s">
        <v>1</v>
      </c>
      <c r="N187" s="144" t="s">
        <v>33</v>
      </c>
      <c r="O187" s="145">
        <v>0.376</v>
      </c>
      <c r="P187" s="145">
        <f>O187*H187</f>
        <v>15.145655999999999</v>
      </c>
      <c r="Q187" s="145">
        <v>0</v>
      </c>
      <c r="R187" s="145">
        <f>Q187*H187</f>
        <v>0</v>
      </c>
      <c r="S187" s="145">
        <v>0</v>
      </c>
      <c r="T187" s="146">
        <f>S187*H187</f>
        <v>0</v>
      </c>
      <c r="AR187" s="147" t="s">
        <v>160</v>
      </c>
      <c r="AT187" s="147" t="s">
        <v>156</v>
      </c>
      <c r="AU187" s="147" t="s">
        <v>77</v>
      </c>
      <c r="AY187" s="16" t="s">
        <v>154</v>
      </c>
      <c r="BE187" s="148">
        <f>IF(N187="základní",J187,0)</f>
        <v>0</v>
      </c>
      <c r="BF187" s="148">
        <f>IF(N187="snížená",J187,0)</f>
        <v>0</v>
      </c>
      <c r="BG187" s="148">
        <f>IF(N187="zákl. přenesená",J187,0)</f>
        <v>0</v>
      </c>
      <c r="BH187" s="148">
        <f>IF(N187="sníž. přenesená",J187,0)</f>
        <v>0</v>
      </c>
      <c r="BI187" s="148">
        <f>IF(N187="nulová",J187,0)</f>
        <v>0</v>
      </c>
      <c r="BJ187" s="16" t="s">
        <v>75</v>
      </c>
      <c r="BK187" s="148">
        <f>ROUND(I187*H187,2)</f>
        <v>0</v>
      </c>
      <c r="BL187" s="16" t="s">
        <v>160</v>
      </c>
      <c r="BM187" s="147" t="s">
        <v>321</v>
      </c>
    </row>
    <row r="188" spans="2:65" s="1" customFormat="1" ht="24" customHeight="1">
      <c r="B188" s="136"/>
      <c r="C188" s="137" t="s">
        <v>322</v>
      </c>
      <c r="D188" s="137" t="s">
        <v>156</v>
      </c>
      <c r="E188" s="138" t="s">
        <v>323</v>
      </c>
      <c r="F188" s="139" t="s">
        <v>324</v>
      </c>
      <c r="G188" s="140" t="s">
        <v>216</v>
      </c>
      <c r="H188" s="141">
        <v>33.249000000000002</v>
      </c>
      <c r="I188" s="142"/>
      <c r="J188" s="142">
        <f>ROUND(I188*H188,2)</f>
        <v>0</v>
      </c>
      <c r="K188" s="139" t="s">
        <v>1</v>
      </c>
      <c r="L188" s="28"/>
      <c r="M188" s="143" t="s">
        <v>1</v>
      </c>
      <c r="N188" s="144" t="s">
        <v>33</v>
      </c>
      <c r="O188" s="145">
        <v>0</v>
      </c>
      <c r="P188" s="145">
        <f>O188*H188</f>
        <v>0</v>
      </c>
      <c r="Q188" s="145">
        <v>0</v>
      </c>
      <c r="R188" s="145">
        <f>Q188*H188</f>
        <v>0</v>
      </c>
      <c r="S188" s="145">
        <v>0</v>
      </c>
      <c r="T188" s="146">
        <f>S188*H188</f>
        <v>0</v>
      </c>
      <c r="AR188" s="147" t="s">
        <v>160</v>
      </c>
      <c r="AT188" s="147" t="s">
        <v>156</v>
      </c>
      <c r="AU188" s="147" t="s">
        <v>77</v>
      </c>
      <c r="AY188" s="16" t="s">
        <v>154</v>
      </c>
      <c r="BE188" s="148">
        <f>IF(N188="základní",J188,0)</f>
        <v>0</v>
      </c>
      <c r="BF188" s="148">
        <f>IF(N188="snížená",J188,0)</f>
        <v>0</v>
      </c>
      <c r="BG188" s="148">
        <f>IF(N188="zákl. přenesená",J188,0)</f>
        <v>0</v>
      </c>
      <c r="BH188" s="148">
        <f>IF(N188="sníž. přenesená",J188,0)</f>
        <v>0</v>
      </c>
      <c r="BI188" s="148">
        <f>IF(N188="nulová",J188,0)</f>
        <v>0</v>
      </c>
      <c r="BJ188" s="16" t="s">
        <v>75</v>
      </c>
      <c r="BK188" s="148">
        <f>ROUND(I188*H188,2)</f>
        <v>0</v>
      </c>
      <c r="BL188" s="16" t="s">
        <v>160</v>
      </c>
      <c r="BM188" s="147" t="s">
        <v>325</v>
      </c>
    </row>
    <row r="189" spans="2:65" s="1" customFormat="1" ht="24" customHeight="1">
      <c r="B189" s="136"/>
      <c r="C189" s="137" t="s">
        <v>326</v>
      </c>
      <c r="D189" s="137" t="s">
        <v>156</v>
      </c>
      <c r="E189" s="138" t="s">
        <v>327</v>
      </c>
      <c r="F189" s="139" t="s">
        <v>328</v>
      </c>
      <c r="G189" s="140" t="s">
        <v>216</v>
      </c>
      <c r="H189" s="141">
        <v>7.032</v>
      </c>
      <c r="I189" s="142"/>
      <c r="J189" s="142">
        <f>ROUND(I189*H189,2)</f>
        <v>0</v>
      </c>
      <c r="K189" s="139" t="s">
        <v>1</v>
      </c>
      <c r="L189" s="28"/>
      <c r="M189" s="143" t="s">
        <v>1</v>
      </c>
      <c r="N189" s="144" t="s">
        <v>33</v>
      </c>
      <c r="O189" s="145">
        <v>0</v>
      </c>
      <c r="P189" s="145">
        <f>O189*H189</f>
        <v>0</v>
      </c>
      <c r="Q189" s="145">
        <v>0</v>
      </c>
      <c r="R189" s="145">
        <f>Q189*H189</f>
        <v>0</v>
      </c>
      <c r="S189" s="145">
        <v>0</v>
      </c>
      <c r="T189" s="146">
        <f>S189*H189</f>
        <v>0</v>
      </c>
      <c r="AR189" s="147" t="s">
        <v>160</v>
      </c>
      <c r="AT189" s="147" t="s">
        <v>156</v>
      </c>
      <c r="AU189" s="147" t="s">
        <v>77</v>
      </c>
      <c r="AY189" s="16" t="s">
        <v>154</v>
      </c>
      <c r="BE189" s="148">
        <f>IF(N189="základní",J189,0)</f>
        <v>0</v>
      </c>
      <c r="BF189" s="148">
        <f>IF(N189="snížená",J189,0)</f>
        <v>0</v>
      </c>
      <c r="BG189" s="148">
        <f>IF(N189="zákl. přenesená",J189,0)</f>
        <v>0</v>
      </c>
      <c r="BH189" s="148">
        <f>IF(N189="sníž. přenesená",J189,0)</f>
        <v>0</v>
      </c>
      <c r="BI189" s="148">
        <f>IF(N189="nulová",J189,0)</f>
        <v>0</v>
      </c>
      <c r="BJ189" s="16" t="s">
        <v>75</v>
      </c>
      <c r="BK189" s="148">
        <f>ROUND(I189*H189,2)</f>
        <v>0</v>
      </c>
      <c r="BL189" s="16" t="s">
        <v>160</v>
      </c>
      <c r="BM189" s="147" t="s">
        <v>329</v>
      </c>
    </row>
    <row r="190" spans="2:65" s="11" customFormat="1" ht="22.9" customHeight="1">
      <c r="B190" s="124"/>
      <c r="D190" s="125" t="s">
        <v>67</v>
      </c>
      <c r="E190" s="134" t="s">
        <v>330</v>
      </c>
      <c r="F190" s="134" t="s">
        <v>331</v>
      </c>
      <c r="J190" s="135">
        <f>BK190</f>
        <v>0</v>
      </c>
      <c r="L190" s="124"/>
      <c r="M190" s="128"/>
      <c r="N190" s="129"/>
      <c r="O190" s="129"/>
      <c r="P190" s="130">
        <f>SUM(P191:P192)</f>
        <v>52.621424999999995</v>
      </c>
      <c r="Q190" s="129"/>
      <c r="R190" s="130">
        <f>SUM(R191:R192)</f>
        <v>0</v>
      </c>
      <c r="S190" s="129"/>
      <c r="T190" s="131">
        <f>SUM(T191:T192)</f>
        <v>0</v>
      </c>
      <c r="AR190" s="125" t="s">
        <v>75</v>
      </c>
      <c r="AT190" s="132" t="s">
        <v>67</v>
      </c>
      <c r="AU190" s="132" t="s">
        <v>75</v>
      </c>
      <c r="AY190" s="125" t="s">
        <v>154</v>
      </c>
      <c r="BK190" s="133">
        <f>SUM(BK191:BK192)</f>
        <v>0</v>
      </c>
    </row>
    <row r="191" spans="2:65" s="1" customFormat="1" ht="24" customHeight="1">
      <c r="B191" s="136"/>
      <c r="C191" s="137" t="s">
        <v>332</v>
      </c>
      <c r="D191" s="137" t="s">
        <v>156</v>
      </c>
      <c r="E191" s="138" t="s">
        <v>333</v>
      </c>
      <c r="F191" s="139" t="s">
        <v>334</v>
      </c>
      <c r="G191" s="140" t="s">
        <v>216</v>
      </c>
      <c r="H191" s="141">
        <v>64.724999999999994</v>
      </c>
      <c r="I191" s="142"/>
      <c r="J191" s="142">
        <f>ROUND(I191*H191,2)</f>
        <v>0</v>
      </c>
      <c r="K191" s="139" t="s">
        <v>189</v>
      </c>
      <c r="L191" s="28"/>
      <c r="M191" s="143" t="s">
        <v>1</v>
      </c>
      <c r="N191" s="144" t="s">
        <v>33</v>
      </c>
      <c r="O191" s="145">
        <v>0.45400000000000001</v>
      </c>
      <c r="P191" s="145">
        <f>O191*H191</f>
        <v>29.385149999999999</v>
      </c>
      <c r="Q191" s="145">
        <v>0</v>
      </c>
      <c r="R191" s="145">
        <f>Q191*H191</f>
        <v>0</v>
      </c>
      <c r="S191" s="145">
        <v>0</v>
      </c>
      <c r="T191" s="146">
        <f>S191*H191</f>
        <v>0</v>
      </c>
      <c r="AR191" s="147" t="s">
        <v>160</v>
      </c>
      <c r="AT191" s="147" t="s">
        <v>156</v>
      </c>
      <c r="AU191" s="147" t="s">
        <v>77</v>
      </c>
      <c r="AY191" s="16" t="s">
        <v>154</v>
      </c>
      <c r="BE191" s="148">
        <f>IF(N191="základní",J191,0)</f>
        <v>0</v>
      </c>
      <c r="BF191" s="148">
        <f>IF(N191="snížená",J191,0)</f>
        <v>0</v>
      </c>
      <c r="BG191" s="148">
        <f>IF(N191="zákl. přenesená",J191,0)</f>
        <v>0</v>
      </c>
      <c r="BH191" s="148">
        <f>IF(N191="sníž. přenesená",J191,0)</f>
        <v>0</v>
      </c>
      <c r="BI191" s="148">
        <f>IF(N191="nulová",J191,0)</f>
        <v>0</v>
      </c>
      <c r="BJ191" s="16" t="s">
        <v>75</v>
      </c>
      <c r="BK191" s="148">
        <f>ROUND(I191*H191,2)</f>
        <v>0</v>
      </c>
      <c r="BL191" s="16" t="s">
        <v>160</v>
      </c>
      <c r="BM191" s="147" t="s">
        <v>335</v>
      </c>
    </row>
    <row r="192" spans="2:65" s="1" customFormat="1" ht="24" customHeight="1">
      <c r="B192" s="136"/>
      <c r="C192" s="137" t="s">
        <v>336</v>
      </c>
      <c r="D192" s="137" t="s">
        <v>156</v>
      </c>
      <c r="E192" s="138" t="s">
        <v>337</v>
      </c>
      <c r="F192" s="139" t="s">
        <v>338</v>
      </c>
      <c r="G192" s="140" t="s">
        <v>216</v>
      </c>
      <c r="H192" s="141">
        <v>64.724999999999994</v>
      </c>
      <c r="I192" s="142"/>
      <c r="J192" s="142">
        <f>ROUND(I192*H192,2)</f>
        <v>0</v>
      </c>
      <c r="K192" s="139" t="s">
        <v>189</v>
      </c>
      <c r="L192" s="28"/>
      <c r="M192" s="143" t="s">
        <v>1</v>
      </c>
      <c r="N192" s="144" t="s">
        <v>33</v>
      </c>
      <c r="O192" s="145">
        <v>0.35899999999999999</v>
      </c>
      <c r="P192" s="145">
        <f>O192*H192</f>
        <v>23.236274999999996</v>
      </c>
      <c r="Q192" s="145">
        <v>0</v>
      </c>
      <c r="R192" s="145">
        <f>Q192*H192</f>
        <v>0</v>
      </c>
      <c r="S192" s="145">
        <v>0</v>
      </c>
      <c r="T192" s="146">
        <f>S192*H192</f>
        <v>0</v>
      </c>
      <c r="AR192" s="147" t="s">
        <v>160</v>
      </c>
      <c r="AT192" s="147" t="s">
        <v>156</v>
      </c>
      <c r="AU192" s="147" t="s">
        <v>77</v>
      </c>
      <c r="AY192" s="16" t="s">
        <v>154</v>
      </c>
      <c r="BE192" s="148">
        <f>IF(N192="základní",J192,0)</f>
        <v>0</v>
      </c>
      <c r="BF192" s="148">
        <f>IF(N192="snížená",J192,0)</f>
        <v>0</v>
      </c>
      <c r="BG192" s="148">
        <f>IF(N192="zákl. přenesená",J192,0)</f>
        <v>0</v>
      </c>
      <c r="BH192" s="148">
        <f>IF(N192="sníž. přenesená",J192,0)</f>
        <v>0</v>
      </c>
      <c r="BI192" s="148">
        <f>IF(N192="nulová",J192,0)</f>
        <v>0</v>
      </c>
      <c r="BJ192" s="16" t="s">
        <v>75</v>
      </c>
      <c r="BK192" s="148">
        <f>ROUND(I192*H192,2)</f>
        <v>0</v>
      </c>
      <c r="BL192" s="16" t="s">
        <v>160</v>
      </c>
      <c r="BM192" s="147" t="s">
        <v>339</v>
      </c>
    </row>
    <row r="193" spans="2:65" s="11" customFormat="1" ht="25.9" customHeight="1">
      <c r="B193" s="124"/>
      <c r="D193" s="125" t="s">
        <v>67</v>
      </c>
      <c r="E193" s="126" t="s">
        <v>340</v>
      </c>
      <c r="F193" s="126" t="s">
        <v>341</v>
      </c>
      <c r="J193" s="127">
        <f>BK193</f>
        <v>0</v>
      </c>
      <c r="L193" s="124"/>
      <c r="M193" s="128"/>
      <c r="N193" s="129"/>
      <c r="O193" s="129"/>
      <c r="P193" s="130">
        <f>P194</f>
        <v>8.3766939999999988</v>
      </c>
      <c r="Q193" s="129"/>
      <c r="R193" s="130">
        <f>R194</f>
        <v>0.60220800000000008</v>
      </c>
      <c r="S193" s="129"/>
      <c r="T193" s="131">
        <f>T194</f>
        <v>0</v>
      </c>
      <c r="AR193" s="125" t="s">
        <v>77</v>
      </c>
      <c r="AT193" s="132" t="s">
        <v>67</v>
      </c>
      <c r="AU193" s="132" t="s">
        <v>68</v>
      </c>
      <c r="AY193" s="125" t="s">
        <v>154</v>
      </c>
      <c r="BK193" s="133">
        <f>BK194</f>
        <v>0</v>
      </c>
    </row>
    <row r="194" spans="2:65" s="11" customFormat="1" ht="22.9" customHeight="1">
      <c r="B194" s="124"/>
      <c r="D194" s="125" t="s">
        <v>67</v>
      </c>
      <c r="E194" s="134" t="s">
        <v>342</v>
      </c>
      <c r="F194" s="134" t="s">
        <v>343</v>
      </c>
      <c r="J194" s="135">
        <f>BK194</f>
        <v>0</v>
      </c>
      <c r="L194" s="124"/>
      <c r="M194" s="128"/>
      <c r="N194" s="129"/>
      <c r="O194" s="129"/>
      <c r="P194" s="130">
        <f>SUM(P195:P199)</f>
        <v>8.3766939999999988</v>
      </c>
      <c r="Q194" s="129"/>
      <c r="R194" s="130">
        <f>SUM(R195:R199)</f>
        <v>0.60220800000000008</v>
      </c>
      <c r="S194" s="129"/>
      <c r="T194" s="131">
        <f>SUM(T195:T199)</f>
        <v>0</v>
      </c>
      <c r="AR194" s="125" t="s">
        <v>77</v>
      </c>
      <c r="AT194" s="132" t="s">
        <v>67</v>
      </c>
      <c r="AU194" s="132" t="s">
        <v>75</v>
      </c>
      <c r="AY194" s="125" t="s">
        <v>154</v>
      </c>
      <c r="BK194" s="133">
        <f>SUM(BK195:BK199)</f>
        <v>0</v>
      </c>
    </row>
    <row r="195" spans="2:65" s="1" customFormat="1" ht="24" customHeight="1">
      <c r="B195" s="136"/>
      <c r="C195" s="137" t="s">
        <v>344</v>
      </c>
      <c r="D195" s="137" t="s">
        <v>156</v>
      </c>
      <c r="E195" s="138" t="s">
        <v>345</v>
      </c>
      <c r="F195" s="139" t="s">
        <v>346</v>
      </c>
      <c r="G195" s="140" t="s">
        <v>159</v>
      </c>
      <c r="H195" s="141">
        <v>36.795000000000002</v>
      </c>
      <c r="I195" s="142"/>
      <c r="J195" s="142">
        <f>ROUND(I195*H195,2)</f>
        <v>0</v>
      </c>
      <c r="K195" s="139" t="s">
        <v>1</v>
      </c>
      <c r="L195" s="28"/>
      <c r="M195" s="143" t="s">
        <v>1</v>
      </c>
      <c r="N195" s="144" t="s">
        <v>33</v>
      </c>
      <c r="O195" s="145">
        <v>4.8000000000000001E-2</v>
      </c>
      <c r="P195" s="145">
        <f>O195*H195</f>
        <v>1.7661600000000002</v>
      </c>
      <c r="Q195" s="145">
        <v>0</v>
      </c>
      <c r="R195" s="145">
        <f>Q195*H195</f>
        <v>0</v>
      </c>
      <c r="S195" s="145">
        <v>0</v>
      </c>
      <c r="T195" s="146">
        <f>S195*H195</f>
        <v>0</v>
      </c>
      <c r="AR195" s="147" t="s">
        <v>225</v>
      </c>
      <c r="AT195" s="147" t="s">
        <v>156</v>
      </c>
      <c r="AU195" s="147" t="s">
        <v>77</v>
      </c>
      <c r="AY195" s="16" t="s">
        <v>154</v>
      </c>
      <c r="BE195" s="148">
        <f>IF(N195="základní",J195,0)</f>
        <v>0</v>
      </c>
      <c r="BF195" s="148">
        <f>IF(N195="snížená",J195,0)</f>
        <v>0</v>
      </c>
      <c r="BG195" s="148">
        <f>IF(N195="zákl. přenesená",J195,0)</f>
        <v>0</v>
      </c>
      <c r="BH195" s="148">
        <f>IF(N195="sníž. přenesená",J195,0)</f>
        <v>0</v>
      </c>
      <c r="BI195" s="148">
        <f>IF(N195="nulová",J195,0)</f>
        <v>0</v>
      </c>
      <c r="BJ195" s="16" t="s">
        <v>75</v>
      </c>
      <c r="BK195" s="148">
        <f>ROUND(I195*H195,2)</f>
        <v>0</v>
      </c>
      <c r="BL195" s="16" t="s">
        <v>225</v>
      </c>
      <c r="BM195" s="147" t="s">
        <v>347</v>
      </c>
    </row>
    <row r="196" spans="2:65" s="1" customFormat="1" ht="16.5" customHeight="1">
      <c r="B196" s="136"/>
      <c r="C196" s="164" t="s">
        <v>348</v>
      </c>
      <c r="D196" s="164" t="s">
        <v>226</v>
      </c>
      <c r="E196" s="165" t="s">
        <v>349</v>
      </c>
      <c r="F196" s="166" t="s">
        <v>350</v>
      </c>
      <c r="G196" s="167" t="s">
        <v>216</v>
      </c>
      <c r="H196" s="168">
        <v>0.2</v>
      </c>
      <c r="I196" s="169"/>
      <c r="J196" s="169">
        <f>ROUND(I196*H196,2)</f>
        <v>0</v>
      </c>
      <c r="K196" s="166" t="s">
        <v>1</v>
      </c>
      <c r="L196" s="170"/>
      <c r="M196" s="171" t="s">
        <v>1</v>
      </c>
      <c r="N196" s="172" t="s">
        <v>33</v>
      </c>
      <c r="O196" s="145">
        <v>0</v>
      </c>
      <c r="P196" s="145">
        <f>O196*H196</f>
        <v>0</v>
      </c>
      <c r="Q196" s="145">
        <v>1</v>
      </c>
      <c r="R196" s="145">
        <f>Q196*H196</f>
        <v>0.2</v>
      </c>
      <c r="S196" s="145">
        <v>0</v>
      </c>
      <c r="T196" s="146">
        <f>S196*H196</f>
        <v>0</v>
      </c>
      <c r="AR196" s="147" t="s">
        <v>299</v>
      </c>
      <c r="AT196" s="147" t="s">
        <v>226</v>
      </c>
      <c r="AU196" s="147" t="s">
        <v>77</v>
      </c>
      <c r="AY196" s="16" t="s">
        <v>154</v>
      </c>
      <c r="BE196" s="148">
        <f>IF(N196="základní",J196,0)</f>
        <v>0</v>
      </c>
      <c r="BF196" s="148">
        <f>IF(N196="snížená",J196,0)</f>
        <v>0</v>
      </c>
      <c r="BG196" s="148">
        <f>IF(N196="zákl. přenesená",J196,0)</f>
        <v>0</v>
      </c>
      <c r="BH196" s="148">
        <f>IF(N196="sníž. přenesená",J196,0)</f>
        <v>0</v>
      </c>
      <c r="BI196" s="148">
        <f>IF(N196="nulová",J196,0)</f>
        <v>0</v>
      </c>
      <c r="BJ196" s="16" t="s">
        <v>75</v>
      </c>
      <c r="BK196" s="148">
        <f>ROUND(I196*H196,2)</f>
        <v>0</v>
      </c>
      <c r="BL196" s="16" t="s">
        <v>225</v>
      </c>
      <c r="BM196" s="147" t="s">
        <v>351</v>
      </c>
    </row>
    <row r="197" spans="2:65" s="1" customFormat="1" ht="24" customHeight="1">
      <c r="B197" s="136"/>
      <c r="C197" s="137" t="s">
        <v>352</v>
      </c>
      <c r="D197" s="137" t="s">
        <v>156</v>
      </c>
      <c r="E197" s="138" t="s">
        <v>353</v>
      </c>
      <c r="F197" s="139" t="s">
        <v>354</v>
      </c>
      <c r="G197" s="140" t="s">
        <v>159</v>
      </c>
      <c r="H197" s="141">
        <v>73.599999999999994</v>
      </c>
      <c r="I197" s="142"/>
      <c r="J197" s="142">
        <f>ROUND(I197*H197,2)</f>
        <v>0</v>
      </c>
      <c r="K197" s="139" t="s">
        <v>1</v>
      </c>
      <c r="L197" s="28"/>
      <c r="M197" s="143" t="s">
        <v>1</v>
      </c>
      <c r="N197" s="144" t="s">
        <v>33</v>
      </c>
      <c r="O197" s="145">
        <v>7.6999999999999999E-2</v>
      </c>
      <c r="P197" s="145">
        <f>O197*H197</f>
        <v>5.6671999999999993</v>
      </c>
      <c r="Q197" s="145">
        <v>3.0000000000000001E-5</v>
      </c>
      <c r="R197" s="145">
        <f>Q197*H197</f>
        <v>2.2079999999999999E-3</v>
      </c>
      <c r="S197" s="145">
        <v>0</v>
      </c>
      <c r="T197" s="146">
        <f>S197*H197</f>
        <v>0</v>
      </c>
      <c r="AR197" s="147" t="s">
        <v>225</v>
      </c>
      <c r="AT197" s="147" t="s">
        <v>156</v>
      </c>
      <c r="AU197" s="147" t="s">
        <v>77</v>
      </c>
      <c r="AY197" s="16" t="s">
        <v>154</v>
      </c>
      <c r="BE197" s="148">
        <f>IF(N197="základní",J197,0)</f>
        <v>0</v>
      </c>
      <c r="BF197" s="148">
        <f>IF(N197="snížená",J197,0)</f>
        <v>0</v>
      </c>
      <c r="BG197" s="148">
        <f>IF(N197="zákl. přenesená",J197,0)</f>
        <v>0</v>
      </c>
      <c r="BH197" s="148">
        <f>IF(N197="sníž. přenesená",J197,0)</f>
        <v>0</v>
      </c>
      <c r="BI197" s="148">
        <f>IF(N197="nulová",J197,0)</f>
        <v>0</v>
      </c>
      <c r="BJ197" s="16" t="s">
        <v>75</v>
      </c>
      <c r="BK197" s="148">
        <f>ROUND(I197*H197,2)</f>
        <v>0</v>
      </c>
      <c r="BL197" s="16" t="s">
        <v>225</v>
      </c>
      <c r="BM197" s="147" t="s">
        <v>355</v>
      </c>
    </row>
    <row r="198" spans="2:65" s="1" customFormat="1" ht="16.5" customHeight="1">
      <c r="B198" s="136"/>
      <c r="C198" s="164" t="s">
        <v>356</v>
      </c>
      <c r="D198" s="164" t="s">
        <v>226</v>
      </c>
      <c r="E198" s="165" t="s">
        <v>357</v>
      </c>
      <c r="F198" s="166" t="s">
        <v>358</v>
      </c>
      <c r="G198" s="167" t="s">
        <v>216</v>
      </c>
      <c r="H198" s="168">
        <v>0.4</v>
      </c>
      <c r="I198" s="169"/>
      <c r="J198" s="169">
        <f>ROUND(I198*H198,2)</f>
        <v>0</v>
      </c>
      <c r="K198" s="166" t="s">
        <v>1</v>
      </c>
      <c r="L198" s="170"/>
      <c r="M198" s="171" t="s">
        <v>1</v>
      </c>
      <c r="N198" s="172" t="s">
        <v>33</v>
      </c>
      <c r="O198" s="145">
        <v>0</v>
      </c>
      <c r="P198" s="145">
        <f>O198*H198</f>
        <v>0</v>
      </c>
      <c r="Q198" s="145">
        <v>1</v>
      </c>
      <c r="R198" s="145">
        <f>Q198*H198</f>
        <v>0.4</v>
      </c>
      <c r="S198" s="145">
        <v>0</v>
      </c>
      <c r="T198" s="146">
        <f>S198*H198</f>
        <v>0</v>
      </c>
      <c r="AR198" s="147" t="s">
        <v>299</v>
      </c>
      <c r="AT198" s="147" t="s">
        <v>226</v>
      </c>
      <c r="AU198" s="147" t="s">
        <v>77</v>
      </c>
      <c r="AY198" s="16" t="s">
        <v>154</v>
      </c>
      <c r="BE198" s="148">
        <f>IF(N198="základní",J198,0)</f>
        <v>0</v>
      </c>
      <c r="BF198" s="148">
        <f>IF(N198="snížená",J198,0)</f>
        <v>0</v>
      </c>
      <c r="BG198" s="148">
        <f>IF(N198="zákl. přenesená",J198,0)</f>
        <v>0</v>
      </c>
      <c r="BH198" s="148">
        <f>IF(N198="sníž. přenesená",J198,0)</f>
        <v>0</v>
      </c>
      <c r="BI198" s="148">
        <f>IF(N198="nulová",J198,0)</f>
        <v>0</v>
      </c>
      <c r="BJ198" s="16" t="s">
        <v>75</v>
      </c>
      <c r="BK198" s="148">
        <f>ROUND(I198*H198,2)</f>
        <v>0</v>
      </c>
      <c r="BL198" s="16" t="s">
        <v>225</v>
      </c>
      <c r="BM198" s="147" t="s">
        <v>359</v>
      </c>
    </row>
    <row r="199" spans="2:65" s="1" customFormat="1" ht="24" customHeight="1">
      <c r="B199" s="136"/>
      <c r="C199" s="137" t="s">
        <v>360</v>
      </c>
      <c r="D199" s="137" t="s">
        <v>156</v>
      </c>
      <c r="E199" s="138" t="s">
        <v>361</v>
      </c>
      <c r="F199" s="139" t="s">
        <v>362</v>
      </c>
      <c r="G199" s="140" t="s">
        <v>216</v>
      </c>
      <c r="H199" s="141">
        <v>0.60199999999999998</v>
      </c>
      <c r="I199" s="142"/>
      <c r="J199" s="142">
        <f>ROUND(I199*H199,2)</f>
        <v>0</v>
      </c>
      <c r="K199" s="139" t="s">
        <v>1</v>
      </c>
      <c r="L199" s="28"/>
      <c r="M199" s="143" t="s">
        <v>1</v>
      </c>
      <c r="N199" s="144" t="s">
        <v>33</v>
      </c>
      <c r="O199" s="145">
        <v>1.5669999999999999</v>
      </c>
      <c r="P199" s="145">
        <f>O199*H199</f>
        <v>0.94333399999999989</v>
      </c>
      <c r="Q199" s="145">
        <v>0</v>
      </c>
      <c r="R199" s="145">
        <f>Q199*H199</f>
        <v>0</v>
      </c>
      <c r="S199" s="145">
        <v>0</v>
      </c>
      <c r="T199" s="146">
        <f>S199*H199</f>
        <v>0</v>
      </c>
      <c r="AR199" s="147" t="s">
        <v>225</v>
      </c>
      <c r="AT199" s="147" t="s">
        <v>156</v>
      </c>
      <c r="AU199" s="147" t="s">
        <v>77</v>
      </c>
      <c r="AY199" s="16" t="s">
        <v>154</v>
      </c>
      <c r="BE199" s="148">
        <f>IF(N199="základní",J199,0)</f>
        <v>0</v>
      </c>
      <c r="BF199" s="148">
        <f>IF(N199="snížená",J199,0)</f>
        <v>0</v>
      </c>
      <c r="BG199" s="148">
        <f>IF(N199="zákl. přenesená",J199,0)</f>
        <v>0</v>
      </c>
      <c r="BH199" s="148">
        <f>IF(N199="sníž. přenesená",J199,0)</f>
        <v>0</v>
      </c>
      <c r="BI199" s="148">
        <f>IF(N199="nulová",J199,0)</f>
        <v>0</v>
      </c>
      <c r="BJ199" s="16" t="s">
        <v>75</v>
      </c>
      <c r="BK199" s="148">
        <f>ROUND(I199*H199,2)</f>
        <v>0</v>
      </c>
      <c r="BL199" s="16" t="s">
        <v>225</v>
      </c>
      <c r="BM199" s="147" t="s">
        <v>363</v>
      </c>
    </row>
    <row r="200" spans="2:65" s="11" customFormat="1" ht="25.9" customHeight="1">
      <c r="B200" s="124"/>
      <c r="D200" s="125" t="s">
        <v>67</v>
      </c>
      <c r="E200" s="126" t="s">
        <v>364</v>
      </c>
      <c r="F200" s="126" t="s">
        <v>365</v>
      </c>
      <c r="J200" s="127">
        <f>BK200</f>
        <v>0</v>
      </c>
      <c r="L200" s="124"/>
      <c r="M200" s="128"/>
      <c r="N200" s="129"/>
      <c r="O200" s="129"/>
      <c r="P200" s="130">
        <f>P201+P204+P208+P210</f>
        <v>0</v>
      </c>
      <c r="Q200" s="129"/>
      <c r="R200" s="130">
        <f>R201+R204+R208+R210</f>
        <v>0</v>
      </c>
      <c r="S200" s="129"/>
      <c r="T200" s="131">
        <f>T201+T204+T208+T210</f>
        <v>0</v>
      </c>
      <c r="AR200" s="125" t="s">
        <v>174</v>
      </c>
      <c r="AT200" s="132" t="s">
        <v>67</v>
      </c>
      <c r="AU200" s="132" t="s">
        <v>68</v>
      </c>
      <c r="AY200" s="125" t="s">
        <v>154</v>
      </c>
      <c r="BK200" s="133">
        <f>BK201+BK204+BK208+BK210</f>
        <v>0</v>
      </c>
    </row>
    <row r="201" spans="2:65" s="11" customFormat="1" ht="22.9" customHeight="1">
      <c r="B201" s="124"/>
      <c r="D201" s="125" t="s">
        <v>67</v>
      </c>
      <c r="E201" s="134" t="s">
        <v>366</v>
      </c>
      <c r="F201" s="134" t="s">
        <v>367</v>
      </c>
      <c r="J201" s="135">
        <f>BK201</f>
        <v>0</v>
      </c>
      <c r="L201" s="124"/>
      <c r="M201" s="128"/>
      <c r="N201" s="129"/>
      <c r="O201" s="129"/>
      <c r="P201" s="130">
        <f>SUM(P202:P203)</f>
        <v>0</v>
      </c>
      <c r="Q201" s="129"/>
      <c r="R201" s="130">
        <f>SUM(R202:R203)</f>
        <v>0</v>
      </c>
      <c r="S201" s="129"/>
      <c r="T201" s="131">
        <f>SUM(T202:T203)</f>
        <v>0</v>
      </c>
      <c r="AR201" s="125" t="s">
        <v>174</v>
      </c>
      <c r="AT201" s="132" t="s">
        <v>67</v>
      </c>
      <c r="AU201" s="132" t="s">
        <v>75</v>
      </c>
      <c r="AY201" s="125" t="s">
        <v>154</v>
      </c>
      <c r="BK201" s="133">
        <f>SUM(BK202:BK203)</f>
        <v>0</v>
      </c>
    </row>
    <row r="202" spans="2:65" s="1" customFormat="1" ht="16.5" customHeight="1">
      <c r="B202" s="136"/>
      <c r="C202" s="137" t="s">
        <v>368</v>
      </c>
      <c r="D202" s="137" t="s">
        <v>156</v>
      </c>
      <c r="E202" s="138" t="s">
        <v>369</v>
      </c>
      <c r="F202" s="139" t="s">
        <v>370</v>
      </c>
      <c r="G202" s="140" t="s">
        <v>371</v>
      </c>
      <c r="H202" s="141">
        <v>1</v>
      </c>
      <c r="I202" s="142"/>
      <c r="J202" s="142">
        <f>ROUND(I202*H202,2)</f>
        <v>0</v>
      </c>
      <c r="K202" s="139" t="s">
        <v>1</v>
      </c>
      <c r="L202" s="28"/>
      <c r="M202" s="143" t="s">
        <v>1</v>
      </c>
      <c r="N202" s="144" t="s">
        <v>33</v>
      </c>
      <c r="O202" s="145">
        <v>0</v>
      </c>
      <c r="P202" s="145">
        <f>O202*H202</f>
        <v>0</v>
      </c>
      <c r="Q202" s="145">
        <v>0</v>
      </c>
      <c r="R202" s="145">
        <f>Q202*H202</f>
        <v>0</v>
      </c>
      <c r="S202" s="145">
        <v>0</v>
      </c>
      <c r="T202" s="146">
        <f>S202*H202</f>
        <v>0</v>
      </c>
      <c r="AR202" s="147" t="s">
        <v>160</v>
      </c>
      <c r="AT202" s="147" t="s">
        <v>156</v>
      </c>
      <c r="AU202" s="147" t="s">
        <v>77</v>
      </c>
      <c r="AY202" s="16" t="s">
        <v>154</v>
      </c>
      <c r="BE202" s="148">
        <f>IF(N202="základní",J202,0)</f>
        <v>0</v>
      </c>
      <c r="BF202" s="148">
        <f>IF(N202="snížená",J202,0)</f>
        <v>0</v>
      </c>
      <c r="BG202" s="148">
        <f>IF(N202="zákl. přenesená",J202,0)</f>
        <v>0</v>
      </c>
      <c r="BH202" s="148">
        <f>IF(N202="sníž. přenesená",J202,0)</f>
        <v>0</v>
      </c>
      <c r="BI202" s="148">
        <f>IF(N202="nulová",J202,0)</f>
        <v>0</v>
      </c>
      <c r="BJ202" s="16" t="s">
        <v>75</v>
      </c>
      <c r="BK202" s="148">
        <f>ROUND(I202*H202,2)</f>
        <v>0</v>
      </c>
      <c r="BL202" s="16" t="s">
        <v>160</v>
      </c>
      <c r="BM202" s="147" t="s">
        <v>372</v>
      </c>
    </row>
    <row r="203" spans="2:65" s="1" customFormat="1" ht="16.5" customHeight="1">
      <c r="B203" s="136"/>
      <c r="C203" s="137" t="s">
        <v>373</v>
      </c>
      <c r="D203" s="137" t="s">
        <v>156</v>
      </c>
      <c r="E203" s="138" t="s">
        <v>374</v>
      </c>
      <c r="F203" s="139" t="s">
        <v>375</v>
      </c>
      <c r="G203" s="140" t="s">
        <v>376</v>
      </c>
      <c r="H203" s="141">
        <v>1</v>
      </c>
      <c r="I203" s="142"/>
      <c r="J203" s="142">
        <f>ROUND(I203*H203,2)</f>
        <v>0</v>
      </c>
      <c r="K203" s="139" t="s">
        <v>189</v>
      </c>
      <c r="L203" s="28"/>
      <c r="M203" s="143" t="s">
        <v>1</v>
      </c>
      <c r="N203" s="144" t="s">
        <v>33</v>
      </c>
      <c r="O203" s="145">
        <v>0</v>
      </c>
      <c r="P203" s="145">
        <f>O203*H203</f>
        <v>0</v>
      </c>
      <c r="Q203" s="145">
        <v>0</v>
      </c>
      <c r="R203" s="145">
        <f>Q203*H203</f>
        <v>0</v>
      </c>
      <c r="S203" s="145">
        <v>0</v>
      </c>
      <c r="T203" s="146">
        <f>S203*H203</f>
        <v>0</v>
      </c>
      <c r="AR203" s="147" t="s">
        <v>377</v>
      </c>
      <c r="AT203" s="147" t="s">
        <v>156</v>
      </c>
      <c r="AU203" s="147" t="s">
        <v>77</v>
      </c>
      <c r="AY203" s="16" t="s">
        <v>154</v>
      </c>
      <c r="BE203" s="148">
        <f>IF(N203="základní",J203,0)</f>
        <v>0</v>
      </c>
      <c r="BF203" s="148">
        <f>IF(N203="snížená",J203,0)</f>
        <v>0</v>
      </c>
      <c r="BG203" s="148">
        <f>IF(N203="zákl. přenesená",J203,0)</f>
        <v>0</v>
      </c>
      <c r="BH203" s="148">
        <f>IF(N203="sníž. přenesená",J203,0)</f>
        <v>0</v>
      </c>
      <c r="BI203" s="148">
        <f>IF(N203="nulová",J203,0)</f>
        <v>0</v>
      </c>
      <c r="BJ203" s="16" t="s">
        <v>75</v>
      </c>
      <c r="BK203" s="148">
        <f>ROUND(I203*H203,2)</f>
        <v>0</v>
      </c>
      <c r="BL203" s="16" t="s">
        <v>377</v>
      </c>
      <c r="BM203" s="147" t="s">
        <v>378</v>
      </c>
    </row>
    <row r="204" spans="2:65" s="11" customFormat="1" ht="22.9" customHeight="1">
      <c r="B204" s="124"/>
      <c r="D204" s="125" t="s">
        <v>67</v>
      </c>
      <c r="E204" s="134" t="s">
        <v>379</v>
      </c>
      <c r="F204" s="134" t="s">
        <v>380</v>
      </c>
      <c r="J204" s="135">
        <f>BK204</f>
        <v>0</v>
      </c>
      <c r="L204" s="124"/>
      <c r="M204" s="128"/>
      <c r="N204" s="129"/>
      <c r="O204" s="129"/>
      <c r="P204" s="130">
        <f>SUM(P205:P207)</f>
        <v>0</v>
      </c>
      <c r="Q204" s="129"/>
      <c r="R204" s="130">
        <f>SUM(R205:R207)</f>
        <v>0</v>
      </c>
      <c r="S204" s="129"/>
      <c r="T204" s="131">
        <f>SUM(T205:T207)</f>
        <v>0</v>
      </c>
      <c r="AR204" s="125" t="s">
        <v>174</v>
      </c>
      <c r="AT204" s="132" t="s">
        <v>67</v>
      </c>
      <c r="AU204" s="132" t="s">
        <v>75</v>
      </c>
      <c r="AY204" s="125" t="s">
        <v>154</v>
      </c>
      <c r="BK204" s="133">
        <f>SUM(BK205:BK207)</f>
        <v>0</v>
      </c>
    </row>
    <row r="205" spans="2:65" s="1" customFormat="1" ht="16.5" customHeight="1">
      <c r="B205" s="136"/>
      <c r="C205" s="137" t="s">
        <v>381</v>
      </c>
      <c r="D205" s="137" t="s">
        <v>156</v>
      </c>
      <c r="E205" s="138" t="s">
        <v>382</v>
      </c>
      <c r="F205" s="139" t="s">
        <v>380</v>
      </c>
      <c r="G205" s="140" t="s">
        <v>371</v>
      </c>
      <c r="H205" s="141">
        <v>1</v>
      </c>
      <c r="I205" s="142"/>
      <c r="J205" s="142">
        <f>ROUND(I205*H205,2)</f>
        <v>0</v>
      </c>
      <c r="K205" s="139" t="s">
        <v>1</v>
      </c>
      <c r="L205" s="28"/>
      <c r="M205" s="143" t="s">
        <v>1</v>
      </c>
      <c r="N205" s="144" t="s">
        <v>33</v>
      </c>
      <c r="O205" s="145">
        <v>0</v>
      </c>
      <c r="P205" s="145">
        <f>O205*H205</f>
        <v>0</v>
      </c>
      <c r="Q205" s="145">
        <v>0</v>
      </c>
      <c r="R205" s="145">
        <f>Q205*H205</f>
        <v>0</v>
      </c>
      <c r="S205" s="145">
        <v>0</v>
      </c>
      <c r="T205" s="146">
        <f>S205*H205</f>
        <v>0</v>
      </c>
      <c r="AR205" s="147" t="s">
        <v>160</v>
      </c>
      <c r="AT205" s="147" t="s">
        <v>156</v>
      </c>
      <c r="AU205" s="147" t="s">
        <v>77</v>
      </c>
      <c r="AY205" s="16" t="s">
        <v>154</v>
      </c>
      <c r="BE205" s="148">
        <f>IF(N205="základní",J205,0)</f>
        <v>0</v>
      </c>
      <c r="BF205" s="148">
        <f>IF(N205="snížená",J205,0)</f>
        <v>0</v>
      </c>
      <c r="BG205" s="148">
        <f>IF(N205="zákl. přenesená",J205,0)</f>
        <v>0</v>
      </c>
      <c r="BH205" s="148">
        <f>IF(N205="sníž. přenesená",J205,0)</f>
        <v>0</v>
      </c>
      <c r="BI205" s="148">
        <f>IF(N205="nulová",J205,0)</f>
        <v>0</v>
      </c>
      <c r="BJ205" s="16" t="s">
        <v>75</v>
      </c>
      <c r="BK205" s="148">
        <f>ROUND(I205*H205,2)</f>
        <v>0</v>
      </c>
      <c r="BL205" s="16" t="s">
        <v>160</v>
      </c>
      <c r="BM205" s="147" t="s">
        <v>383</v>
      </c>
    </row>
    <row r="206" spans="2:65" s="1" customFormat="1" ht="16.5" customHeight="1">
      <c r="B206" s="136"/>
      <c r="C206" s="137" t="s">
        <v>384</v>
      </c>
      <c r="D206" s="137" t="s">
        <v>156</v>
      </c>
      <c r="E206" s="138" t="s">
        <v>385</v>
      </c>
      <c r="F206" s="139" t="s">
        <v>386</v>
      </c>
      <c r="G206" s="140" t="s">
        <v>371</v>
      </c>
      <c r="H206" s="141">
        <v>1</v>
      </c>
      <c r="I206" s="142"/>
      <c r="J206" s="142">
        <f>ROUND(I206*H206,2)</f>
        <v>0</v>
      </c>
      <c r="K206" s="139" t="s">
        <v>1</v>
      </c>
      <c r="L206" s="28"/>
      <c r="M206" s="143" t="s">
        <v>1</v>
      </c>
      <c r="N206" s="144" t="s">
        <v>33</v>
      </c>
      <c r="O206" s="145">
        <v>0</v>
      </c>
      <c r="P206" s="145">
        <f>O206*H206</f>
        <v>0</v>
      </c>
      <c r="Q206" s="145">
        <v>0</v>
      </c>
      <c r="R206" s="145">
        <f>Q206*H206</f>
        <v>0</v>
      </c>
      <c r="S206" s="145">
        <v>0</v>
      </c>
      <c r="T206" s="146">
        <f>S206*H206</f>
        <v>0</v>
      </c>
      <c r="AR206" s="147" t="s">
        <v>160</v>
      </c>
      <c r="AT206" s="147" t="s">
        <v>156</v>
      </c>
      <c r="AU206" s="147" t="s">
        <v>77</v>
      </c>
      <c r="AY206" s="16" t="s">
        <v>154</v>
      </c>
      <c r="BE206" s="148">
        <f>IF(N206="základní",J206,0)</f>
        <v>0</v>
      </c>
      <c r="BF206" s="148">
        <f>IF(N206="snížená",J206,0)</f>
        <v>0</v>
      </c>
      <c r="BG206" s="148">
        <f>IF(N206="zákl. přenesená",J206,0)</f>
        <v>0</v>
      </c>
      <c r="BH206" s="148">
        <f>IF(N206="sníž. přenesená",J206,0)</f>
        <v>0</v>
      </c>
      <c r="BI206" s="148">
        <f>IF(N206="nulová",J206,0)</f>
        <v>0</v>
      </c>
      <c r="BJ206" s="16" t="s">
        <v>75</v>
      </c>
      <c r="BK206" s="148">
        <f>ROUND(I206*H206,2)</f>
        <v>0</v>
      </c>
      <c r="BL206" s="16" t="s">
        <v>160</v>
      </c>
      <c r="BM206" s="147" t="s">
        <v>387</v>
      </c>
    </row>
    <row r="207" spans="2:65" s="1" customFormat="1" ht="16.5" customHeight="1">
      <c r="B207" s="136"/>
      <c r="C207" s="137" t="s">
        <v>388</v>
      </c>
      <c r="D207" s="137" t="s">
        <v>156</v>
      </c>
      <c r="E207" s="138" t="s">
        <v>389</v>
      </c>
      <c r="F207" s="139" t="s">
        <v>390</v>
      </c>
      <c r="G207" s="140" t="s">
        <v>371</v>
      </c>
      <c r="H207" s="141">
        <v>1</v>
      </c>
      <c r="I207" s="142"/>
      <c r="J207" s="142">
        <f>ROUND(I207*H207,2)</f>
        <v>0</v>
      </c>
      <c r="K207" s="139" t="s">
        <v>1</v>
      </c>
      <c r="L207" s="28"/>
      <c r="M207" s="143" t="s">
        <v>1</v>
      </c>
      <c r="N207" s="144" t="s">
        <v>33</v>
      </c>
      <c r="O207" s="145">
        <v>0</v>
      </c>
      <c r="P207" s="145">
        <f>O207*H207</f>
        <v>0</v>
      </c>
      <c r="Q207" s="145">
        <v>0</v>
      </c>
      <c r="R207" s="145">
        <f>Q207*H207</f>
        <v>0</v>
      </c>
      <c r="S207" s="145">
        <v>0</v>
      </c>
      <c r="T207" s="146">
        <f>S207*H207</f>
        <v>0</v>
      </c>
      <c r="AR207" s="147" t="s">
        <v>160</v>
      </c>
      <c r="AT207" s="147" t="s">
        <v>156</v>
      </c>
      <c r="AU207" s="147" t="s">
        <v>77</v>
      </c>
      <c r="AY207" s="16" t="s">
        <v>154</v>
      </c>
      <c r="BE207" s="148">
        <f>IF(N207="základní",J207,0)</f>
        <v>0</v>
      </c>
      <c r="BF207" s="148">
        <f>IF(N207="snížená",J207,0)</f>
        <v>0</v>
      </c>
      <c r="BG207" s="148">
        <f>IF(N207="zákl. přenesená",J207,0)</f>
        <v>0</v>
      </c>
      <c r="BH207" s="148">
        <f>IF(N207="sníž. přenesená",J207,0)</f>
        <v>0</v>
      </c>
      <c r="BI207" s="148">
        <f>IF(N207="nulová",J207,0)</f>
        <v>0</v>
      </c>
      <c r="BJ207" s="16" t="s">
        <v>75</v>
      </c>
      <c r="BK207" s="148">
        <f>ROUND(I207*H207,2)</f>
        <v>0</v>
      </c>
      <c r="BL207" s="16" t="s">
        <v>160</v>
      </c>
      <c r="BM207" s="147" t="s">
        <v>391</v>
      </c>
    </row>
    <row r="208" spans="2:65" s="11" customFormat="1" ht="22.9" customHeight="1">
      <c r="B208" s="124"/>
      <c r="D208" s="125" t="s">
        <v>67</v>
      </c>
      <c r="E208" s="134" t="s">
        <v>392</v>
      </c>
      <c r="F208" s="134" t="s">
        <v>393</v>
      </c>
      <c r="J208" s="135">
        <f>BK208</f>
        <v>0</v>
      </c>
      <c r="L208" s="124"/>
      <c r="M208" s="128"/>
      <c r="N208" s="129"/>
      <c r="O208" s="129"/>
      <c r="P208" s="130">
        <f>P209</f>
        <v>0</v>
      </c>
      <c r="Q208" s="129"/>
      <c r="R208" s="130">
        <f>R209</f>
        <v>0</v>
      </c>
      <c r="S208" s="129"/>
      <c r="T208" s="131">
        <f>T209</f>
        <v>0</v>
      </c>
      <c r="AR208" s="125" t="s">
        <v>174</v>
      </c>
      <c r="AT208" s="132" t="s">
        <v>67</v>
      </c>
      <c r="AU208" s="132" t="s">
        <v>75</v>
      </c>
      <c r="AY208" s="125" t="s">
        <v>154</v>
      </c>
      <c r="BK208" s="133">
        <f>BK209</f>
        <v>0</v>
      </c>
    </row>
    <row r="209" spans="2:65" s="1" customFormat="1" ht="16.5" customHeight="1">
      <c r="B209" s="136"/>
      <c r="C209" s="137" t="s">
        <v>394</v>
      </c>
      <c r="D209" s="137" t="s">
        <v>156</v>
      </c>
      <c r="E209" s="138" t="s">
        <v>395</v>
      </c>
      <c r="F209" s="139" t="s">
        <v>396</v>
      </c>
      <c r="G209" s="140" t="s">
        <v>376</v>
      </c>
      <c r="H209" s="141">
        <v>1</v>
      </c>
      <c r="I209" s="142"/>
      <c r="J209" s="142">
        <f>ROUND(I209*H209,2)</f>
        <v>0</v>
      </c>
      <c r="K209" s="139" t="s">
        <v>189</v>
      </c>
      <c r="L209" s="28"/>
      <c r="M209" s="143" t="s">
        <v>1</v>
      </c>
      <c r="N209" s="144" t="s">
        <v>33</v>
      </c>
      <c r="O209" s="145">
        <v>0</v>
      </c>
      <c r="P209" s="145">
        <f>O209*H209</f>
        <v>0</v>
      </c>
      <c r="Q209" s="145">
        <v>0</v>
      </c>
      <c r="R209" s="145">
        <f>Q209*H209</f>
        <v>0</v>
      </c>
      <c r="S209" s="145">
        <v>0</v>
      </c>
      <c r="T209" s="146">
        <f>S209*H209</f>
        <v>0</v>
      </c>
      <c r="AR209" s="147" t="s">
        <v>377</v>
      </c>
      <c r="AT209" s="147" t="s">
        <v>156</v>
      </c>
      <c r="AU209" s="147" t="s">
        <v>77</v>
      </c>
      <c r="AY209" s="16" t="s">
        <v>154</v>
      </c>
      <c r="BE209" s="148">
        <f>IF(N209="základní",J209,0)</f>
        <v>0</v>
      </c>
      <c r="BF209" s="148">
        <f>IF(N209="snížená",J209,0)</f>
        <v>0</v>
      </c>
      <c r="BG209" s="148">
        <f>IF(N209="zákl. přenesená",J209,0)</f>
        <v>0</v>
      </c>
      <c r="BH209" s="148">
        <f>IF(N209="sníž. přenesená",J209,0)</f>
        <v>0</v>
      </c>
      <c r="BI209" s="148">
        <f>IF(N209="nulová",J209,0)</f>
        <v>0</v>
      </c>
      <c r="BJ209" s="16" t="s">
        <v>75</v>
      </c>
      <c r="BK209" s="148">
        <f>ROUND(I209*H209,2)</f>
        <v>0</v>
      </c>
      <c r="BL209" s="16" t="s">
        <v>377</v>
      </c>
      <c r="BM209" s="147" t="s">
        <v>397</v>
      </c>
    </row>
    <row r="210" spans="2:65" s="11" customFormat="1" ht="22.9" customHeight="1">
      <c r="B210" s="124"/>
      <c r="D210" s="125" t="s">
        <v>67</v>
      </c>
      <c r="E210" s="134" t="s">
        <v>398</v>
      </c>
      <c r="F210" s="134" t="s">
        <v>399</v>
      </c>
      <c r="J210" s="135">
        <f>BK210</f>
        <v>0</v>
      </c>
      <c r="L210" s="124"/>
      <c r="M210" s="128"/>
      <c r="N210" s="129"/>
      <c r="O210" s="129"/>
      <c r="P210" s="130">
        <f>SUM(P211:P212)</f>
        <v>0</v>
      </c>
      <c r="Q210" s="129"/>
      <c r="R210" s="130">
        <f>SUM(R211:R212)</f>
        <v>0</v>
      </c>
      <c r="S210" s="129"/>
      <c r="T210" s="131">
        <f>SUM(T211:T212)</f>
        <v>0</v>
      </c>
      <c r="AR210" s="125" t="s">
        <v>174</v>
      </c>
      <c r="AT210" s="132" t="s">
        <v>67</v>
      </c>
      <c r="AU210" s="132" t="s">
        <v>75</v>
      </c>
      <c r="AY210" s="125" t="s">
        <v>154</v>
      </c>
      <c r="BK210" s="133">
        <f>SUM(BK211:BK212)</f>
        <v>0</v>
      </c>
    </row>
    <row r="211" spans="2:65" s="1" customFormat="1" ht="24" customHeight="1">
      <c r="B211" s="136"/>
      <c r="C211" s="137" t="s">
        <v>400</v>
      </c>
      <c r="D211" s="137" t="s">
        <v>156</v>
      </c>
      <c r="E211" s="138" t="s">
        <v>401</v>
      </c>
      <c r="F211" s="139" t="s">
        <v>402</v>
      </c>
      <c r="G211" s="140" t="s">
        <v>371</v>
      </c>
      <c r="H211" s="141">
        <v>1</v>
      </c>
      <c r="I211" s="142"/>
      <c r="J211" s="142">
        <f>ROUND(I211*H211,2)</f>
        <v>0</v>
      </c>
      <c r="K211" s="139" t="s">
        <v>1</v>
      </c>
      <c r="L211" s="28"/>
      <c r="M211" s="143" t="s">
        <v>1</v>
      </c>
      <c r="N211" s="144" t="s">
        <v>33</v>
      </c>
      <c r="O211" s="145">
        <v>0</v>
      </c>
      <c r="P211" s="145">
        <f>O211*H211</f>
        <v>0</v>
      </c>
      <c r="Q211" s="145">
        <v>0</v>
      </c>
      <c r="R211" s="145">
        <f>Q211*H211</f>
        <v>0</v>
      </c>
      <c r="S211" s="145">
        <v>0</v>
      </c>
      <c r="T211" s="146">
        <f>S211*H211</f>
        <v>0</v>
      </c>
      <c r="AR211" s="147" t="s">
        <v>160</v>
      </c>
      <c r="AT211" s="147" t="s">
        <v>156</v>
      </c>
      <c r="AU211" s="147" t="s">
        <v>77</v>
      </c>
      <c r="AY211" s="16" t="s">
        <v>154</v>
      </c>
      <c r="BE211" s="148">
        <f>IF(N211="základní",J211,0)</f>
        <v>0</v>
      </c>
      <c r="BF211" s="148">
        <f>IF(N211="snížená",J211,0)</f>
        <v>0</v>
      </c>
      <c r="BG211" s="148">
        <f>IF(N211="zákl. přenesená",J211,0)</f>
        <v>0</v>
      </c>
      <c r="BH211" s="148">
        <f>IF(N211="sníž. přenesená",J211,0)</f>
        <v>0</v>
      </c>
      <c r="BI211" s="148">
        <f>IF(N211="nulová",J211,0)</f>
        <v>0</v>
      </c>
      <c r="BJ211" s="16" t="s">
        <v>75</v>
      </c>
      <c r="BK211" s="148">
        <f>ROUND(I211*H211,2)</f>
        <v>0</v>
      </c>
      <c r="BL211" s="16" t="s">
        <v>160</v>
      </c>
      <c r="BM211" s="147" t="s">
        <v>403</v>
      </c>
    </row>
    <row r="212" spans="2:65" s="1" customFormat="1" ht="16.5" customHeight="1">
      <c r="B212" s="136"/>
      <c r="C212" s="137" t="s">
        <v>404</v>
      </c>
      <c r="D212" s="137" t="s">
        <v>156</v>
      </c>
      <c r="E212" s="138" t="s">
        <v>405</v>
      </c>
      <c r="F212" s="139" t="s">
        <v>406</v>
      </c>
      <c r="G212" s="140" t="s">
        <v>371</v>
      </c>
      <c r="H212" s="141">
        <v>1</v>
      </c>
      <c r="I212" s="142"/>
      <c r="J212" s="142">
        <f>ROUND(I212*H212,2)</f>
        <v>0</v>
      </c>
      <c r="K212" s="139" t="s">
        <v>1</v>
      </c>
      <c r="L212" s="28"/>
      <c r="M212" s="179" t="s">
        <v>1</v>
      </c>
      <c r="N212" s="180" t="s">
        <v>33</v>
      </c>
      <c r="O212" s="181">
        <v>0</v>
      </c>
      <c r="P212" s="181">
        <f>O212*H212</f>
        <v>0</v>
      </c>
      <c r="Q212" s="181">
        <v>0</v>
      </c>
      <c r="R212" s="181">
        <f>Q212*H212</f>
        <v>0</v>
      </c>
      <c r="S212" s="181">
        <v>0</v>
      </c>
      <c r="T212" s="182">
        <f>S212*H212</f>
        <v>0</v>
      </c>
      <c r="AR212" s="147" t="s">
        <v>160</v>
      </c>
      <c r="AT212" s="147" t="s">
        <v>156</v>
      </c>
      <c r="AU212" s="147" t="s">
        <v>77</v>
      </c>
      <c r="AY212" s="16" t="s">
        <v>154</v>
      </c>
      <c r="BE212" s="148">
        <f>IF(N212="základní",J212,0)</f>
        <v>0</v>
      </c>
      <c r="BF212" s="148">
        <f>IF(N212="snížená",J212,0)</f>
        <v>0</v>
      </c>
      <c r="BG212" s="148">
        <f>IF(N212="zákl. přenesená",J212,0)</f>
        <v>0</v>
      </c>
      <c r="BH212" s="148">
        <f>IF(N212="sníž. přenesená",J212,0)</f>
        <v>0</v>
      </c>
      <c r="BI212" s="148">
        <f>IF(N212="nulová",J212,0)</f>
        <v>0</v>
      </c>
      <c r="BJ212" s="16" t="s">
        <v>75</v>
      </c>
      <c r="BK212" s="148">
        <f>ROUND(I212*H212,2)</f>
        <v>0</v>
      </c>
      <c r="BL212" s="16" t="s">
        <v>160</v>
      </c>
      <c r="BM212" s="147" t="s">
        <v>407</v>
      </c>
    </row>
    <row r="213" spans="2:65" s="1" customFormat="1" ht="6.95" customHeight="1">
      <c r="B213" s="40"/>
      <c r="C213" s="41"/>
      <c r="D213" s="41"/>
      <c r="E213" s="41"/>
      <c r="F213" s="41"/>
      <c r="G213" s="41"/>
      <c r="H213" s="41"/>
      <c r="I213" s="41"/>
      <c r="J213" s="41"/>
      <c r="K213" s="41"/>
      <c r="L213" s="28"/>
    </row>
  </sheetData>
  <autoFilter ref="C134:K212"/>
  <mergeCells count="12">
    <mergeCell ref="E127:H127"/>
    <mergeCell ref="L2:V2"/>
    <mergeCell ref="E85:H85"/>
    <mergeCell ref="E87:H87"/>
    <mergeCell ref="E89:H89"/>
    <mergeCell ref="E123:H123"/>
    <mergeCell ref="E125:H12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49"/>
  <sheetViews>
    <sheetView showGridLines="0" workbookViewId="0">
      <selection activeCell="A2" sqref="A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85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116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408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ROUND(J122,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ROUND((SUM(BE122:BE148)),  2)</f>
        <v>0</v>
      </c>
      <c r="I35" s="95">
        <v>0.21</v>
      </c>
      <c r="J35" s="94">
        <f>ROUND(((SUM(BE122:BE148))*I35),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ROUND((SUM(BF122:BF148)),  2)</f>
        <v>0</v>
      </c>
      <c r="I36" s="95">
        <v>0.15</v>
      </c>
      <c r="J36" s="94">
        <f>ROUND(((SUM(BF122:BF148))*I36),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ROUND((SUM(BG122:BG148)),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ROUND((SUM(BH122:BH148)),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ROUND((SUM(BI122:BI148)),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116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01.2 - Železniční svršek - km 24,666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J122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409</v>
      </c>
      <c r="E99" s="109"/>
      <c r="F99" s="109"/>
      <c r="G99" s="109"/>
      <c r="H99" s="109"/>
      <c r="I99" s="109"/>
      <c r="J99" s="110">
        <f>J123</f>
        <v>0</v>
      </c>
      <c r="L99" s="107"/>
    </row>
    <row r="100" spans="2:47" s="8" customFormat="1" ht="24.95" hidden="1" customHeight="1">
      <c r="B100" s="107"/>
      <c r="D100" s="108" t="s">
        <v>410</v>
      </c>
      <c r="E100" s="109"/>
      <c r="F100" s="109"/>
      <c r="G100" s="109"/>
      <c r="H100" s="109"/>
      <c r="I100" s="109"/>
      <c r="J100" s="110">
        <f>J141</f>
        <v>0</v>
      </c>
      <c r="L100" s="107"/>
    </row>
    <row r="101" spans="2:47" s="1" customFormat="1" ht="21.75" hidden="1" customHeight="1">
      <c r="B101" s="28"/>
      <c r="L101" s="28"/>
    </row>
    <row r="102" spans="2:47" s="1" customFormat="1" ht="6.95" hidden="1" customHeight="1"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28"/>
    </row>
    <row r="103" spans="2:47" hidden="1"/>
    <row r="104" spans="2:47" hidden="1"/>
    <row r="105" spans="2:47" hidden="1"/>
    <row r="106" spans="2:47" s="1" customFormat="1" ht="6.95" customHeight="1">
      <c r="B106" s="42"/>
      <c r="C106" s="43"/>
      <c r="D106" s="43"/>
      <c r="E106" s="43"/>
      <c r="F106" s="43"/>
      <c r="G106" s="43"/>
      <c r="H106" s="43"/>
      <c r="I106" s="43"/>
      <c r="J106" s="43"/>
      <c r="K106" s="43"/>
      <c r="L106" s="28"/>
    </row>
    <row r="107" spans="2:47" s="1" customFormat="1" ht="24.95" customHeight="1">
      <c r="B107" s="28"/>
      <c r="C107" s="20" t="s">
        <v>139</v>
      </c>
      <c r="L107" s="28"/>
    </row>
    <row r="108" spans="2:47" s="1" customFormat="1" ht="6.95" customHeight="1">
      <c r="B108" s="28"/>
      <c r="L108" s="28"/>
    </row>
    <row r="109" spans="2:47" s="1" customFormat="1" ht="12" customHeight="1">
      <c r="B109" s="28"/>
      <c r="C109" s="25" t="s">
        <v>13</v>
      </c>
      <c r="L109" s="28"/>
    </row>
    <row r="110" spans="2:47" s="1" customFormat="1" ht="16.5" customHeight="1">
      <c r="B110" s="28"/>
      <c r="E110" s="222" t="str">
        <f>E7</f>
        <v>Oprava propustků v km 24,666, 25,142, 25,589 a 25,786 na trati Vsetín - Velké Karlovice</v>
      </c>
      <c r="F110" s="223"/>
      <c r="G110" s="223"/>
      <c r="H110" s="223"/>
      <c r="L110" s="28"/>
    </row>
    <row r="111" spans="2:47" ht="12" customHeight="1">
      <c r="B111" s="19"/>
      <c r="C111" s="25" t="s">
        <v>115</v>
      </c>
      <c r="L111" s="19"/>
    </row>
    <row r="112" spans="2:47" s="1" customFormat="1" ht="16.5" customHeight="1">
      <c r="B112" s="28"/>
      <c r="E112" s="222" t="s">
        <v>116</v>
      </c>
      <c r="F112" s="221"/>
      <c r="G112" s="221"/>
      <c r="H112" s="221"/>
      <c r="L112" s="28"/>
    </row>
    <row r="113" spans="2:65" s="1" customFormat="1" ht="12" customHeight="1">
      <c r="B113" s="28"/>
      <c r="C113" s="25" t="s">
        <v>117</v>
      </c>
      <c r="L113" s="28"/>
    </row>
    <row r="114" spans="2:65" s="1" customFormat="1" ht="16.5" customHeight="1">
      <c r="B114" s="28"/>
      <c r="E114" s="210" t="str">
        <f>E11</f>
        <v>SO 01.2 - Železniční svršek - km 24,666</v>
      </c>
      <c r="F114" s="221"/>
      <c r="G114" s="221"/>
      <c r="H114" s="221"/>
      <c r="L114" s="28"/>
    </row>
    <row r="115" spans="2:65" s="1" customFormat="1" ht="6.95" customHeight="1">
      <c r="B115" s="28"/>
      <c r="L115" s="28"/>
    </row>
    <row r="116" spans="2:65" s="1" customFormat="1" ht="12" customHeight="1">
      <c r="B116" s="28"/>
      <c r="C116" s="25" t="s">
        <v>17</v>
      </c>
      <c r="F116" s="23" t="str">
        <f>F14</f>
        <v xml:space="preserve"> </v>
      </c>
      <c r="I116" s="25" t="s">
        <v>19</v>
      </c>
      <c r="J116" s="48">
        <f>IF(J14="","",J14)</f>
        <v>0</v>
      </c>
      <c r="L116" s="28"/>
    </row>
    <row r="117" spans="2:65" s="1" customFormat="1" ht="6.95" customHeight="1">
      <c r="B117" s="28"/>
      <c r="L117" s="28"/>
    </row>
    <row r="118" spans="2:65" s="1" customFormat="1" ht="15.2" customHeight="1">
      <c r="B118" s="28"/>
      <c r="C118" s="25" t="s">
        <v>20</v>
      </c>
      <c r="F118" s="23" t="str">
        <f>E17</f>
        <v xml:space="preserve"> </v>
      </c>
      <c r="I118" s="25" t="s">
        <v>24</v>
      </c>
      <c r="J118" s="26" t="str">
        <f>E23</f>
        <v xml:space="preserve"> </v>
      </c>
      <c r="L118" s="28"/>
    </row>
    <row r="119" spans="2:65" s="1" customFormat="1" ht="15.2" customHeight="1">
      <c r="B119" s="28"/>
      <c r="C119" s="25" t="s">
        <v>23</v>
      </c>
      <c r="F119" s="23" t="str">
        <f>IF(E20="","",E20)</f>
        <v xml:space="preserve"> </v>
      </c>
      <c r="I119" s="25" t="s">
        <v>26</v>
      </c>
      <c r="J119" s="26" t="str">
        <f>E26</f>
        <v xml:space="preserve"> </v>
      </c>
      <c r="L119" s="28"/>
    </row>
    <row r="120" spans="2:65" s="1" customFormat="1" ht="10.35" customHeight="1">
      <c r="B120" s="28"/>
      <c r="L120" s="28"/>
    </row>
    <row r="121" spans="2:65" s="10" customFormat="1" ht="29.25" customHeight="1">
      <c r="B121" s="115"/>
      <c r="C121" s="116" t="s">
        <v>140</v>
      </c>
      <c r="D121" s="117" t="s">
        <v>53</v>
      </c>
      <c r="E121" s="117" t="s">
        <v>49</v>
      </c>
      <c r="F121" s="117" t="s">
        <v>50</v>
      </c>
      <c r="G121" s="117" t="s">
        <v>141</v>
      </c>
      <c r="H121" s="117" t="s">
        <v>142</v>
      </c>
      <c r="I121" s="117" t="s">
        <v>143</v>
      </c>
      <c r="J121" s="118" t="s">
        <v>121</v>
      </c>
      <c r="K121" s="119" t="s">
        <v>144</v>
      </c>
      <c r="L121" s="115"/>
      <c r="M121" s="55" t="s">
        <v>1</v>
      </c>
      <c r="N121" s="56" t="s">
        <v>32</v>
      </c>
      <c r="O121" s="56" t="s">
        <v>145</v>
      </c>
      <c r="P121" s="56" t="s">
        <v>146</v>
      </c>
      <c r="Q121" s="56" t="s">
        <v>147</v>
      </c>
      <c r="R121" s="56" t="s">
        <v>148</v>
      </c>
      <c r="S121" s="56" t="s">
        <v>149</v>
      </c>
      <c r="T121" s="57" t="s">
        <v>150</v>
      </c>
    </row>
    <row r="122" spans="2:65" s="1" customFormat="1" ht="22.9" customHeight="1">
      <c r="B122" s="28"/>
      <c r="C122" s="60" t="s">
        <v>151</v>
      </c>
      <c r="J122" s="120">
        <f>BK122</f>
        <v>0</v>
      </c>
      <c r="L122" s="28"/>
      <c r="M122" s="58"/>
      <c r="N122" s="49"/>
      <c r="O122" s="49"/>
      <c r="P122" s="121">
        <f>P123+P141</f>
        <v>0</v>
      </c>
      <c r="Q122" s="49"/>
      <c r="R122" s="121">
        <f>R123+R141</f>
        <v>135.458</v>
      </c>
      <c r="S122" s="49"/>
      <c r="T122" s="122">
        <f>T123+T141</f>
        <v>0</v>
      </c>
      <c r="AT122" s="16" t="s">
        <v>67</v>
      </c>
      <c r="AU122" s="16" t="s">
        <v>123</v>
      </c>
      <c r="BK122" s="123">
        <f>BK123+BK141</f>
        <v>0</v>
      </c>
    </row>
    <row r="123" spans="2:65" s="11" customFormat="1" ht="25.9" customHeight="1">
      <c r="B123" s="124"/>
      <c r="D123" s="125" t="s">
        <v>67</v>
      </c>
      <c r="E123" s="126" t="s">
        <v>174</v>
      </c>
      <c r="F123" s="126" t="s">
        <v>411</v>
      </c>
      <c r="J123" s="127">
        <f>BK123</f>
        <v>0</v>
      </c>
      <c r="L123" s="124"/>
      <c r="M123" s="128"/>
      <c r="N123" s="129"/>
      <c r="O123" s="129"/>
      <c r="P123" s="130">
        <f>SUM(P124:P140)</f>
        <v>0</v>
      </c>
      <c r="Q123" s="129"/>
      <c r="R123" s="130">
        <f>SUM(R124:R140)</f>
        <v>135.458</v>
      </c>
      <c r="S123" s="129"/>
      <c r="T123" s="131">
        <f>SUM(T124:T140)</f>
        <v>0</v>
      </c>
      <c r="AR123" s="125" t="s">
        <v>75</v>
      </c>
      <c r="AT123" s="132" t="s">
        <v>67</v>
      </c>
      <c r="AU123" s="132" t="s">
        <v>68</v>
      </c>
      <c r="AY123" s="125" t="s">
        <v>154</v>
      </c>
      <c r="BK123" s="133">
        <f>SUM(BK124:BK140)</f>
        <v>0</v>
      </c>
    </row>
    <row r="124" spans="2:65" s="1" customFormat="1" ht="24" customHeight="1">
      <c r="B124" s="136"/>
      <c r="C124" s="137" t="s">
        <v>75</v>
      </c>
      <c r="D124" s="137" t="s">
        <v>156</v>
      </c>
      <c r="E124" s="138" t="s">
        <v>412</v>
      </c>
      <c r="F124" s="139" t="s">
        <v>413</v>
      </c>
      <c r="G124" s="140" t="s">
        <v>169</v>
      </c>
      <c r="H124" s="141">
        <v>28.504000000000001</v>
      </c>
      <c r="I124" s="142"/>
      <c r="J124" s="142">
        <f t="shared" ref="J124:J140" si="0">ROUND(I124*H124,2)</f>
        <v>0</v>
      </c>
      <c r="K124" s="139" t="s">
        <v>414</v>
      </c>
      <c r="L124" s="28"/>
      <c r="M124" s="143" t="s">
        <v>1</v>
      </c>
      <c r="N124" s="144" t="s">
        <v>33</v>
      </c>
      <c r="O124" s="145">
        <v>0</v>
      </c>
      <c r="P124" s="145">
        <f t="shared" ref="P124:P140" si="1">O124*H124</f>
        <v>0</v>
      </c>
      <c r="Q124" s="145">
        <v>0</v>
      </c>
      <c r="R124" s="145">
        <f t="shared" ref="R124:R140" si="2">Q124*H124</f>
        <v>0</v>
      </c>
      <c r="S124" s="145">
        <v>0</v>
      </c>
      <c r="T124" s="146">
        <f t="shared" ref="T124:T140" si="3">S124*H124</f>
        <v>0</v>
      </c>
      <c r="AR124" s="147" t="s">
        <v>160</v>
      </c>
      <c r="AT124" s="147" t="s">
        <v>156</v>
      </c>
      <c r="AU124" s="147" t="s">
        <v>75</v>
      </c>
      <c r="AY124" s="16" t="s">
        <v>154</v>
      </c>
      <c r="BE124" s="148">
        <f t="shared" ref="BE124:BE140" si="4">IF(N124="základní",J124,0)</f>
        <v>0</v>
      </c>
      <c r="BF124" s="148">
        <f t="shared" ref="BF124:BF140" si="5">IF(N124="snížená",J124,0)</f>
        <v>0</v>
      </c>
      <c r="BG124" s="148">
        <f t="shared" ref="BG124:BG140" si="6">IF(N124="zákl. přenesená",J124,0)</f>
        <v>0</v>
      </c>
      <c r="BH124" s="148">
        <f t="shared" ref="BH124:BH140" si="7">IF(N124="sníž. přenesená",J124,0)</f>
        <v>0</v>
      </c>
      <c r="BI124" s="148">
        <f t="shared" ref="BI124:BI140" si="8">IF(N124="nulová",J124,0)</f>
        <v>0</v>
      </c>
      <c r="BJ124" s="16" t="s">
        <v>75</v>
      </c>
      <c r="BK124" s="148">
        <f t="shared" ref="BK124:BK140" si="9">ROUND(I124*H124,2)</f>
        <v>0</v>
      </c>
      <c r="BL124" s="16" t="s">
        <v>160</v>
      </c>
      <c r="BM124" s="147" t="s">
        <v>415</v>
      </c>
    </row>
    <row r="125" spans="2:65" s="1" customFormat="1" ht="16.5" customHeight="1">
      <c r="B125" s="136"/>
      <c r="C125" s="137" t="s">
        <v>77</v>
      </c>
      <c r="D125" s="137" t="s">
        <v>156</v>
      </c>
      <c r="E125" s="138" t="s">
        <v>416</v>
      </c>
      <c r="F125" s="139" t="s">
        <v>417</v>
      </c>
      <c r="G125" s="140" t="s">
        <v>169</v>
      </c>
      <c r="H125" s="141">
        <v>36</v>
      </c>
      <c r="I125" s="142"/>
      <c r="J125" s="142">
        <f t="shared" si="0"/>
        <v>0</v>
      </c>
      <c r="K125" s="139" t="s">
        <v>414</v>
      </c>
      <c r="L125" s="28"/>
      <c r="M125" s="143" t="s">
        <v>1</v>
      </c>
      <c r="N125" s="144" t="s">
        <v>33</v>
      </c>
      <c r="O125" s="145">
        <v>0</v>
      </c>
      <c r="P125" s="145">
        <f t="shared" si="1"/>
        <v>0</v>
      </c>
      <c r="Q125" s="145">
        <v>0</v>
      </c>
      <c r="R125" s="145">
        <f t="shared" si="2"/>
        <v>0</v>
      </c>
      <c r="S125" s="145">
        <v>0</v>
      </c>
      <c r="T125" s="146">
        <f t="shared" si="3"/>
        <v>0</v>
      </c>
      <c r="AR125" s="147" t="s">
        <v>160</v>
      </c>
      <c r="AT125" s="147" t="s">
        <v>156</v>
      </c>
      <c r="AU125" s="147" t="s">
        <v>75</v>
      </c>
      <c r="AY125" s="16" t="s">
        <v>154</v>
      </c>
      <c r="BE125" s="148">
        <f t="shared" si="4"/>
        <v>0</v>
      </c>
      <c r="BF125" s="148">
        <f t="shared" si="5"/>
        <v>0</v>
      </c>
      <c r="BG125" s="148">
        <f t="shared" si="6"/>
        <v>0</v>
      </c>
      <c r="BH125" s="148">
        <f t="shared" si="7"/>
        <v>0</v>
      </c>
      <c r="BI125" s="148">
        <f t="shared" si="8"/>
        <v>0</v>
      </c>
      <c r="BJ125" s="16" t="s">
        <v>75</v>
      </c>
      <c r="BK125" s="148">
        <f t="shared" si="9"/>
        <v>0</v>
      </c>
      <c r="BL125" s="16" t="s">
        <v>160</v>
      </c>
      <c r="BM125" s="147" t="s">
        <v>418</v>
      </c>
    </row>
    <row r="126" spans="2:65" s="1" customFormat="1" ht="16.5" customHeight="1">
      <c r="B126" s="136"/>
      <c r="C126" s="164" t="s">
        <v>166</v>
      </c>
      <c r="D126" s="164" t="s">
        <v>226</v>
      </c>
      <c r="E126" s="165" t="s">
        <v>419</v>
      </c>
      <c r="F126" s="166" t="s">
        <v>420</v>
      </c>
      <c r="G126" s="167" t="s">
        <v>216</v>
      </c>
      <c r="H126" s="168">
        <v>135.458</v>
      </c>
      <c r="I126" s="169"/>
      <c r="J126" s="169">
        <f t="shared" si="0"/>
        <v>0</v>
      </c>
      <c r="K126" s="166" t="s">
        <v>414</v>
      </c>
      <c r="L126" s="170"/>
      <c r="M126" s="171" t="s">
        <v>1</v>
      </c>
      <c r="N126" s="172" t="s">
        <v>33</v>
      </c>
      <c r="O126" s="145">
        <v>0</v>
      </c>
      <c r="P126" s="145">
        <f t="shared" si="1"/>
        <v>0</v>
      </c>
      <c r="Q126" s="145">
        <v>1</v>
      </c>
      <c r="R126" s="145">
        <f t="shared" si="2"/>
        <v>135.458</v>
      </c>
      <c r="S126" s="145">
        <v>0</v>
      </c>
      <c r="T126" s="146">
        <f t="shared" si="3"/>
        <v>0</v>
      </c>
      <c r="AR126" s="147" t="s">
        <v>186</v>
      </c>
      <c r="AT126" s="147" t="s">
        <v>226</v>
      </c>
      <c r="AU126" s="147" t="s">
        <v>75</v>
      </c>
      <c r="AY126" s="16" t="s">
        <v>154</v>
      </c>
      <c r="BE126" s="148">
        <f t="shared" si="4"/>
        <v>0</v>
      </c>
      <c r="BF126" s="148">
        <f t="shared" si="5"/>
        <v>0</v>
      </c>
      <c r="BG126" s="148">
        <f t="shared" si="6"/>
        <v>0</v>
      </c>
      <c r="BH126" s="148">
        <f t="shared" si="7"/>
        <v>0</v>
      </c>
      <c r="BI126" s="148">
        <f t="shared" si="8"/>
        <v>0</v>
      </c>
      <c r="BJ126" s="16" t="s">
        <v>75</v>
      </c>
      <c r="BK126" s="148">
        <f t="shared" si="9"/>
        <v>0</v>
      </c>
      <c r="BL126" s="16" t="s">
        <v>160</v>
      </c>
      <c r="BM126" s="147" t="s">
        <v>421</v>
      </c>
    </row>
    <row r="127" spans="2:65" s="1" customFormat="1" ht="24" customHeight="1">
      <c r="B127" s="136"/>
      <c r="C127" s="137" t="s">
        <v>160</v>
      </c>
      <c r="D127" s="137" t="s">
        <v>156</v>
      </c>
      <c r="E127" s="138" t="s">
        <v>422</v>
      </c>
      <c r="F127" s="139" t="s">
        <v>423</v>
      </c>
      <c r="G127" s="140" t="s">
        <v>159</v>
      </c>
      <c r="H127" s="141">
        <v>57.68</v>
      </c>
      <c r="I127" s="142"/>
      <c r="J127" s="142">
        <f t="shared" si="0"/>
        <v>0</v>
      </c>
      <c r="K127" s="139" t="s">
        <v>414</v>
      </c>
      <c r="L127" s="28"/>
      <c r="M127" s="143" t="s">
        <v>1</v>
      </c>
      <c r="N127" s="144" t="s">
        <v>33</v>
      </c>
      <c r="O127" s="145">
        <v>0</v>
      </c>
      <c r="P127" s="145">
        <f t="shared" si="1"/>
        <v>0</v>
      </c>
      <c r="Q127" s="145">
        <v>0</v>
      </c>
      <c r="R127" s="145">
        <f t="shared" si="2"/>
        <v>0</v>
      </c>
      <c r="S127" s="145">
        <v>0</v>
      </c>
      <c r="T127" s="146">
        <f t="shared" si="3"/>
        <v>0</v>
      </c>
      <c r="AR127" s="147" t="s">
        <v>160</v>
      </c>
      <c r="AT127" s="147" t="s">
        <v>156</v>
      </c>
      <c r="AU127" s="147" t="s">
        <v>75</v>
      </c>
      <c r="AY127" s="16" t="s">
        <v>154</v>
      </c>
      <c r="BE127" s="148">
        <f t="shared" si="4"/>
        <v>0</v>
      </c>
      <c r="BF127" s="148">
        <f t="shared" si="5"/>
        <v>0</v>
      </c>
      <c r="BG127" s="148">
        <f t="shared" si="6"/>
        <v>0</v>
      </c>
      <c r="BH127" s="148">
        <f t="shared" si="7"/>
        <v>0</v>
      </c>
      <c r="BI127" s="148">
        <f t="shared" si="8"/>
        <v>0</v>
      </c>
      <c r="BJ127" s="16" t="s">
        <v>75</v>
      </c>
      <c r="BK127" s="148">
        <f t="shared" si="9"/>
        <v>0</v>
      </c>
      <c r="BL127" s="16" t="s">
        <v>160</v>
      </c>
      <c r="BM127" s="147" t="s">
        <v>424</v>
      </c>
    </row>
    <row r="128" spans="2:65" s="1" customFormat="1" ht="16.5" customHeight="1">
      <c r="B128" s="136"/>
      <c r="C128" s="137" t="s">
        <v>174</v>
      </c>
      <c r="D128" s="137" t="s">
        <v>156</v>
      </c>
      <c r="E128" s="138" t="s">
        <v>425</v>
      </c>
      <c r="F128" s="139" t="s">
        <v>426</v>
      </c>
      <c r="G128" s="140" t="s">
        <v>427</v>
      </c>
      <c r="H128" s="141">
        <v>0.08</v>
      </c>
      <c r="I128" s="142"/>
      <c r="J128" s="142">
        <f t="shared" si="0"/>
        <v>0</v>
      </c>
      <c r="K128" s="139" t="s">
        <v>414</v>
      </c>
      <c r="L128" s="28"/>
      <c r="M128" s="143" t="s">
        <v>1</v>
      </c>
      <c r="N128" s="144" t="s">
        <v>33</v>
      </c>
      <c r="O128" s="145">
        <v>0</v>
      </c>
      <c r="P128" s="145">
        <f t="shared" si="1"/>
        <v>0</v>
      </c>
      <c r="Q128" s="145">
        <v>0</v>
      </c>
      <c r="R128" s="145">
        <f t="shared" si="2"/>
        <v>0</v>
      </c>
      <c r="S128" s="145">
        <v>0</v>
      </c>
      <c r="T128" s="146">
        <f t="shared" si="3"/>
        <v>0</v>
      </c>
      <c r="AR128" s="147" t="s">
        <v>160</v>
      </c>
      <c r="AT128" s="147" t="s">
        <v>156</v>
      </c>
      <c r="AU128" s="147" t="s">
        <v>75</v>
      </c>
      <c r="AY128" s="16" t="s">
        <v>154</v>
      </c>
      <c r="BE128" s="148">
        <f t="shared" si="4"/>
        <v>0</v>
      </c>
      <c r="BF128" s="148">
        <f t="shared" si="5"/>
        <v>0</v>
      </c>
      <c r="BG128" s="148">
        <f t="shared" si="6"/>
        <v>0</v>
      </c>
      <c r="BH128" s="148">
        <f t="shared" si="7"/>
        <v>0</v>
      </c>
      <c r="BI128" s="148">
        <f t="shared" si="8"/>
        <v>0</v>
      </c>
      <c r="BJ128" s="16" t="s">
        <v>75</v>
      </c>
      <c r="BK128" s="148">
        <f t="shared" si="9"/>
        <v>0</v>
      </c>
      <c r="BL128" s="16" t="s">
        <v>160</v>
      </c>
      <c r="BM128" s="147" t="s">
        <v>428</v>
      </c>
    </row>
    <row r="129" spans="2:65" s="1" customFormat="1" ht="24" customHeight="1">
      <c r="B129" s="136"/>
      <c r="C129" s="137" t="s">
        <v>178</v>
      </c>
      <c r="D129" s="137" t="s">
        <v>156</v>
      </c>
      <c r="E129" s="138" t="s">
        <v>429</v>
      </c>
      <c r="F129" s="139" t="s">
        <v>430</v>
      </c>
      <c r="G129" s="140" t="s">
        <v>427</v>
      </c>
      <c r="H129" s="141">
        <v>1.4E-2</v>
      </c>
      <c r="I129" s="142"/>
      <c r="J129" s="142">
        <f t="shared" si="0"/>
        <v>0</v>
      </c>
      <c r="K129" s="139" t="s">
        <v>414</v>
      </c>
      <c r="L129" s="28"/>
      <c r="M129" s="143" t="s">
        <v>1</v>
      </c>
      <c r="N129" s="144" t="s">
        <v>33</v>
      </c>
      <c r="O129" s="145">
        <v>0</v>
      </c>
      <c r="P129" s="145">
        <f t="shared" si="1"/>
        <v>0</v>
      </c>
      <c r="Q129" s="145">
        <v>0</v>
      </c>
      <c r="R129" s="145">
        <f t="shared" si="2"/>
        <v>0</v>
      </c>
      <c r="S129" s="145">
        <v>0</v>
      </c>
      <c r="T129" s="146">
        <f t="shared" si="3"/>
        <v>0</v>
      </c>
      <c r="AR129" s="147" t="s">
        <v>160</v>
      </c>
      <c r="AT129" s="147" t="s">
        <v>156</v>
      </c>
      <c r="AU129" s="147" t="s">
        <v>75</v>
      </c>
      <c r="AY129" s="16" t="s">
        <v>154</v>
      </c>
      <c r="BE129" s="148">
        <f t="shared" si="4"/>
        <v>0</v>
      </c>
      <c r="BF129" s="148">
        <f t="shared" si="5"/>
        <v>0</v>
      </c>
      <c r="BG129" s="148">
        <f t="shared" si="6"/>
        <v>0</v>
      </c>
      <c r="BH129" s="148">
        <f t="shared" si="7"/>
        <v>0</v>
      </c>
      <c r="BI129" s="148">
        <f t="shared" si="8"/>
        <v>0</v>
      </c>
      <c r="BJ129" s="16" t="s">
        <v>75</v>
      </c>
      <c r="BK129" s="148">
        <f t="shared" si="9"/>
        <v>0</v>
      </c>
      <c r="BL129" s="16" t="s">
        <v>160</v>
      </c>
      <c r="BM129" s="147" t="s">
        <v>431</v>
      </c>
    </row>
    <row r="130" spans="2:65" s="1" customFormat="1" ht="24" customHeight="1">
      <c r="B130" s="136"/>
      <c r="C130" s="137" t="s">
        <v>182</v>
      </c>
      <c r="D130" s="137" t="s">
        <v>156</v>
      </c>
      <c r="E130" s="138" t="s">
        <v>432</v>
      </c>
      <c r="F130" s="139" t="s">
        <v>433</v>
      </c>
      <c r="G130" s="140" t="s">
        <v>427</v>
      </c>
      <c r="H130" s="141">
        <v>1.4E-2</v>
      </c>
      <c r="I130" s="142"/>
      <c r="J130" s="142">
        <f t="shared" si="0"/>
        <v>0</v>
      </c>
      <c r="K130" s="139" t="s">
        <v>414</v>
      </c>
      <c r="L130" s="28"/>
      <c r="M130" s="143" t="s">
        <v>1</v>
      </c>
      <c r="N130" s="144" t="s">
        <v>33</v>
      </c>
      <c r="O130" s="145">
        <v>0</v>
      </c>
      <c r="P130" s="145">
        <f t="shared" si="1"/>
        <v>0</v>
      </c>
      <c r="Q130" s="145">
        <v>0</v>
      </c>
      <c r="R130" s="145">
        <f t="shared" si="2"/>
        <v>0</v>
      </c>
      <c r="S130" s="145">
        <v>0</v>
      </c>
      <c r="T130" s="146">
        <f t="shared" si="3"/>
        <v>0</v>
      </c>
      <c r="AR130" s="147" t="s">
        <v>160</v>
      </c>
      <c r="AT130" s="147" t="s">
        <v>156</v>
      </c>
      <c r="AU130" s="147" t="s">
        <v>75</v>
      </c>
      <c r="AY130" s="16" t="s">
        <v>154</v>
      </c>
      <c r="BE130" s="148">
        <f t="shared" si="4"/>
        <v>0</v>
      </c>
      <c r="BF130" s="148">
        <f t="shared" si="5"/>
        <v>0</v>
      </c>
      <c r="BG130" s="148">
        <f t="shared" si="6"/>
        <v>0</v>
      </c>
      <c r="BH130" s="148">
        <f t="shared" si="7"/>
        <v>0</v>
      </c>
      <c r="BI130" s="148">
        <f t="shared" si="8"/>
        <v>0</v>
      </c>
      <c r="BJ130" s="16" t="s">
        <v>75</v>
      </c>
      <c r="BK130" s="148">
        <f t="shared" si="9"/>
        <v>0</v>
      </c>
      <c r="BL130" s="16" t="s">
        <v>160</v>
      </c>
      <c r="BM130" s="147" t="s">
        <v>434</v>
      </c>
    </row>
    <row r="131" spans="2:65" s="1" customFormat="1" ht="16.5" customHeight="1">
      <c r="B131" s="136"/>
      <c r="C131" s="137" t="s">
        <v>186</v>
      </c>
      <c r="D131" s="137" t="s">
        <v>156</v>
      </c>
      <c r="E131" s="138" t="s">
        <v>435</v>
      </c>
      <c r="F131" s="139" t="s">
        <v>436</v>
      </c>
      <c r="G131" s="140" t="s">
        <v>275</v>
      </c>
      <c r="H131" s="141">
        <v>4</v>
      </c>
      <c r="I131" s="142"/>
      <c r="J131" s="142">
        <f t="shared" si="0"/>
        <v>0</v>
      </c>
      <c r="K131" s="139" t="s">
        <v>414</v>
      </c>
      <c r="L131" s="28"/>
      <c r="M131" s="143" t="s">
        <v>1</v>
      </c>
      <c r="N131" s="144" t="s">
        <v>33</v>
      </c>
      <c r="O131" s="145">
        <v>0</v>
      </c>
      <c r="P131" s="145">
        <f t="shared" si="1"/>
        <v>0</v>
      </c>
      <c r="Q131" s="145">
        <v>0</v>
      </c>
      <c r="R131" s="145">
        <f t="shared" si="2"/>
        <v>0</v>
      </c>
      <c r="S131" s="145">
        <v>0</v>
      </c>
      <c r="T131" s="146">
        <f t="shared" si="3"/>
        <v>0</v>
      </c>
      <c r="AR131" s="147" t="s">
        <v>160</v>
      </c>
      <c r="AT131" s="147" t="s">
        <v>156</v>
      </c>
      <c r="AU131" s="147" t="s">
        <v>75</v>
      </c>
      <c r="AY131" s="16" t="s">
        <v>154</v>
      </c>
      <c r="BE131" s="148">
        <f t="shared" si="4"/>
        <v>0</v>
      </c>
      <c r="BF131" s="148">
        <f t="shared" si="5"/>
        <v>0</v>
      </c>
      <c r="BG131" s="148">
        <f t="shared" si="6"/>
        <v>0</v>
      </c>
      <c r="BH131" s="148">
        <f t="shared" si="7"/>
        <v>0</v>
      </c>
      <c r="BI131" s="148">
        <f t="shared" si="8"/>
        <v>0</v>
      </c>
      <c r="BJ131" s="16" t="s">
        <v>75</v>
      </c>
      <c r="BK131" s="148">
        <f t="shared" si="9"/>
        <v>0</v>
      </c>
      <c r="BL131" s="16" t="s">
        <v>160</v>
      </c>
      <c r="BM131" s="147" t="s">
        <v>437</v>
      </c>
    </row>
    <row r="132" spans="2:65" s="1" customFormat="1" ht="24" customHeight="1">
      <c r="B132" s="136"/>
      <c r="C132" s="137" t="s">
        <v>193</v>
      </c>
      <c r="D132" s="137" t="s">
        <v>156</v>
      </c>
      <c r="E132" s="138" t="s">
        <v>438</v>
      </c>
      <c r="F132" s="139" t="s">
        <v>439</v>
      </c>
      <c r="G132" s="140" t="s">
        <v>427</v>
      </c>
      <c r="H132" s="141">
        <v>0.24</v>
      </c>
      <c r="I132" s="142"/>
      <c r="J132" s="142">
        <f t="shared" si="0"/>
        <v>0</v>
      </c>
      <c r="K132" s="139" t="s">
        <v>414</v>
      </c>
      <c r="L132" s="28"/>
      <c r="M132" s="143" t="s">
        <v>1</v>
      </c>
      <c r="N132" s="144" t="s">
        <v>33</v>
      </c>
      <c r="O132" s="145">
        <v>0</v>
      </c>
      <c r="P132" s="145">
        <f t="shared" si="1"/>
        <v>0</v>
      </c>
      <c r="Q132" s="145">
        <v>0</v>
      </c>
      <c r="R132" s="145">
        <f t="shared" si="2"/>
        <v>0</v>
      </c>
      <c r="S132" s="145">
        <v>0</v>
      </c>
      <c r="T132" s="146">
        <f t="shared" si="3"/>
        <v>0</v>
      </c>
      <c r="AR132" s="147" t="s">
        <v>160</v>
      </c>
      <c r="AT132" s="147" t="s">
        <v>156</v>
      </c>
      <c r="AU132" s="147" t="s">
        <v>75</v>
      </c>
      <c r="AY132" s="16" t="s">
        <v>154</v>
      </c>
      <c r="BE132" s="148">
        <f t="shared" si="4"/>
        <v>0</v>
      </c>
      <c r="BF132" s="148">
        <f t="shared" si="5"/>
        <v>0</v>
      </c>
      <c r="BG132" s="148">
        <f t="shared" si="6"/>
        <v>0</v>
      </c>
      <c r="BH132" s="148">
        <f t="shared" si="7"/>
        <v>0</v>
      </c>
      <c r="BI132" s="148">
        <f t="shared" si="8"/>
        <v>0</v>
      </c>
      <c r="BJ132" s="16" t="s">
        <v>75</v>
      </c>
      <c r="BK132" s="148">
        <f t="shared" si="9"/>
        <v>0</v>
      </c>
      <c r="BL132" s="16" t="s">
        <v>160</v>
      </c>
      <c r="BM132" s="147" t="s">
        <v>440</v>
      </c>
    </row>
    <row r="133" spans="2:65" s="1" customFormat="1" ht="24" customHeight="1">
      <c r="B133" s="136"/>
      <c r="C133" s="137" t="s">
        <v>197</v>
      </c>
      <c r="D133" s="137" t="s">
        <v>156</v>
      </c>
      <c r="E133" s="138" t="s">
        <v>441</v>
      </c>
      <c r="F133" s="139" t="s">
        <v>442</v>
      </c>
      <c r="G133" s="140" t="s">
        <v>443</v>
      </c>
      <c r="H133" s="141">
        <v>4</v>
      </c>
      <c r="I133" s="142"/>
      <c r="J133" s="142">
        <f t="shared" si="0"/>
        <v>0</v>
      </c>
      <c r="K133" s="139" t="s">
        <v>414</v>
      </c>
      <c r="L133" s="28"/>
      <c r="M133" s="143" t="s">
        <v>1</v>
      </c>
      <c r="N133" s="144" t="s">
        <v>33</v>
      </c>
      <c r="O133" s="145">
        <v>0</v>
      </c>
      <c r="P133" s="145">
        <f t="shared" si="1"/>
        <v>0</v>
      </c>
      <c r="Q133" s="145">
        <v>0</v>
      </c>
      <c r="R133" s="145">
        <f t="shared" si="2"/>
        <v>0</v>
      </c>
      <c r="S133" s="145">
        <v>0</v>
      </c>
      <c r="T133" s="146">
        <f t="shared" si="3"/>
        <v>0</v>
      </c>
      <c r="AR133" s="147" t="s">
        <v>160</v>
      </c>
      <c r="AT133" s="147" t="s">
        <v>156</v>
      </c>
      <c r="AU133" s="147" t="s">
        <v>75</v>
      </c>
      <c r="AY133" s="16" t="s">
        <v>154</v>
      </c>
      <c r="BE133" s="148">
        <f t="shared" si="4"/>
        <v>0</v>
      </c>
      <c r="BF133" s="148">
        <f t="shared" si="5"/>
        <v>0</v>
      </c>
      <c r="BG133" s="148">
        <f t="shared" si="6"/>
        <v>0</v>
      </c>
      <c r="BH133" s="148">
        <f t="shared" si="7"/>
        <v>0</v>
      </c>
      <c r="BI133" s="148">
        <f t="shared" si="8"/>
        <v>0</v>
      </c>
      <c r="BJ133" s="16" t="s">
        <v>75</v>
      </c>
      <c r="BK133" s="148">
        <f t="shared" si="9"/>
        <v>0</v>
      </c>
      <c r="BL133" s="16" t="s">
        <v>160</v>
      </c>
      <c r="BM133" s="147" t="s">
        <v>444</v>
      </c>
    </row>
    <row r="134" spans="2:65" s="1" customFormat="1" ht="24" customHeight="1">
      <c r="B134" s="136"/>
      <c r="C134" s="137" t="s">
        <v>202</v>
      </c>
      <c r="D134" s="137" t="s">
        <v>156</v>
      </c>
      <c r="E134" s="138" t="s">
        <v>445</v>
      </c>
      <c r="F134" s="139" t="s">
        <v>446</v>
      </c>
      <c r="G134" s="140" t="s">
        <v>443</v>
      </c>
      <c r="H134" s="141">
        <v>2</v>
      </c>
      <c r="I134" s="142"/>
      <c r="J134" s="142">
        <f t="shared" si="0"/>
        <v>0</v>
      </c>
      <c r="K134" s="139" t="s">
        <v>414</v>
      </c>
      <c r="L134" s="28"/>
      <c r="M134" s="143" t="s">
        <v>1</v>
      </c>
      <c r="N134" s="144" t="s">
        <v>33</v>
      </c>
      <c r="O134" s="145">
        <v>0</v>
      </c>
      <c r="P134" s="145">
        <f t="shared" si="1"/>
        <v>0</v>
      </c>
      <c r="Q134" s="145">
        <v>0</v>
      </c>
      <c r="R134" s="145">
        <f t="shared" si="2"/>
        <v>0</v>
      </c>
      <c r="S134" s="145">
        <v>0</v>
      </c>
      <c r="T134" s="146">
        <f t="shared" si="3"/>
        <v>0</v>
      </c>
      <c r="AR134" s="147" t="s">
        <v>160</v>
      </c>
      <c r="AT134" s="147" t="s">
        <v>156</v>
      </c>
      <c r="AU134" s="147" t="s">
        <v>75</v>
      </c>
      <c r="AY134" s="16" t="s">
        <v>154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6" t="s">
        <v>75</v>
      </c>
      <c r="BK134" s="148">
        <f t="shared" si="9"/>
        <v>0</v>
      </c>
      <c r="BL134" s="16" t="s">
        <v>160</v>
      </c>
      <c r="BM134" s="147" t="s">
        <v>447</v>
      </c>
    </row>
    <row r="135" spans="2:65" s="1" customFormat="1" ht="36" customHeight="1">
      <c r="B135" s="136"/>
      <c r="C135" s="137" t="s">
        <v>209</v>
      </c>
      <c r="D135" s="137" t="s">
        <v>156</v>
      </c>
      <c r="E135" s="138" t="s">
        <v>448</v>
      </c>
      <c r="F135" s="139" t="s">
        <v>449</v>
      </c>
      <c r="G135" s="140" t="s">
        <v>281</v>
      </c>
      <c r="H135" s="141">
        <v>200</v>
      </c>
      <c r="I135" s="142"/>
      <c r="J135" s="142">
        <f t="shared" si="0"/>
        <v>0</v>
      </c>
      <c r="K135" s="139" t="s">
        <v>414</v>
      </c>
      <c r="L135" s="28"/>
      <c r="M135" s="143" t="s">
        <v>1</v>
      </c>
      <c r="N135" s="144" t="s">
        <v>33</v>
      </c>
      <c r="O135" s="145">
        <v>0</v>
      </c>
      <c r="P135" s="145">
        <f t="shared" si="1"/>
        <v>0</v>
      </c>
      <c r="Q135" s="145">
        <v>0</v>
      </c>
      <c r="R135" s="145">
        <f t="shared" si="2"/>
        <v>0</v>
      </c>
      <c r="S135" s="145">
        <v>0</v>
      </c>
      <c r="T135" s="146">
        <f t="shared" si="3"/>
        <v>0</v>
      </c>
      <c r="AR135" s="147" t="s">
        <v>160</v>
      </c>
      <c r="AT135" s="147" t="s">
        <v>156</v>
      </c>
      <c r="AU135" s="147" t="s">
        <v>75</v>
      </c>
      <c r="AY135" s="16" t="s">
        <v>154</v>
      </c>
      <c r="BE135" s="148">
        <f t="shared" si="4"/>
        <v>0</v>
      </c>
      <c r="BF135" s="148">
        <f t="shared" si="5"/>
        <v>0</v>
      </c>
      <c r="BG135" s="148">
        <f t="shared" si="6"/>
        <v>0</v>
      </c>
      <c r="BH135" s="148">
        <f t="shared" si="7"/>
        <v>0</v>
      </c>
      <c r="BI135" s="148">
        <f t="shared" si="8"/>
        <v>0</v>
      </c>
      <c r="BJ135" s="16" t="s">
        <v>75</v>
      </c>
      <c r="BK135" s="148">
        <f t="shared" si="9"/>
        <v>0</v>
      </c>
      <c r="BL135" s="16" t="s">
        <v>160</v>
      </c>
      <c r="BM135" s="147" t="s">
        <v>450</v>
      </c>
    </row>
    <row r="136" spans="2:65" s="1" customFormat="1" ht="36" customHeight="1">
      <c r="B136" s="136"/>
      <c r="C136" s="137" t="s">
        <v>213</v>
      </c>
      <c r="D136" s="137" t="s">
        <v>156</v>
      </c>
      <c r="E136" s="138" t="s">
        <v>451</v>
      </c>
      <c r="F136" s="139" t="s">
        <v>452</v>
      </c>
      <c r="G136" s="140" t="s">
        <v>281</v>
      </c>
      <c r="H136" s="141">
        <v>200</v>
      </c>
      <c r="I136" s="142"/>
      <c r="J136" s="142">
        <f t="shared" si="0"/>
        <v>0</v>
      </c>
      <c r="K136" s="139" t="s">
        <v>414</v>
      </c>
      <c r="L136" s="28"/>
      <c r="M136" s="143" t="s">
        <v>1</v>
      </c>
      <c r="N136" s="144" t="s">
        <v>33</v>
      </c>
      <c r="O136" s="145">
        <v>0</v>
      </c>
      <c r="P136" s="145">
        <f t="shared" si="1"/>
        <v>0</v>
      </c>
      <c r="Q136" s="145">
        <v>0</v>
      </c>
      <c r="R136" s="145">
        <f t="shared" si="2"/>
        <v>0</v>
      </c>
      <c r="S136" s="145">
        <v>0</v>
      </c>
      <c r="T136" s="146">
        <f t="shared" si="3"/>
        <v>0</v>
      </c>
      <c r="AR136" s="147" t="s">
        <v>160</v>
      </c>
      <c r="AT136" s="147" t="s">
        <v>156</v>
      </c>
      <c r="AU136" s="147" t="s">
        <v>75</v>
      </c>
      <c r="AY136" s="16" t="s">
        <v>154</v>
      </c>
      <c r="BE136" s="148">
        <f t="shared" si="4"/>
        <v>0</v>
      </c>
      <c r="BF136" s="148">
        <f t="shared" si="5"/>
        <v>0</v>
      </c>
      <c r="BG136" s="148">
        <f t="shared" si="6"/>
        <v>0</v>
      </c>
      <c r="BH136" s="148">
        <f t="shared" si="7"/>
        <v>0</v>
      </c>
      <c r="BI136" s="148">
        <f t="shared" si="8"/>
        <v>0</v>
      </c>
      <c r="BJ136" s="16" t="s">
        <v>75</v>
      </c>
      <c r="BK136" s="148">
        <f t="shared" si="9"/>
        <v>0</v>
      </c>
      <c r="BL136" s="16" t="s">
        <v>160</v>
      </c>
      <c r="BM136" s="147" t="s">
        <v>453</v>
      </c>
    </row>
    <row r="137" spans="2:65" s="1" customFormat="1" ht="16.5" customHeight="1">
      <c r="B137" s="136"/>
      <c r="C137" s="137" t="s">
        <v>218</v>
      </c>
      <c r="D137" s="137" t="s">
        <v>156</v>
      </c>
      <c r="E137" s="138" t="s">
        <v>454</v>
      </c>
      <c r="F137" s="139" t="s">
        <v>455</v>
      </c>
      <c r="G137" s="140" t="s">
        <v>281</v>
      </c>
      <c r="H137" s="141">
        <v>80</v>
      </c>
      <c r="I137" s="142"/>
      <c r="J137" s="142">
        <f t="shared" si="0"/>
        <v>0</v>
      </c>
      <c r="K137" s="139" t="s">
        <v>414</v>
      </c>
      <c r="L137" s="28"/>
      <c r="M137" s="143" t="s">
        <v>1</v>
      </c>
      <c r="N137" s="144" t="s">
        <v>33</v>
      </c>
      <c r="O137" s="145">
        <v>0</v>
      </c>
      <c r="P137" s="145">
        <f t="shared" si="1"/>
        <v>0</v>
      </c>
      <c r="Q137" s="145">
        <v>0</v>
      </c>
      <c r="R137" s="145">
        <f t="shared" si="2"/>
        <v>0</v>
      </c>
      <c r="S137" s="145">
        <v>0</v>
      </c>
      <c r="T137" s="146">
        <f t="shared" si="3"/>
        <v>0</v>
      </c>
      <c r="AR137" s="147" t="s">
        <v>160</v>
      </c>
      <c r="AT137" s="147" t="s">
        <v>156</v>
      </c>
      <c r="AU137" s="147" t="s">
        <v>75</v>
      </c>
      <c r="AY137" s="16" t="s">
        <v>154</v>
      </c>
      <c r="BE137" s="148">
        <f t="shared" si="4"/>
        <v>0</v>
      </c>
      <c r="BF137" s="148">
        <f t="shared" si="5"/>
        <v>0</v>
      </c>
      <c r="BG137" s="148">
        <f t="shared" si="6"/>
        <v>0</v>
      </c>
      <c r="BH137" s="148">
        <f t="shared" si="7"/>
        <v>0</v>
      </c>
      <c r="BI137" s="148">
        <f t="shared" si="8"/>
        <v>0</v>
      </c>
      <c r="BJ137" s="16" t="s">
        <v>75</v>
      </c>
      <c r="BK137" s="148">
        <f t="shared" si="9"/>
        <v>0</v>
      </c>
      <c r="BL137" s="16" t="s">
        <v>160</v>
      </c>
      <c r="BM137" s="147" t="s">
        <v>456</v>
      </c>
    </row>
    <row r="138" spans="2:65" s="1" customFormat="1" ht="16.5" customHeight="1">
      <c r="B138" s="136"/>
      <c r="C138" s="137" t="s">
        <v>8</v>
      </c>
      <c r="D138" s="137" t="s">
        <v>156</v>
      </c>
      <c r="E138" s="138" t="s">
        <v>457</v>
      </c>
      <c r="F138" s="139" t="s">
        <v>458</v>
      </c>
      <c r="G138" s="140" t="s">
        <v>216</v>
      </c>
      <c r="H138" s="141">
        <v>0.80500000000000005</v>
      </c>
      <c r="I138" s="142"/>
      <c r="J138" s="142">
        <f t="shared" si="0"/>
        <v>0</v>
      </c>
      <c r="K138" s="139" t="s">
        <v>414</v>
      </c>
      <c r="L138" s="28"/>
      <c r="M138" s="143" t="s">
        <v>1</v>
      </c>
      <c r="N138" s="144" t="s">
        <v>33</v>
      </c>
      <c r="O138" s="145">
        <v>0</v>
      </c>
      <c r="P138" s="145">
        <f t="shared" si="1"/>
        <v>0</v>
      </c>
      <c r="Q138" s="145">
        <v>0</v>
      </c>
      <c r="R138" s="145">
        <f t="shared" si="2"/>
        <v>0</v>
      </c>
      <c r="S138" s="145">
        <v>0</v>
      </c>
      <c r="T138" s="146">
        <f t="shared" si="3"/>
        <v>0</v>
      </c>
      <c r="AR138" s="147" t="s">
        <v>160</v>
      </c>
      <c r="AT138" s="147" t="s">
        <v>156</v>
      </c>
      <c r="AU138" s="147" t="s">
        <v>75</v>
      </c>
      <c r="AY138" s="16" t="s">
        <v>154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6" t="s">
        <v>75</v>
      </c>
      <c r="BK138" s="148">
        <f t="shared" si="9"/>
        <v>0</v>
      </c>
      <c r="BL138" s="16" t="s">
        <v>160</v>
      </c>
      <c r="BM138" s="147" t="s">
        <v>459</v>
      </c>
    </row>
    <row r="139" spans="2:65" s="1" customFormat="1" ht="16.5" customHeight="1">
      <c r="B139" s="136"/>
      <c r="C139" s="137" t="s">
        <v>225</v>
      </c>
      <c r="D139" s="137" t="s">
        <v>156</v>
      </c>
      <c r="E139" s="138" t="s">
        <v>460</v>
      </c>
      <c r="F139" s="139" t="s">
        <v>461</v>
      </c>
      <c r="G139" s="140" t="s">
        <v>216</v>
      </c>
      <c r="H139" s="141">
        <v>6.21</v>
      </c>
      <c r="I139" s="142"/>
      <c r="J139" s="142">
        <f t="shared" si="0"/>
        <v>0</v>
      </c>
      <c r="K139" s="139" t="s">
        <v>414</v>
      </c>
      <c r="L139" s="28"/>
      <c r="M139" s="143" t="s">
        <v>1</v>
      </c>
      <c r="N139" s="144" t="s">
        <v>33</v>
      </c>
      <c r="O139" s="145">
        <v>0</v>
      </c>
      <c r="P139" s="145">
        <f t="shared" si="1"/>
        <v>0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75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462</v>
      </c>
    </row>
    <row r="140" spans="2:65" s="1" customFormat="1" ht="16.5" customHeight="1">
      <c r="B140" s="136"/>
      <c r="C140" s="137" t="s">
        <v>232</v>
      </c>
      <c r="D140" s="137" t="s">
        <v>156</v>
      </c>
      <c r="E140" s="138" t="s">
        <v>463</v>
      </c>
      <c r="F140" s="139" t="s">
        <v>464</v>
      </c>
      <c r="G140" s="140" t="s">
        <v>216</v>
      </c>
      <c r="H140" s="141">
        <v>1.4</v>
      </c>
      <c r="I140" s="142"/>
      <c r="J140" s="142">
        <f t="shared" si="0"/>
        <v>0</v>
      </c>
      <c r="K140" s="139" t="s">
        <v>414</v>
      </c>
      <c r="L140" s="28"/>
      <c r="M140" s="143" t="s">
        <v>1</v>
      </c>
      <c r="N140" s="144" t="s">
        <v>33</v>
      </c>
      <c r="O140" s="145">
        <v>0</v>
      </c>
      <c r="P140" s="145">
        <f t="shared" si="1"/>
        <v>0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75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465</v>
      </c>
    </row>
    <row r="141" spans="2:65" s="11" customFormat="1" ht="25.9" customHeight="1">
      <c r="B141" s="124"/>
      <c r="D141" s="125" t="s">
        <v>67</v>
      </c>
      <c r="E141" s="126" t="s">
        <v>466</v>
      </c>
      <c r="F141" s="126" t="s">
        <v>467</v>
      </c>
      <c r="J141" s="127">
        <f>BK141</f>
        <v>0</v>
      </c>
      <c r="L141" s="124"/>
      <c r="M141" s="128"/>
      <c r="N141" s="129"/>
      <c r="O141" s="129"/>
      <c r="P141" s="130">
        <f>SUM(P142:P148)</f>
        <v>0</v>
      </c>
      <c r="Q141" s="129"/>
      <c r="R141" s="130">
        <f>SUM(R142:R148)</f>
        <v>0</v>
      </c>
      <c r="S141" s="129"/>
      <c r="T141" s="131">
        <f>SUM(T142:T148)</f>
        <v>0</v>
      </c>
      <c r="AR141" s="125" t="s">
        <v>160</v>
      </c>
      <c r="AT141" s="132" t="s">
        <v>67</v>
      </c>
      <c r="AU141" s="132" t="s">
        <v>68</v>
      </c>
      <c r="AY141" s="125" t="s">
        <v>154</v>
      </c>
      <c r="BK141" s="133">
        <f>SUM(BK142:BK148)</f>
        <v>0</v>
      </c>
    </row>
    <row r="142" spans="2:65" s="1" customFormat="1" ht="24" customHeight="1">
      <c r="B142" s="136"/>
      <c r="C142" s="137" t="s">
        <v>236</v>
      </c>
      <c r="D142" s="137" t="s">
        <v>156</v>
      </c>
      <c r="E142" s="138" t="s">
        <v>468</v>
      </c>
      <c r="F142" s="139" t="s">
        <v>469</v>
      </c>
      <c r="G142" s="140" t="s">
        <v>216</v>
      </c>
      <c r="H142" s="141">
        <v>45.606000000000002</v>
      </c>
      <c r="I142" s="142"/>
      <c r="J142" s="142">
        <f t="shared" ref="J142:J148" si="10">ROUND(I142*H142,2)</f>
        <v>0</v>
      </c>
      <c r="K142" s="139" t="s">
        <v>414</v>
      </c>
      <c r="L142" s="28"/>
      <c r="M142" s="143" t="s">
        <v>1</v>
      </c>
      <c r="N142" s="144" t="s">
        <v>33</v>
      </c>
      <c r="O142" s="145">
        <v>0</v>
      </c>
      <c r="P142" s="145">
        <f t="shared" ref="P142:P148" si="11">O142*H142</f>
        <v>0</v>
      </c>
      <c r="Q142" s="145">
        <v>0</v>
      </c>
      <c r="R142" s="145">
        <f t="shared" ref="R142:R148" si="12">Q142*H142</f>
        <v>0</v>
      </c>
      <c r="S142" s="145">
        <v>0</v>
      </c>
      <c r="T142" s="146">
        <f t="shared" ref="T142:T148" si="13">S142*H142</f>
        <v>0</v>
      </c>
      <c r="AR142" s="147" t="s">
        <v>470</v>
      </c>
      <c r="AT142" s="147" t="s">
        <v>156</v>
      </c>
      <c r="AU142" s="147" t="s">
        <v>75</v>
      </c>
      <c r="AY142" s="16" t="s">
        <v>154</v>
      </c>
      <c r="BE142" s="148">
        <f t="shared" ref="BE142:BE148" si="14">IF(N142="základní",J142,0)</f>
        <v>0</v>
      </c>
      <c r="BF142" s="148">
        <f t="shared" ref="BF142:BF148" si="15">IF(N142="snížená",J142,0)</f>
        <v>0</v>
      </c>
      <c r="BG142" s="148">
        <f t="shared" ref="BG142:BG148" si="16">IF(N142="zákl. přenesená",J142,0)</f>
        <v>0</v>
      </c>
      <c r="BH142" s="148">
        <f t="shared" ref="BH142:BH148" si="17">IF(N142="sníž. přenesená",J142,0)</f>
        <v>0</v>
      </c>
      <c r="BI142" s="148">
        <f t="shared" ref="BI142:BI148" si="18">IF(N142="nulová",J142,0)</f>
        <v>0</v>
      </c>
      <c r="BJ142" s="16" t="s">
        <v>75</v>
      </c>
      <c r="BK142" s="148">
        <f t="shared" ref="BK142:BK148" si="19">ROUND(I142*H142,2)</f>
        <v>0</v>
      </c>
      <c r="BL142" s="16" t="s">
        <v>470</v>
      </c>
      <c r="BM142" s="147" t="s">
        <v>471</v>
      </c>
    </row>
    <row r="143" spans="2:65" s="1" customFormat="1" ht="24" customHeight="1">
      <c r="B143" s="136"/>
      <c r="C143" s="137" t="s">
        <v>240</v>
      </c>
      <c r="D143" s="137" t="s">
        <v>156</v>
      </c>
      <c r="E143" s="138" t="s">
        <v>472</v>
      </c>
      <c r="F143" s="139" t="s">
        <v>473</v>
      </c>
      <c r="G143" s="140" t="s">
        <v>216</v>
      </c>
      <c r="H143" s="141">
        <v>135.458</v>
      </c>
      <c r="I143" s="142"/>
      <c r="J143" s="142">
        <f t="shared" si="10"/>
        <v>0</v>
      </c>
      <c r="K143" s="139" t="s">
        <v>414</v>
      </c>
      <c r="L143" s="28"/>
      <c r="M143" s="143" t="s">
        <v>1</v>
      </c>
      <c r="N143" s="144" t="s">
        <v>33</v>
      </c>
      <c r="O143" s="145">
        <v>0</v>
      </c>
      <c r="P143" s="145">
        <f t="shared" si="11"/>
        <v>0</v>
      </c>
      <c r="Q143" s="145">
        <v>0</v>
      </c>
      <c r="R143" s="145">
        <f t="shared" si="12"/>
        <v>0</v>
      </c>
      <c r="S143" s="145">
        <v>0</v>
      </c>
      <c r="T143" s="146">
        <f t="shared" si="13"/>
        <v>0</v>
      </c>
      <c r="AR143" s="147" t="s">
        <v>470</v>
      </c>
      <c r="AT143" s="147" t="s">
        <v>156</v>
      </c>
      <c r="AU143" s="147" t="s">
        <v>75</v>
      </c>
      <c r="AY143" s="16" t="s">
        <v>154</v>
      </c>
      <c r="BE143" s="148">
        <f t="shared" si="14"/>
        <v>0</v>
      </c>
      <c r="BF143" s="148">
        <f t="shared" si="15"/>
        <v>0</v>
      </c>
      <c r="BG143" s="148">
        <f t="shared" si="16"/>
        <v>0</v>
      </c>
      <c r="BH143" s="148">
        <f t="shared" si="17"/>
        <v>0</v>
      </c>
      <c r="BI143" s="148">
        <f t="shared" si="18"/>
        <v>0</v>
      </c>
      <c r="BJ143" s="16" t="s">
        <v>75</v>
      </c>
      <c r="BK143" s="148">
        <f t="shared" si="19"/>
        <v>0</v>
      </c>
      <c r="BL143" s="16" t="s">
        <v>470</v>
      </c>
      <c r="BM143" s="147" t="s">
        <v>474</v>
      </c>
    </row>
    <row r="144" spans="2:65" s="1" customFormat="1" ht="36" customHeight="1">
      <c r="B144" s="136"/>
      <c r="C144" s="137" t="s">
        <v>244</v>
      </c>
      <c r="D144" s="137" t="s">
        <v>156</v>
      </c>
      <c r="E144" s="138" t="s">
        <v>475</v>
      </c>
      <c r="F144" s="139" t="s">
        <v>476</v>
      </c>
      <c r="G144" s="140" t="s">
        <v>216</v>
      </c>
      <c r="H144" s="141">
        <v>8.4149999999999991</v>
      </c>
      <c r="I144" s="142"/>
      <c r="J144" s="142">
        <f t="shared" si="10"/>
        <v>0</v>
      </c>
      <c r="K144" s="139" t="s">
        <v>414</v>
      </c>
      <c r="L144" s="28"/>
      <c r="M144" s="143" t="s">
        <v>1</v>
      </c>
      <c r="N144" s="144" t="s">
        <v>33</v>
      </c>
      <c r="O144" s="145">
        <v>0</v>
      </c>
      <c r="P144" s="145">
        <f t="shared" si="11"/>
        <v>0</v>
      </c>
      <c r="Q144" s="145">
        <v>0</v>
      </c>
      <c r="R144" s="145">
        <f t="shared" si="12"/>
        <v>0</v>
      </c>
      <c r="S144" s="145">
        <v>0</v>
      </c>
      <c r="T144" s="146">
        <f t="shared" si="13"/>
        <v>0</v>
      </c>
      <c r="AR144" s="147" t="s">
        <v>470</v>
      </c>
      <c r="AT144" s="147" t="s">
        <v>156</v>
      </c>
      <c r="AU144" s="147" t="s">
        <v>75</v>
      </c>
      <c r="AY144" s="16" t="s">
        <v>154</v>
      </c>
      <c r="BE144" s="148">
        <f t="shared" si="14"/>
        <v>0</v>
      </c>
      <c r="BF144" s="148">
        <f t="shared" si="15"/>
        <v>0</v>
      </c>
      <c r="BG144" s="148">
        <f t="shared" si="16"/>
        <v>0</v>
      </c>
      <c r="BH144" s="148">
        <f t="shared" si="17"/>
        <v>0</v>
      </c>
      <c r="BI144" s="148">
        <f t="shared" si="18"/>
        <v>0</v>
      </c>
      <c r="BJ144" s="16" t="s">
        <v>75</v>
      </c>
      <c r="BK144" s="148">
        <f t="shared" si="19"/>
        <v>0</v>
      </c>
      <c r="BL144" s="16" t="s">
        <v>470</v>
      </c>
      <c r="BM144" s="147" t="s">
        <v>477</v>
      </c>
    </row>
    <row r="145" spans="2:65" s="1" customFormat="1" ht="16.5" customHeight="1">
      <c r="B145" s="136"/>
      <c r="C145" s="137" t="s">
        <v>7</v>
      </c>
      <c r="D145" s="137" t="s">
        <v>156</v>
      </c>
      <c r="E145" s="138" t="s">
        <v>478</v>
      </c>
      <c r="F145" s="139" t="s">
        <v>479</v>
      </c>
      <c r="G145" s="140" t="s">
        <v>216</v>
      </c>
      <c r="H145" s="141">
        <v>45.606000000000002</v>
      </c>
      <c r="I145" s="142"/>
      <c r="J145" s="142">
        <f t="shared" si="10"/>
        <v>0</v>
      </c>
      <c r="K145" s="139" t="s">
        <v>414</v>
      </c>
      <c r="L145" s="28"/>
      <c r="M145" s="143" t="s">
        <v>1</v>
      </c>
      <c r="N145" s="144" t="s">
        <v>33</v>
      </c>
      <c r="O145" s="145">
        <v>0</v>
      </c>
      <c r="P145" s="145">
        <f t="shared" si="11"/>
        <v>0</v>
      </c>
      <c r="Q145" s="145">
        <v>0</v>
      </c>
      <c r="R145" s="145">
        <f t="shared" si="12"/>
        <v>0</v>
      </c>
      <c r="S145" s="145">
        <v>0</v>
      </c>
      <c r="T145" s="146">
        <f t="shared" si="13"/>
        <v>0</v>
      </c>
      <c r="AR145" s="147" t="s">
        <v>470</v>
      </c>
      <c r="AT145" s="147" t="s">
        <v>156</v>
      </c>
      <c r="AU145" s="147" t="s">
        <v>75</v>
      </c>
      <c r="AY145" s="16" t="s">
        <v>154</v>
      </c>
      <c r="BE145" s="148">
        <f t="shared" si="14"/>
        <v>0</v>
      </c>
      <c r="BF145" s="148">
        <f t="shared" si="15"/>
        <v>0</v>
      </c>
      <c r="BG145" s="148">
        <f t="shared" si="16"/>
        <v>0</v>
      </c>
      <c r="BH145" s="148">
        <f t="shared" si="17"/>
        <v>0</v>
      </c>
      <c r="BI145" s="148">
        <f t="shared" si="18"/>
        <v>0</v>
      </c>
      <c r="BJ145" s="16" t="s">
        <v>75</v>
      </c>
      <c r="BK145" s="148">
        <f t="shared" si="19"/>
        <v>0</v>
      </c>
      <c r="BL145" s="16" t="s">
        <v>470</v>
      </c>
      <c r="BM145" s="147" t="s">
        <v>480</v>
      </c>
    </row>
    <row r="146" spans="2:65" s="1" customFormat="1" ht="24" customHeight="1">
      <c r="B146" s="136"/>
      <c r="C146" s="137" t="s">
        <v>252</v>
      </c>
      <c r="D146" s="137" t="s">
        <v>156</v>
      </c>
      <c r="E146" s="138" t="s">
        <v>481</v>
      </c>
      <c r="F146" s="139" t="s">
        <v>482</v>
      </c>
      <c r="G146" s="140" t="s">
        <v>275</v>
      </c>
      <c r="H146" s="141">
        <v>1</v>
      </c>
      <c r="I146" s="142"/>
      <c r="J146" s="142">
        <f t="shared" si="10"/>
        <v>0</v>
      </c>
      <c r="K146" s="139" t="s">
        <v>414</v>
      </c>
      <c r="L146" s="28"/>
      <c r="M146" s="143" t="s">
        <v>1</v>
      </c>
      <c r="N146" s="144" t="s">
        <v>33</v>
      </c>
      <c r="O146" s="145">
        <v>0</v>
      </c>
      <c r="P146" s="145">
        <f t="shared" si="11"/>
        <v>0</v>
      </c>
      <c r="Q146" s="145">
        <v>0</v>
      </c>
      <c r="R146" s="145">
        <f t="shared" si="12"/>
        <v>0</v>
      </c>
      <c r="S146" s="145">
        <v>0</v>
      </c>
      <c r="T146" s="146">
        <f t="shared" si="13"/>
        <v>0</v>
      </c>
      <c r="AR146" s="147" t="s">
        <v>470</v>
      </c>
      <c r="AT146" s="147" t="s">
        <v>156</v>
      </c>
      <c r="AU146" s="147" t="s">
        <v>75</v>
      </c>
      <c r="AY146" s="16" t="s">
        <v>154</v>
      </c>
      <c r="BE146" s="148">
        <f t="shared" si="14"/>
        <v>0</v>
      </c>
      <c r="BF146" s="148">
        <f t="shared" si="15"/>
        <v>0</v>
      </c>
      <c r="BG146" s="148">
        <f t="shared" si="16"/>
        <v>0</v>
      </c>
      <c r="BH146" s="148">
        <f t="shared" si="17"/>
        <v>0</v>
      </c>
      <c r="BI146" s="148">
        <f t="shared" si="18"/>
        <v>0</v>
      </c>
      <c r="BJ146" s="16" t="s">
        <v>75</v>
      </c>
      <c r="BK146" s="148">
        <f t="shared" si="19"/>
        <v>0</v>
      </c>
      <c r="BL146" s="16" t="s">
        <v>470</v>
      </c>
      <c r="BM146" s="147" t="s">
        <v>483</v>
      </c>
    </row>
    <row r="147" spans="2:65" s="1" customFormat="1" ht="24" customHeight="1">
      <c r="B147" s="136"/>
      <c r="C147" s="137" t="s">
        <v>256</v>
      </c>
      <c r="D147" s="137" t="s">
        <v>156</v>
      </c>
      <c r="E147" s="138" t="s">
        <v>484</v>
      </c>
      <c r="F147" s="139" t="s">
        <v>485</v>
      </c>
      <c r="G147" s="140" t="s">
        <v>275</v>
      </c>
      <c r="H147" s="141">
        <v>3</v>
      </c>
      <c r="I147" s="142"/>
      <c r="J147" s="142">
        <f t="shared" si="10"/>
        <v>0</v>
      </c>
      <c r="K147" s="139" t="s">
        <v>414</v>
      </c>
      <c r="L147" s="28"/>
      <c r="M147" s="143" t="s">
        <v>1</v>
      </c>
      <c r="N147" s="144" t="s">
        <v>33</v>
      </c>
      <c r="O147" s="145">
        <v>0</v>
      </c>
      <c r="P147" s="145">
        <f t="shared" si="11"/>
        <v>0</v>
      </c>
      <c r="Q147" s="145">
        <v>0</v>
      </c>
      <c r="R147" s="145">
        <f t="shared" si="12"/>
        <v>0</v>
      </c>
      <c r="S147" s="145">
        <v>0</v>
      </c>
      <c r="T147" s="146">
        <f t="shared" si="13"/>
        <v>0</v>
      </c>
      <c r="AR147" s="147" t="s">
        <v>470</v>
      </c>
      <c r="AT147" s="147" t="s">
        <v>156</v>
      </c>
      <c r="AU147" s="147" t="s">
        <v>75</v>
      </c>
      <c r="AY147" s="16" t="s">
        <v>154</v>
      </c>
      <c r="BE147" s="148">
        <f t="shared" si="14"/>
        <v>0</v>
      </c>
      <c r="BF147" s="148">
        <f t="shared" si="15"/>
        <v>0</v>
      </c>
      <c r="BG147" s="148">
        <f t="shared" si="16"/>
        <v>0</v>
      </c>
      <c r="BH147" s="148">
        <f t="shared" si="17"/>
        <v>0</v>
      </c>
      <c r="BI147" s="148">
        <f t="shared" si="18"/>
        <v>0</v>
      </c>
      <c r="BJ147" s="16" t="s">
        <v>75</v>
      </c>
      <c r="BK147" s="148">
        <f t="shared" si="19"/>
        <v>0</v>
      </c>
      <c r="BL147" s="16" t="s">
        <v>470</v>
      </c>
      <c r="BM147" s="147" t="s">
        <v>486</v>
      </c>
    </row>
    <row r="148" spans="2:65" s="1" customFormat="1" ht="16.5" customHeight="1">
      <c r="B148" s="136"/>
      <c r="C148" s="137" t="s">
        <v>260</v>
      </c>
      <c r="D148" s="137" t="s">
        <v>156</v>
      </c>
      <c r="E148" s="138" t="s">
        <v>487</v>
      </c>
      <c r="F148" s="139" t="s">
        <v>488</v>
      </c>
      <c r="G148" s="140" t="s">
        <v>216</v>
      </c>
      <c r="H148" s="141">
        <v>45.606000000000002</v>
      </c>
      <c r="I148" s="142"/>
      <c r="J148" s="142">
        <f t="shared" si="10"/>
        <v>0</v>
      </c>
      <c r="K148" s="139" t="s">
        <v>414</v>
      </c>
      <c r="L148" s="28"/>
      <c r="M148" s="179" t="s">
        <v>1</v>
      </c>
      <c r="N148" s="180" t="s">
        <v>33</v>
      </c>
      <c r="O148" s="181">
        <v>0</v>
      </c>
      <c r="P148" s="181">
        <f t="shared" si="11"/>
        <v>0</v>
      </c>
      <c r="Q148" s="181">
        <v>0</v>
      </c>
      <c r="R148" s="181">
        <f t="shared" si="12"/>
        <v>0</v>
      </c>
      <c r="S148" s="181">
        <v>0</v>
      </c>
      <c r="T148" s="182">
        <f t="shared" si="13"/>
        <v>0</v>
      </c>
      <c r="AR148" s="147" t="s">
        <v>470</v>
      </c>
      <c r="AT148" s="147" t="s">
        <v>156</v>
      </c>
      <c r="AU148" s="147" t="s">
        <v>75</v>
      </c>
      <c r="AY148" s="16" t="s">
        <v>154</v>
      </c>
      <c r="BE148" s="148">
        <f t="shared" si="14"/>
        <v>0</v>
      </c>
      <c r="BF148" s="148">
        <f t="shared" si="15"/>
        <v>0</v>
      </c>
      <c r="BG148" s="148">
        <f t="shared" si="16"/>
        <v>0</v>
      </c>
      <c r="BH148" s="148">
        <f t="shared" si="17"/>
        <v>0</v>
      </c>
      <c r="BI148" s="148">
        <f t="shared" si="18"/>
        <v>0</v>
      </c>
      <c r="BJ148" s="16" t="s">
        <v>75</v>
      </c>
      <c r="BK148" s="148">
        <f t="shared" si="19"/>
        <v>0</v>
      </c>
      <c r="BL148" s="16" t="s">
        <v>470</v>
      </c>
      <c r="BM148" s="147" t="s">
        <v>489</v>
      </c>
    </row>
    <row r="149" spans="2:65" s="1" customFormat="1" ht="6.95" customHeight="1">
      <c r="B149" s="40"/>
      <c r="C149" s="41"/>
      <c r="D149" s="41"/>
      <c r="E149" s="41"/>
      <c r="F149" s="41"/>
      <c r="G149" s="41"/>
      <c r="H149" s="41"/>
      <c r="I149" s="41"/>
      <c r="J149" s="41"/>
      <c r="K149" s="41"/>
      <c r="L149" s="28"/>
    </row>
  </sheetData>
  <autoFilter ref="C121:K148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31"/>
  <sheetViews>
    <sheetView showGridLines="0" workbookViewId="0">
      <selection activeCell="A2" sqref="A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92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490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491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ROUND(J135,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ROUND((SUM(BE135:BE230)),  2)</f>
        <v>0</v>
      </c>
      <c r="I35" s="95">
        <v>0.21</v>
      </c>
      <c r="J35" s="94">
        <f>ROUND(((SUM(BE135:BE230))*I35),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ROUND((SUM(BF135:BF230)),  2)</f>
        <v>0</v>
      </c>
      <c r="I36" s="95">
        <v>0.15</v>
      </c>
      <c r="J36" s="94">
        <f>ROUND(((SUM(BF135:BF230))*I36),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ROUND((SUM(BG135:BG230)),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ROUND((SUM(BH135:BH230)),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ROUND((SUM(BI135:BI230)),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490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02.1 - Oprava propustku - km 25,142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J135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124</v>
      </c>
      <c r="E99" s="109"/>
      <c r="F99" s="109"/>
      <c r="G99" s="109"/>
      <c r="H99" s="109"/>
      <c r="I99" s="109"/>
      <c r="J99" s="110">
        <f>J136</f>
        <v>0</v>
      </c>
      <c r="L99" s="107"/>
    </row>
    <row r="100" spans="2:47" s="9" customFormat="1" ht="19.899999999999999" hidden="1" customHeight="1">
      <c r="B100" s="111"/>
      <c r="D100" s="112" t="s">
        <v>125</v>
      </c>
      <c r="E100" s="113"/>
      <c r="F100" s="113"/>
      <c r="G100" s="113"/>
      <c r="H100" s="113"/>
      <c r="I100" s="113"/>
      <c r="J100" s="114">
        <f>J137</f>
        <v>0</v>
      </c>
      <c r="L100" s="111"/>
    </row>
    <row r="101" spans="2:47" s="9" customFormat="1" ht="19.899999999999999" hidden="1" customHeight="1">
      <c r="B101" s="111"/>
      <c r="D101" s="112" t="s">
        <v>126</v>
      </c>
      <c r="E101" s="113"/>
      <c r="F101" s="113"/>
      <c r="G101" s="113"/>
      <c r="H101" s="113"/>
      <c r="I101" s="113"/>
      <c r="J101" s="114">
        <f>J161</f>
        <v>0</v>
      </c>
      <c r="L101" s="111"/>
    </row>
    <row r="102" spans="2:47" s="9" customFormat="1" ht="19.899999999999999" hidden="1" customHeight="1">
      <c r="B102" s="111"/>
      <c r="D102" s="112" t="s">
        <v>492</v>
      </c>
      <c r="E102" s="113"/>
      <c r="F102" s="113"/>
      <c r="G102" s="113"/>
      <c r="H102" s="113"/>
      <c r="I102" s="113"/>
      <c r="J102" s="114">
        <f>J169</f>
        <v>0</v>
      </c>
      <c r="L102" s="111"/>
    </row>
    <row r="103" spans="2:47" s="9" customFormat="1" ht="19.899999999999999" hidden="1" customHeight="1">
      <c r="B103" s="111"/>
      <c r="D103" s="112" t="s">
        <v>127</v>
      </c>
      <c r="E103" s="113"/>
      <c r="F103" s="113"/>
      <c r="G103" s="113"/>
      <c r="H103" s="113"/>
      <c r="I103" s="113"/>
      <c r="J103" s="114">
        <f>J181</f>
        <v>0</v>
      </c>
      <c r="L103" s="111"/>
    </row>
    <row r="104" spans="2:47" s="9" customFormat="1" ht="19.899999999999999" hidden="1" customHeight="1">
      <c r="B104" s="111"/>
      <c r="D104" s="112" t="s">
        <v>129</v>
      </c>
      <c r="E104" s="113"/>
      <c r="F104" s="113"/>
      <c r="G104" s="113"/>
      <c r="H104" s="113"/>
      <c r="I104" s="113"/>
      <c r="J104" s="114">
        <f>J192</f>
        <v>0</v>
      </c>
      <c r="L104" s="111"/>
    </row>
    <row r="105" spans="2:47" s="9" customFormat="1" ht="19.899999999999999" hidden="1" customHeight="1">
      <c r="B105" s="111"/>
      <c r="D105" s="112" t="s">
        <v>130</v>
      </c>
      <c r="E105" s="113"/>
      <c r="F105" s="113"/>
      <c r="G105" s="113"/>
      <c r="H105" s="113"/>
      <c r="I105" s="113"/>
      <c r="J105" s="114">
        <f>J201</f>
        <v>0</v>
      </c>
      <c r="L105" s="111"/>
    </row>
    <row r="106" spans="2:47" s="9" customFormat="1" ht="19.899999999999999" hidden="1" customHeight="1">
      <c r="B106" s="111"/>
      <c r="D106" s="112" t="s">
        <v>131</v>
      </c>
      <c r="E106" s="113"/>
      <c r="F106" s="113"/>
      <c r="G106" s="113"/>
      <c r="H106" s="113"/>
      <c r="I106" s="113"/>
      <c r="J106" s="114">
        <f>J208</f>
        <v>0</v>
      </c>
      <c r="L106" s="111"/>
    </row>
    <row r="107" spans="2:47" s="8" customFormat="1" ht="24.95" hidden="1" customHeight="1">
      <c r="B107" s="107"/>
      <c r="D107" s="108" t="s">
        <v>132</v>
      </c>
      <c r="E107" s="109"/>
      <c r="F107" s="109"/>
      <c r="G107" s="109"/>
      <c r="H107" s="109"/>
      <c r="I107" s="109"/>
      <c r="J107" s="110">
        <f>J211</f>
        <v>0</v>
      </c>
      <c r="L107" s="107"/>
    </row>
    <row r="108" spans="2:47" s="9" customFormat="1" ht="19.899999999999999" hidden="1" customHeight="1">
      <c r="B108" s="111"/>
      <c r="D108" s="112" t="s">
        <v>133</v>
      </c>
      <c r="E108" s="113"/>
      <c r="F108" s="113"/>
      <c r="G108" s="113"/>
      <c r="H108" s="113"/>
      <c r="I108" s="113"/>
      <c r="J108" s="114">
        <f>J212</f>
        <v>0</v>
      </c>
      <c r="L108" s="111"/>
    </row>
    <row r="109" spans="2:47" s="8" customFormat="1" ht="24.95" hidden="1" customHeight="1">
      <c r="B109" s="107"/>
      <c r="D109" s="108" t="s">
        <v>134</v>
      </c>
      <c r="E109" s="109"/>
      <c r="F109" s="109"/>
      <c r="G109" s="109"/>
      <c r="H109" s="109"/>
      <c r="I109" s="109"/>
      <c r="J109" s="110">
        <f>J218</f>
        <v>0</v>
      </c>
      <c r="L109" s="107"/>
    </row>
    <row r="110" spans="2:47" s="9" customFormat="1" ht="19.899999999999999" hidden="1" customHeight="1">
      <c r="B110" s="111"/>
      <c r="D110" s="112" t="s">
        <v>135</v>
      </c>
      <c r="E110" s="113"/>
      <c r="F110" s="113"/>
      <c r="G110" s="113"/>
      <c r="H110" s="113"/>
      <c r="I110" s="113"/>
      <c r="J110" s="114">
        <f>J219</f>
        <v>0</v>
      </c>
      <c r="L110" s="111"/>
    </row>
    <row r="111" spans="2:47" s="9" customFormat="1" ht="19.899999999999999" hidden="1" customHeight="1">
      <c r="B111" s="111"/>
      <c r="D111" s="112" t="s">
        <v>136</v>
      </c>
      <c r="E111" s="113"/>
      <c r="F111" s="113"/>
      <c r="G111" s="113"/>
      <c r="H111" s="113"/>
      <c r="I111" s="113"/>
      <c r="J111" s="114">
        <f>J222</f>
        <v>0</v>
      </c>
      <c r="L111" s="111"/>
    </row>
    <row r="112" spans="2:47" s="9" customFormat="1" ht="19.899999999999999" hidden="1" customHeight="1">
      <c r="B112" s="111"/>
      <c r="D112" s="112" t="s">
        <v>137</v>
      </c>
      <c r="E112" s="113"/>
      <c r="F112" s="113"/>
      <c r="G112" s="113"/>
      <c r="H112" s="113"/>
      <c r="I112" s="113"/>
      <c r="J112" s="114">
        <f>J226</f>
        <v>0</v>
      </c>
      <c r="L112" s="111"/>
    </row>
    <row r="113" spans="2:12" s="9" customFormat="1" ht="19.899999999999999" hidden="1" customHeight="1">
      <c r="B113" s="111"/>
      <c r="D113" s="112" t="s">
        <v>138</v>
      </c>
      <c r="E113" s="113"/>
      <c r="F113" s="113"/>
      <c r="G113" s="113"/>
      <c r="H113" s="113"/>
      <c r="I113" s="113"/>
      <c r="J113" s="114">
        <f>J228</f>
        <v>0</v>
      </c>
      <c r="L113" s="111"/>
    </row>
    <row r="114" spans="2:12" s="1" customFormat="1" ht="21.75" hidden="1" customHeight="1">
      <c r="B114" s="28"/>
      <c r="L114" s="28"/>
    </row>
    <row r="115" spans="2:12" s="1" customFormat="1" ht="6.95" hidden="1" customHeight="1"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28"/>
    </row>
    <row r="116" spans="2:12" hidden="1"/>
    <row r="117" spans="2:12" hidden="1"/>
    <row r="118" spans="2:12" hidden="1"/>
    <row r="119" spans="2:12" s="1" customFormat="1" ht="6.95" customHeight="1">
      <c r="B119" s="42"/>
      <c r="C119" s="43"/>
      <c r="D119" s="43"/>
      <c r="E119" s="43"/>
      <c r="F119" s="43"/>
      <c r="G119" s="43"/>
      <c r="H119" s="43"/>
      <c r="I119" s="43"/>
      <c r="J119" s="43"/>
      <c r="K119" s="43"/>
      <c r="L119" s="28"/>
    </row>
    <row r="120" spans="2:12" s="1" customFormat="1" ht="24.95" customHeight="1">
      <c r="B120" s="28"/>
      <c r="C120" s="20" t="s">
        <v>139</v>
      </c>
      <c r="L120" s="28"/>
    </row>
    <row r="121" spans="2:12" s="1" customFormat="1" ht="6.95" customHeight="1">
      <c r="B121" s="28"/>
      <c r="L121" s="28"/>
    </row>
    <row r="122" spans="2:12" s="1" customFormat="1" ht="12" customHeight="1">
      <c r="B122" s="28"/>
      <c r="C122" s="25" t="s">
        <v>13</v>
      </c>
      <c r="L122" s="28"/>
    </row>
    <row r="123" spans="2:12" s="1" customFormat="1" ht="16.5" customHeight="1">
      <c r="B123" s="28"/>
      <c r="E123" s="222" t="str">
        <f>E7</f>
        <v>Oprava propustků v km 24,666, 25,142, 25,589 a 25,786 na trati Vsetín - Velké Karlovice</v>
      </c>
      <c r="F123" s="223"/>
      <c r="G123" s="223"/>
      <c r="H123" s="223"/>
      <c r="L123" s="28"/>
    </row>
    <row r="124" spans="2:12" ht="12" customHeight="1">
      <c r="B124" s="19"/>
      <c r="C124" s="25" t="s">
        <v>115</v>
      </c>
      <c r="L124" s="19"/>
    </row>
    <row r="125" spans="2:12" s="1" customFormat="1" ht="16.5" customHeight="1">
      <c r="B125" s="28"/>
      <c r="E125" s="222" t="s">
        <v>490</v>
      </c>
      <c r="F125" s="221"/>
      <c r="G125" s="221"/>
      <c r="H125" s="221"/>
      <c r="L125" s="28"/>
    </row>
    <row r="126" spans="2:12" s="1" customFormat="1" ht="12" customHeight="1">
      <c r="B126" s="28"/>
      <c r="C126" s="25" t="s">
        <v>117</v>
      </c>
      <c r="L126" s="28"/>
    </row>
    <row r="127" spans="2:12" s="1" customFormat="1" ht="16.5" customHeight="1">
      <c r="B127" s="28"/>
      <c r="E127" s="210" t="str">
        <f>E11</f>
        <v>SO 02.1 - Oprava propustku - km 25,142</v>
      </c>
      <c r="F127" s="221"/>
      <c r="G127" s="221"/>
      <c r="H127" s="221"/>
      <c r="L127" s="28"/>
    </row>
    <row r="128" spans="2:12" s="1" customFormat="1" ht="6.95" customHeight="1">
      <c r="B128" s="28"/>
      <c r="L128" s="28"/>
    </row>
    <row r="129" spans="2:65" s="1" customFormat="1" ht="12" customHeight="1">
      <c r="B129" s="28"/>
      <c r="C129" s="25" t="s">
        <v>17</v>
      </c>
      <c r="F129" s="23" t="str">
        <f>F14</f>
        <v xml:space="preserve"> </v>
      </c>
      <c r="I129" s="25" t="s">
        <v>19</v>
      </c>
      <c r="J129" s="48">
        <f>IF(J14="","",J14)</f>
        <v>0</v>
      </c>
      <c r="L129" s="28"/>
    </row>
    <row r="130" spans="2:65" s="1" customFormat="1" ht="6.95" customHeight="1">
      <c r="B130" s="28"/>
      <c r="L130" s="28"/>
    </row>
    <row r="131" spans="2:65" s="1" customFormat="1" ht="15.2" customHeight="1">
      <c r="B131" s="28"/>
      <c r="C131" s="25" t="s">
        <v>20</v>
      </c>
      <c r="F131" s="23" t="str">
        <f>E17</f>
        <v xml:space="preserve"> </v>
      </c>
      <c r="I131" s="25" t="s">
        <v>24</v>
      </c>
      <c r="J131" s="26" t="str">
        <f>E23</f>
        <v xml:space="preserve"> </v>
      </c>
      <c r="L131" s="28"/>
    </row>
    <row r="132" spans="2:65" s="1" customFormat="1" ht="15.2" customHeight="1">
      <c r="B132" s="28"/>
      <c r="C132" s="25" t="s">
        <v>23</v>
      </c>
      <c r="F132" s="23" t="str">
        <f>IF(E20="","",E20)</f>
        <v xml:space="preserve"> </v>
      </c>
      <c r="I132" s="25" t="s">
        <v>26</v>
      </c>
      <c r="J132" s="26" t="str">
        <f>E26</f>
        <v xml:space="preserve"> </v>
      </c>
      <c r="L132" s="28"/>
    </row>
    <row r="133" spans="2:65" s="1" customFormat="1" ht="10.35" customHeight="1">
      <c r="B133" s="28"/>
      <c r="L133" s="28"/>
    </row>
    <row r="134" spans="2:65" s="10" customFormat="1" ht="29.25" customHeight="1">
      <c r="B134" s="115"/>
      <c r="C134" s="116" t="s">
        <v>140</v>
      </c>
      <c r="D134" s="117" t="s">
        <v>53</v>
      </c>
      <c r="E134" s="117" t="s">
        <v>49</v>
      </c>
      <c r="F134" s="117" t="s">
        <v>50</v>
      </c>
      <c r="G134" s="117" t="s">
        <v>141</v>
      </c>
      <c r="H134" s="117" t="s">
        <v>142</v>
      </c>
      <c r="I134" s="117" t="s">
        <v>143</v>
      </c>
      <c r="J134" s="118" t="s">
        <v>121</v>
      </c>
      <c r="K134" s="119" t="s">
        <v>144</v>
      </c>
      <c r="L134" s="115"/>
      <c r="M134" s="55" t="s">
        <v>1</v>
      </c>
      <c r="N134" s="56" t="s">
        <v>32</v>
      </c>
      <c r="O134" s="56" t="s">
        <v>145</v>
      </c>
      <c r="P134" s="56" t="s">
        <v>146</v>
      </c>
      <c r="Q134" s="56" t="s">
        <v>147</v>
      </c>
      <c r="R134" s="56" t="s">
        <v>148</v>
      </c>
      <c r="S134" s="56" t="s">
        <v>149</v>
      </c>
      <c r="T134" s="57" t="s">
        <v>150</v>
      </c>
    </row>
    <row r="135" spans="2:65" s="1" customFormat="1" ht="22.9" customHeight="1">
      <c r="B135" s="28"/>
      <c r="C135" s="60" t="s">
        <v>151</v>
      </c>
      <c r="J135" s="120">
        <f>BK135</f>
        <v>0</v>
      </c>
      <c r="L135" s="28"/>
      <c r="M135" s="58"/>
      <c r="N135" s="49"/>
      <c r="O135" s="49"/>
      <c r="P135" s="121">
        <f>P136+P211+P218</f>
        <v>841.04939500000023</v>
      </c>
      <c r="Q135" s="49"/>
      <c r="R135" s="121">
        <f>R136+R211+R218</f>
        <v>108.67700277909999</v>
      </c>
      <c r="S135" s="49"/>
      <c r="T135" s="122">
        <f>T136+T211+T218</f>
        <v>83.271640000000005</v>
      </c>
      <c r="AT135" s="16" t="s">
        <v>67</v>
      </c>
      <c r="AU135" s="16" t="s">
        <v>123</v>
      </c>
      <c r="BK135" s="123">
        <f>BK136+BK211+BK218</f>
        <v>0</v>
      </c>
    </row>
    <row r="136" spans="2:65" s="11" customFormat="1" ht="25.9" customHeight="1">
      <c r="B136" s="124"/>
      <c r="D136" s="125" t="s">
        <v>67</v>
      </c>
      <c r="E136" s="126" t="s">
        <v>152</v>
      </c>
      <c r="F136" s="126" t="s">
        <v>153</v>
      </c>
      <c r="J136" s="127">
        <f>BK136</f>
        <v>0</v>
      </c>
      <c r="L136" s="124"/>
      <c r="M136" s="128"/>
      <c r="N136" s="129"/>
      <c r="O136" s="129"/>
      <c r="P136" s="130">
        <f>P137+P161+P169+P181+P192+P201+P208</f>
        <v>829.36410800000021</v>
      </c>
      <c r="Q136" s="129"/>
      <c r="R136" s="130">
        <f>R137+R161+R169+R181+R192+R201+R208</f>
        <v>107.77395219909999</v>
      </c>
      <c r="S136" s="129"/>
      <c r="T136" s="131">
        <f>T137+T161+T169+T181+T192+T201+T208</f>
        <v>83.271640000000005</v>
      </c>
      <c r="AR136" s="125" t="s">
        <v>75</v>
      </c>
      <c r="AT136" s="132" t="s">
        <v>67</v>
      </c>
      <c r="AU136" s="132" t="s">
        <v>68</v>
      </c>
      <c r="AY136" s="125" t="s">
        <v>154</v>
      </c>
      <c r="BK136" s="133">
        <f>BK137+BK161+BK169+BK181+BK192+BK201+BK208</f>
        <v>0</v>
      </c>
    </row>
    <row r="137" spans="2:65" s="11" customFormat="1" ht="22.9" customHeight="1">
      <c r="B137" s="124"/>
      <c r="D137" s="125" t="s">
        <v>67</v>
      </c>
      <c r="E137" s="134" t="s">
        <v>75</v>
      </c>
      <c r="F137" s="134" t="s">
        <v>155</v>
      </c>
      <c r="J137" s="135">
        <f>BK137</f>
        <v>0</v>
      </c>
      <c r="L137" s="124"/>
      <c r="M137" s="128"/>
      <c r="N137" s="129"/>
      <c r="O137" s="129"/>
      <c r="P137" s="130">
        <f>SUM(P138:P160)</f>
        <v>127.94693500000001</v>
      </c>
      <c r="Q137" s="129"/>
      <c r="R137" s="130">
        <f>SUM(R138:R160)</f>
        <v>0.27081722149999998</v>
      </c>
      <c r="S137" s="129"/>
      <c r="T137" s="131">
        <f>SUM(T138:T160)</f>
        <v>0</v>
      </c>
      <c r="AR137" s="125" t="s">
        <v>75</v>
      </c>
      <c r="AT137" s="132" t="s">
        <v>67</v>
      </c>
      <c r="AU137" s="132" t="s">
        <v>75</v>
      </c>
      <c r="AY137" s="125" t="s">
        <v>154</v>
      </c>
      <c r="BK137" s="133">
        <f>SUM(BK138:BK160)</f>
        <v>0</v>
      </c>
    </row>
    <row r="138" spans="2:65" s="1" customFormat="1" ht="16.5" customHeight="1">
      <c r="B138" s="136"/>
      <c r="C138" s="137" t="s">
        <v>75</v>
      </c>
      <c r="D138" s="137" t="s">
        <v>156</v>
      </c>
      <c r="E138" s="138" t="s">
        <v>493</v>
      </c>
      <c r="F138" s="139" t="s">
        <v>494</v>
      </c>
      <c r="G138" s="140" t="s">
        <v>281</v>
      </c>
      <c r="H138" s="141">
        <v>15</v>
      </c>
      <c r="I138" s="142"/>
      <c r="J138" s="142">
        <f t="shared" ref="J138:J145" si="0">ROUND(I138*H138,2)</f>
        <v>0</v>
      </c>
      <c r="K138" s="139" t="s">
        <v>1</v>
      </c>
      <c r="L138" s="28"/>
      <c r="M138" s="143" t="s">
        <v>1</v>
      </c>
      <c r="N138" s="144" t="s">
        <v>33</v>
      </c>
      <c r="O138" s="145">
        <v>0.98699999999999999</v>
      </c>
      <c r="P138" s="145">
        <f t="shared" ref="P138:P145" si="1">O138*H138</f>
        <v>14.805</v>
      </c>
      <c r="Q138" s="145">
        <v>1.7971748100000001E-2</v>
      </c>
      <c r="R138" s="145">
        <f t="shared" ref="R138:R145" si="2">Q138*H138</f>
        <v>0.26957622149999999</v>
      </c>
      <c r="S138" s="145">
        <v>0</v>
      </c>
      <c r="T138" s="146">
        <f t="shared" ref="T138:T145" si="3">S138*H138</f>
        <v>0</v>
      </c>
      <c r="AR138" s="147" t="s">
        <v>160</v>
      </c>
      <c r="AT138" s="147" t="s">
        <v>156</v>
      </c>
      <c r="AU138" s="147" t="s">
        <v>77</v>
      </c>
      <c r="AY138" s="16" t="s">
        <v>154</v>
      </c>
      <c r="BE138" s="148">
        <f t="shared" ref="BE138:BE145" si="4">IF(N138="základní",J138,0)</f>
        <v>0</v>
      </c>
      <c r="BF138" s="148">
        <f t="shared" ref="BF138:BF145" si="5">IF(N138="snížená",J138,0)</f>
        <v>0</v>
      </c>
      <c r="BG138" s="148">
        <f t="shared" ref="BG138:BG145" si="6">IF(N138="zákl. přenesená",J138,0)</f>
        <v>0</v>
      </c>
      <c r="BH138" s="148">
        <f t="shared" ref="BH138:BH145" si="7">IF(N138="sníž. přenesená",J138,0)</f>
        <v>0</v>
      </c>
      <c r="BI138" s="148">
        <f t="shared" ref="BI138:BI145" si="8">IF(N138="nulová",J138,0)</f>
        <v>0</v>
      </c>
      <c r="BJ138" s="16" t="s">
        <v>75</v>
      </c>
      <c r="BK138" s="148">
        <f t="shared" ref="BK138:BK145" si="9">ROUND(I138*H138,2)</f>
        <v>0</v>
      </c>
      <c r="BL138" s="16" t="s">
        <v>160</v>
      </c>
      <c r="BM138" s="147" t="s">
        <v>495</v>
      </c>
    </row>
    <row r="139" spans="2:65" s="1" customFormat="1" ht="24" customHeight="1">
      <c r="B139" s="136"/>
      <c r="C139" s="137" t="s">
        <v>77</v>
      </c>
      <c r="D139" s="137" t="s">
        <v>156</v>
      </c>
      <c r="E139" s="138" t="s">
        <v>162</v>
      </c>
      <c r="F139" s="139" t="s">
        <v>163</v>
      </c>
      <c r="G139" s="140" t="s">
        <v>164</v>
      </c>
      <c r="H139" s="141">
        <v>32</v>
      </c>
      <c r="I139" s="142"/>
      <c r="J139" s="142">
        <f t="shared" si="0"/>
        <v>0</v>
      </c>
      <c r="K139" s="139" t="s">
        <v>1</v>
      </c>
      <c r="L139" s="28"/>
      <c r="M139" s="143" t="s">
        <v>1</v>
      </c>
      <c r="N139" s="144" t="s">
        <v>33</v>
      </c>
      <c r="O139" s="145">
        <v>0.3</v>
      </c>
      <c r="P139" s="145">
        <f t="shared" si="1"/>
        <v>9.6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77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496</v>
      </c>
    </row>
    <row r="140" spans="2:65" s="1" customFormat="1" ht="16.5" customHeight="1">
      <c r="B140" s="136"/>
      <c r="C140" s="137" t="s">
        <v>166</v>
      </c>
      <c r="D140" s="137" t="s">
        <v>156</v>
      </c>
      <c r="E140" s="138" t="s">
        <v>167</v>
      </c>
      <c r="F140" s="139" t="s">
        <v>168</v>
      </c>
      <c r="G140" s="140" t="s">
        <v>169</v>
      </c>
      <c r="H140" s="141">
        <v>28.14</v>
      </c>
      <c r="I140" s="142"/>
      <c r="J140" s="142">
        <f t="shared" si="0"/>
        <v>0</v>
      </c>
      <c r="K140" s="139" t="s">
        <v>1</v>
      </c>
      <c r="L140" s="28"/>
      <c r="M140" s="143" t="s">
        <v>1</v>
      </c>
      <c r="N140" s="144" t="s">
        <v>33</v>
      </c>
      <c r="O140" s="145">
        <v>9.7000000000000003E-2</v>
      </c>
      <c r="P140" s="145">
        <f t="shared" si="1"/>
        <v>2.7295800000000003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77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497</v>
      </c>
    </row>
    <row r="141" spans="2:65" s="1" customFormat="1" ht="24" customHeight="1">
      <c r="B141" s="136"/>
      <c r="C141" s="137" t="s">
        <v>160</v>
      </c>
      <c r="D141" s="137" t="s">
        <v>156</v>
      </c>
      <c r="E141" s="138" t="s">
        <v>498</v>
      </c>
      <c r="F141" s="139" t="s">
        <v>499</v>
      </c>
      <c r="G141" s="140" t="s">
        <v>169</v>
      </c>
      <c r="H141" s="141">
        <v>2</v>
      </c>
      <c r="I141" s="142"/>
      <c r="J141" s="142">
        <f t="shared" si="0"/>
        <v>0</v>
      </c>
      <c r="K141" s="139" t="s">
        <v>1</v>
      </c>
      <c r="L141" s="28"/>
      <c r="M141" s="143" t="s">
        <v>1</v>
      </c>
      <c r="N141" s="144" t="s">
        <v>33</v>
      </c>
      <c r="O141" s="145">
        <v>0.36799999999999999</v>
      </c>
      <c r="P141" s="145">
        <f t="shared" si="1"/>
        <v>0.73599999999999999</v>
      </c>
      <c r="Q141" s="145">
        <v>0</v>
      </c>
      <c r="R141" s="145">
        <f t="shared" si="2"/>
        <v>0</v>
      </c>
      <c r="S141" s="145">
        <v>0</v>
      </c>
      <c r="T141" s="146">
        <f t="shared" si="3"/>
        <v>0</v>
      </c>
      <c r="AR141" s="147" t="s">
        <v>160</v>
      </c>
      <c r="AT141" s="147" t="s">
        <v>156</v>
      </c>
      <c r="AU141" s="147" t="s">
        <v>77</v>
      </c>
      <c r="AY141" s="16" t="s">
        <v>154</v>
      </c>
      <c r="BE141" s="148">
        <f t="shared" si="4"/>
        <v>0</v>
      </c>
      <c r="BF141" s="148">
        <f t="shared" si="5"/>
        <v>0</v>
      </c>
      <c r="BG141" s="148">
        <f t="shared" si="6"/>
        <v>0</v>
      </c>
      <c r="BH141" s="148">
        <f t="shared" si="7"/>
        <v>0</v>
      </c>
      <c r="BI141" s="148">
        <f t="shared" si="8"/>
        <v>0</v>
      </c>
      <c r="BJ141" s="16" t="s">
        <v>75</v>
      </c>
      <c r="BK141" s="148">
        <f t="shared" si="9"/>
        <v>0</v>
      </c>
      <c r="BL141" s="16" t="s">
        <v>160</v>
      </c>
      <c r="BM141" s="147" t="s">
        <v>500</v>
      </c>
    </row>
    <row r="142" spans="2:65" s="1" customFormat="1" ht="16.5" customHeight="1">
      <c r="B142" s="136"/>
      <c r="C142" s="137" t="s">
        <v>174</v>
      </c>
      <c r="D142" s="137" t="s">
        <v>156</v>
      </c>
      <c r="E142" s="138" t="s">
        <v>501</v>
      </c>
      <c r="F142" s="139" t="s">
        <v>502</v>
      </c>
      <c r="G142" s="140" t="s">
        <v>169</v>
      </c>
      <c r="H142" s="141">
        <v>2</v>
      </c>
      <c r="I142" s="142"/>
      <c r="J142" s="142">
        <f t="shared" si="0"/>
        <v>0</v>
      </c>
      <c r="K142" s="139" t="s">
        <v>1</v>
      </c>
      <c r="L142" s="28"/>
      <c r="M142" s="143" t="s">
        <v>1</v>
      </c>
      <c r="N142" s="144" t="s">
        <v>33</v>
      </c>
      <c r="O142" s="145">
        <v>5.8000000000000003E-2</v>
      </c>
      <c r="P142" s="145">
        <f t="shared" si="1"/>
        <v>0.11600000000000001</v>
      </c>
      <c r="Q142" s="145">
        <v>0</v>
      </c>
      <c r="R142" s="145">
        <f t="shared" si="2"/>
        <v>0</v>
      </c>
      <c r="S142" s="145">
        <v>0</v>
      </c>
      <c r="T142" s="146">
        <f t="shared" si="3"/>
        <v>0</v>
      </c>
      <c r="AR142" s="147" t="s">
        <v>160</v>
      </c>
      <c r="AT142" s="147" t="s">
        <v>156</v>
      </c>
      <c r="AU142" s="147" t="s">
        <v>77</v>
      </c>
      <c r="AY142" s="16" t="s">
        <v>154</v>
      </c>
      <c r="BE142" s="148">
        <f t="shared" si="4"/>
        <v>0</v>
      </c>
      <c r="BF142" s="148">
        <f t="shared" si="5"/>
        <v>0</v>
      </c>
      <c r="BG142" s="148">
        <f t="shared" si="6"/>
        <v>0</v>
      </c>
      <c r="BH142" s="148">
        <f t="shared" si="7"/>
        <v>0</v>
      </c>
      <c r="BI142" s="148">
        <f t="shared" si="8"/>
        <v>0</v>
      </c>
      <c r="BJ142" s="16" t="s">
        <v>75</v>
      </c>
      <c r="BK142" s="148">
        <f t="shared" si="9"/>
        <v>0</v>
      </c>
      <c r="BL142" s="16" t="s">
        <v>160</v>
      </c>
      <c r="BM142" s="147" t="s">
        <v>503</v>
      </c>
    </row>
    <row r="143" spans="2:65" s="1" customFormat="1" ht="24" customHeight="1">
      <c r="B143" s="136"/>
      <c r="C143" s="137" t="s">
        <v>178</v>
      </c>
      <c r="D143" s="137" t="s">
        <v>156</v>
      </c>
      <c r="E143" s="138" t="s">
        <v>171</v>
      </c>
      <c r="F143" s="139" t="s">
        <v>172</v>
      </c>
      <c r="G143" s="140" t="s">
        <v>169</v>
      </c>
      <c r="H143" s="141">
        <v>96.3</v>
      </c>
      <c r="I143" s="142"/>
      <c r="J143" s="142">
        <f t="shared" si="0"/>
        <v>0</v>
      </c>
      <c r="K143" s="139" t="s">
        <v>1</v>
      </c>
      <c r="L143" s="28"/>
      <c r="M143" s="143" t="s">
        <v>1</v>
      </c>
      <c r="N143" s="144" t="s">
        <v>33</v>
      </c>
      <c r="O143" s="145">
        <v>0.46700000000000003</v>
      </c>
      <c r="P143" s="145">
        <f t="shared" si="1"/>
        <v>44.972100000000005</v>
      </c>
      <c r="Q143" s="145">
        <v>0</v>
      </c>
      <c r="R143" s="145">
        <f t="shared" si="2"/>
        <v>0</v>
      </c>
      <c r="S143" s="145">
        <v>0</v>
      </c>
      <c r="T143" s="146">
        <f t="shared" si="3"/>
        <v>0</v>
      </c>
      <c r="AR143" s="147" t="s">
        <v>160</v>
      </c>
      <c r="AT143" s="147" t="s">
        <v>156</v>
      </c>
      <c r="AU143" s="147" t="s">
        <v>77</v>
      </c>
      <c r="AY143" s="16" t="s">
        <v>154</v>
      </c>
      <c r="BE143" s="148">
        <f t="shared" si="4"/>
        <v>0</v>
      </c>
      <c r="BF143" s="148">
        <f t="shared" si="5"/>
        <v>0</v>
      </c>
      <c r="BG143" s="148">
        <f t="shared" si="6"/>
        <v>0</v>
      </c>
      <c r="BH143" s="148">
        <f t="shared" si="7"/>
        <v>0</v>
      </c>
      <c r="BI143" s="148">
        <f t="shared" si="8"/>
        <v>0</v>
      </c>
      <c r="BJ143" s="16" t="s">
        <v>75</v>
      </c>
      <c r="BK143" s="148">
        <f t="shared" si="9"/>
        <v>0</v>
      </c>
      <c r="BL143" s="16" t="s">
        <v>160</v>
      </c>
      <c r="BM143" s="147" t="s">
        <v>504</v>
      </c>
    </row>
    <row r="144" spans="2:65" s="1" customFormat="1" ht="24" customHeight="1">
      <c r="B144" s="136"/>
      <c r="C144" s="137" t="s">
        <v>182</v>
      </c>
      <c r="D144" s="137" t="s">
        <v>156</v>
      </c>
      <c r="E144" s="138" t="s">
        <v>175</v>
      </c>
      <c r="F144" s="139" t="s">
        <v>176</v>
      </c>
      <c r="G144" s="140" t="s">
        <v>169</v>
      </c>
      <c r="H144" s="141">
        <v>96.3</v>
      </c>
      <c r="I144" s="142"/>
      <c r="J144" s="142">
        <f t="shared" si="0"/>
        <v>0</v>
      </c>
      <c r="K144" s="139" t="s">
        <v>1</v>
      </c>
      <c r="L144" s="28"/>
      <c r="M144" s="143" t="s">
        <v>1</v>
      </c>
      <c r="N144" s="144" t="s">
        <v>33</v>
      </c>
      <c r="O144" s="145">
        <v>0.04</v>
      </c>
      <c r="P144" s="145">
        <f t="shared" si="1"/>
        <v>3.8519999999999999</v>
      </c>
      <c r="Q144" s="145">
        <v>0</v>
      </c>
      <c r="R144" s="145">
        <f t="shared" si="2"/>
        <v>0</v>
      </c>
      <c r="S144" s="145">
        <v>0</v>
      </c>
      <c r="T144" s="146">
        <f t="shared" si="3"/>
        <v>0</v>
      </c>
      <c r="AR144" s="147" t="s">
        <v>160</v>
      </c>
      <c r="AT144" s="147" t="s">
        <v>156</v>
      </c>
      <c r="AU144" s="147" t="s">
        <v>77</v>
      </c>
      <c r="AY144" s="16" t="s">
        <v>154</v>
      </c>
      <c r="BE144" s="148">
        <f t="shared" si="4"/>
        <v>0</v>
      </c>
      <c r="BF144" s="148">
        <f t="shared" si="5"/>
        <v>0</v>
      </c>
      <c r="BG144" s="148">
        <f t="shared" si="6"/>
        <v>0</v>
      </c>
      <c r="BH144" s="148">
        <f t="shared" si="7"/>
        <v>0</v>
      </c>
      <c r="BI144" s="148">
        <f t="shared" si="8"/>
        <v>0</v>
      </c>
      <c r="BJ144" s="16" t="s">
        <v>75</v>
      </c>
      <c r="BK144" s="148">
        <f t="shared" si="9"/>
        <v>0</v>
      </c>
      <c r="BL144" s="16" t="s">
        <v>160</v>
      </c>
      <c r="BM144" s="147" t="s">
        <v>505</v>
      </c>
    </row>
    <row r="145" spans="2:65" s="1" customFormat="1" ht="24" customHeight="1">
      <c r="B145" s="136"/>
      <c r="C145" s="137" t="s">
        <v>186</v>
      </c>
      <c r="D145" s="137" t="s">
        <v>156</v>
      </c>
      <c r="E145" s="138" t="s">
        <v>187</v>
      </c>
      <c r="F145" s="139" t="s">
        <v>188</v>
      </c>
      <c r="G145" s="140" t="s">
        <v>169</v>
      </c>
      <c r="H145" s="141">
        <v>175.554</v>
      </c>
      <c r="I145" s="142"/>
      <c r="J145" s="142">
        <f t="shared" si="0"/>
        <v>0</v>
      </c>
      <c r="K145" s="139" t="s">
        <v>189</v>
      </c>
      <c r="L145" s="28"/>
      <c r="M145" s="143" t="s">
        <v>1</v>
      </c>
      <c r="N145" s="144" t="s">
        <v>33</v>
      </c>
      <c r="O145" s="145">
        <v>8.6999999999999994E-2</v>
      </c>
      <c r="P145" s="145">
        <f t="shared" si="1"/>
        <v>15.273197999999999</v>
      </c>
      <c r="Q145" s="145">
        <v>0</v>
      </c>
      <c r="R145" s="145">
        <f t="shared" si="2"/>
        <v>0</v>
      </c>
      <c r="S145" s="145">
        <v>0</v>
      </c>
      <c r="T145" s="146">
        <f t="shared" si="3"/>
        <v>0</v>
      </c>
      <c r="AR145" s="147" t="s">
        <v>160</v>
      </c>
      <c r="AT145" s="147" t="s">
        <v>156</v>
      </c>
      <c r="AU145" s="147" t="s">
        <v>77</v>
      </c>
      <c r="AY145" s="16" t="s">
        <v>154</v>
      </c>
      <c r="BE145" s="148">
        <f t="shared" si="4"/>
        <v>0</v>
      </c>
      <c r="BF145" s="148">
        <f t="shared" si="5"/>
        <v>0</v>
      </c>
      <c r="BG145" s="148">
        <f t="shared" si="6"/>
        <v>0</v>
      </c>
      <c r="BH145" s="148">
        <f t="shared" si="7"/>
        <v>0</v>
      </c>
      <c r="BI145" s="148">
        <f t="shared" si="8"/>
        <v>0</v>
      </c>
      <c r="BJ145" s="16" t="s">
        <v>75</v>
      </c>
      <c r="BK145" s="148">
        <f t="shared" si="9"/>
        <v>0</v>
      </c>
      <c r="BL145" s="16" t="s">
        <v>160</v>
      </c>
      <c r="BM145" s="147" t="s">
        <v>506</v>
      </c>
    </row>
    <row r="146" spans="2:65" s="12" customFormat="1">
      <c r="B146" s="149"/>
      <c r="D146" s="150" t="s">
        <v>191</v>
      </c>
      <c r="E146" s="151" t="s">
        <v>1</v>
      </c>
      <c r="F146" s="152" t="s">
        <v>507</v>
      </c>
      <c r="H146" s="153">
        <v>175.554</v>
      </c>
      <c r="L146" s="149"/>
      <c r="M146" s="154"/>
      <c r="N146" s="155"/>
      <c r="O146" s="155"/>
      <c r="P146" s="155"/>
      <c r="Q146" s="155"/>
      <c r="R146" s="155"/>
      <c r="S146" s="155"/>
      <c r="T146" s="156"/>
      <c r="AT146" s="151" t="s">
        <v>191</v>
      </c>
      <c r="AU146" s="151" t="s">
        <v>77</v>
      </c>
      <c r="AV146" s="12" t="s">
        <v>77</v>
      </c>
      <c r="AW146" s="12" t="s">
        <v>25</v>
      </c>
      <c r="AX146" s="12" t="s">
        <v>75</v>
      </c>
      <c r="AY146" s="151" t="s">
        <v>154</v>
      </c>
    </row>
    <row r="147" spans="2:65" s="1" customFormat="1" ht="24" customHeight="1">
      <c r="B147" s="136"/>
      <c r="C147" s="137" t="s">
        <v>193</v>
      </c>
      <c r="D147" s="137" t="s">
        <v>156</v>
      </c>
      <c r="E147" s="138" t="s">
        <v>194</v>
      </c>
      <c r="F147" s="139" t="s">
        <v>195</v>
      </c>
      <c r="G147" s="140" t="s">
        <v>169</v>
      </c>
      <c r="H147" s="141">
        <v>10.53</v>
      </c>
      <c r="I147" s="142"/>
      <c r="J147" s="142">
        <f>ROUND(I147*H147,2)</f>
        <v>0</v>
      </c>
      <c r="K147" s="139" t="s">
        <v>1</v>
      </c>
      <c r="L147" s="28"/>
      <c r="M147" s="143" t="s">
        <v>1</v>
      </c>
      <c r="N147" s="144" t="s">
        <v>33</v>
      </c>
      <c r="O147" s="145">
        <v>8.3000000000000004E-2</v>
      </c>
      <c r="P147" s="145">
        <f>O147*H147</f>
        <v>0.87399000000000004</v>
      </c>
      <c r="Q147" s="145">
        <v>0</v>
      </c>
      <c r="R147" s="145">
        <f>Q147*H147</f>
        <v>0</v>
      </c>
      <c r="S147" s="145">
        <v>0</v>
      </c>
      <c r="T147" s="146">
        <f>S147*H147</f>
        <v>0</v>
      </c>
      <c r="AR147" s="147" t="s">
        <v>160</v>
      </c>
      <c r="AT147" s="147" t="s">
        <v>156</v>
      </c>
      <c r="AU147" s="147" t="s">
        <v>77</v>
      </c>
      <c r="AY147" s="16" t="s">
        <v>154</v>
      </c>
      <c r="BE147" s="148">
        <f>IF(N147="základní",J147,0)</f>
        <v>0</v>
      </c>
      <c r="BF147" s="148">
        <f>IF(N147="snížená",J147,0)</f>
        <v>0</v>
      </c>
      <c r="BG147" s="148">
        <f>IF(N147="zákl. přenesená",J147,0)</f>
        <v>0</v>
      </c>
      <c r="BH147" s="148">
        <f>IF(N147="sníž. přenesená",J147,0)</f>
        <v>0</v>
      </c>
      <c r="BI147" s="148">
        <f>IF(N147="nulová",J147,0)</f>
        <v>0</v>
      </c>
      <c r="BJ147" s="16" t="s">
        <v>75</v>
      </c>
      <c r="BK147" s="148">
        <f>ROUND(I147*H147,2)</f>
        <v>0</v>
      </c>
      <c r="BL147" s="16" t="s">
        <v>160</v>
      </c>
      <c r="BM147" s="147" t="s">
        <v>508</v>
      </c>
    </row>
    <row r="148" spans="2:65" s="1" customFormat="1" ht="24" customHeight="1">
      <c r="B148" s="136"/>
      <c r="C148" s="137" t="s">
        <v>197</v>
      </c>
      <c r="D148" s="137" t="s">
        <v>156</v>
      </c>
      <c r="E148" s="138" t="s">
        <v>198</v>
      </c>
      <c r="F148" s="139" t="s">
        <v>199</v>
      </c>
      <c r="G148" s="140" t="s">
        <v>169</v>
      </c>
      <c r="H148" s="141">
        <v>368.55</v>
      </c>
      <c r="I148" s="142"/>
      <c r="J148" s="142">
        <f>ROUND(I148*H148,2)</f>
        <v>0</v>
      </c>
      <c r="K148" s="139" t="s">
        <v>1</v>
      </c>
      <c r="L148" s="28"/>
      <c r="M148" s="143" t="s">
        <v>1</v>
      </c>
      <c r="N148" s="144" t="s">
        <v>33</v>
      </c>
      <c r="O148" s="145">
        <v>4.0000000000000001E-3</v>
      </c>
      <c r="P148" s="145">
        <f>O148*H148</f>
        <v>1.4742000000000002</v>
      </c>
      <c r="Q148" s="145">
        <v>0</v>
      </c>
      <c r="R148" s="145">
        <f>Q148*H148</f>
        <v>0</v>
      </c>
      <c r="S148" s="145">
        <v>0</v>
      </c>
      <c r="T148" s="146">
        <f>S148*H148</f>
        <v>0</v>
      </c>
      <c r="AR148" s="147" t="s">
        <v>160</v>
      </c>
      <c r="AT148" s="147" t="s">
        <v>156</v>
      </c>
      <c r="AU148" s="147" t="s">
        <v>77</v>
      </c>
      <c r="AY148" s="16" t="s">
        <v>154</v>
      </c>
      <c r="BE148" s="148">
        <f>IF(N148="základní",J148,0)</f>
        <v>0</v>
      </c>
      <c r="BF148" s="148">
        <f>IF(N148="snížená",J148,0)</f>
        <v>0</v>
      </c>
      <c r="BG148" s="148">
        <f>IF(N148="zákl. přenesená",J148,0)</f>
        <v>0</v>
      </c>
      <c r="BH148" s="148">
        <f>IF(N148="sníž. přenesená",J148,0)</f>
        <v>0</v>
      </c>
      <c r="BI148" s="148">
        <f>IF(N148="nulová",J148,0)</f>
        <v>0</v>
      </c>
      <c r="BJ148" s="16" t="s">
        <v>75</v>
      </c>
      <c r="BK148" s="148">
        <f>ROUND(I148*H148,2)</f>
        <v>0</v>
      </c>
      <c r="BL148" s="16" t="s">
        <v>160</v>
      </c>
      <c r="BM148" s="147" t="s">
        <v>509</v>
      </c>
    </row>
    <row r="149" spans="2:65" s="12" customFormat="1">
      <c r="B149" s="149"/>
      <c r="D149" s="150" t="s">
        <v>191</v>
      </c>
      <c r="F149" s="152" t="s">
        <v>510</v>
      </c>
      <c r="H149" s="153">
        <v>368.55</v>
      </c>
      <c r="L149" s="149"/>
      <c r="M149" s="154"/>
      <c r="N149" s="155"/>
      <c r="O149" s="155"/>
      <c r="P149" s="155"/>
      <c r="Q149" s="155"/>
      <c r="R149" s="155"/>
      <c r="S149" s="155"/>
      <c r="T149" s="156"/>
      <c r="AT149" s="151" t="s">
        <v>191</v>
      </c>
      <c r="AU149" s="151" t="s">
        <v>77</v>
      </c>
      <c r="AV149" s="12" t="s">
        <v>77</v>
      </c>
      <c r="AW149" s="12" t="s">
        <v>3</v>
      </c>
      <c r="AX149" s="12" t="s">
        <v>75</v>
      </c>
      <c r="AY149" s="151" t="s">
        <v>154</v>
      </c>
    </row>
    <row r="150" spans="2:65" s="1" customFormat="1" ht="16.5" customHeight="1">
      <c r="B150" s="136"/>
      <c r="C150" s="137" t="s">
        <v>202</v>
      </c>
      <c r="D150" s="137" t="s">
        <v>156</v>
      </c>
      <c r="E150" s="138" t="s">
        <v>203</v>
      </c>
      <c r="F150" s="139" t="s">
        <v>204</v>
      </c>
      <c r="G150" s="140" t="s">
        <v>169</v>
      </c>
      <c r="H150" s="141">
        <v>98.307000000000002</v>
      </c>
      <c r="I150" s="142"/>
      <c r="J150" s="142">
        <f>ROUND(I150*H150,2)</f>
        <v>0</v>
      </c>
      <c r="K150" s="139" t="s">
        <v>1</v>
      </c>
      <c r="L150" s="28"/>
      <c r="M150" s="143" t="s">
        <v>1</v>
      </c>
      <c r="N150" s="144" t="s">
        <v>33</v>
      </c>
      <c r="O150" s="145">
        <v>9.7000000000000003E-2</v>
      </c>
      <c r="P150" s="145">
        <f>O150*H150</f>
        <v>9.5357789999999998</v>
      </c>
      <c r="Q150" s="145">
        <v>0</v>
      </c>
      <c r="R150" s="145">
        <f>Q150*H150</f>
        <v>0</v>
      </c>
      <c r="S150" s="145">
        <v>0</v>
      </c>
      <c r="T150" s="146">
        <f>S150*H150</f>
        <v>0</v>
      </c>
      <c r="AR150" s="147" t="s">
        <v>160</v>
      </c>
      <c r="AT150" s="147" t="s">
        <v>156</v>
      </c>
      <c r="AU150" s="147" t="s">
        <v>77</v>
      </c>
      <c r="AY150" s="16" t="s">
        <v>154</v>
      </c>
      <c r="BE150" s="148">
        <f>IF(N150="základní",J150,0)</f>
        <v>0</v>
      </c>
      <c r="BF150" s="148">
        <f>IF(N150="snížená",J150,0)</f>
        <v>0</v>
      </c>
      <c r="BG150" s="148">
        <f>IF(N150="zákl. přenesená",J150,0)</f>
        <v>0</v>
      </c>
      <c r="BH150" s="148">
        <f>IF(N150="sníž. přenesená",J150,0)</f>
        <v>0</v>
      </c>
      <c r="BI150" s="148">
        <f>IF(N150="nulová",J150,0)</f>
        <v>0</v>
      </c>
      <c r="BJ150" s="16" t="s">
        <v>75</v>
      </c>
      <c r="BK150" s="148">
        <f>ROUND(I150*H150,2)</f>
        <v>0</v>
      </c>
      <c r="BL150" s="16" t="s">
        <v>160</v>
      </c>
      <c r="BM150" s="147" t="s">
        <v>511</v>
      </c>
    </row>
    <row r="151" spans="2:65" s="12" customFormat="1">
      <c r="B151" s="149"/>
      <c r="D151" s="150" t="s">
        <v>191</v>
      </c>
      <c r="E151" s="151" t="s">
        <v>1</v>
      </c>
      <c r="F151" s="152" t="s">
        <v>512</v>
      </c>
      <c r="H151" s="153">
        <v>10.53</v>
      </c>
      <c r="L151" s="149"/>
      <c r="M151" s="154"/>
      <c r="N151" s="155"/>
      <c r="O151" s="155"/>
      <c r="P151" s="155"/>
      <c r="Q151" s="155"/>
      <c r="R151" s="155"/>
      <c r="S151" s="155"/>
      <c r="T151" s="156"/>
      <c r="AT151" s="151" t="s">
        <v>191</v>
      </c>
      <c r="AU151" s="151" t="s">
        <v>77</v>
      </c>
      <c r="AV151" s="12" t="s">
        <v>77</v>
      </c>
      <c r="AW151" s="12" t="s">
        <v>25</v>
      </c>
      <c r="AX151" s="12" t="s">
        <v>68</v>
      </c>
      <c r="AY151" s="151" t="s">
        <v>154</v>
      </c>
    </row>
    <row r="152" spans="2:65" s="12" customFormat="1">
      <c r="B152" s="149"/>
      <c r="D152" s="150" t="s">
        <v>191</v>
      </c>
      <c r="E152" s="151" t="s">
        <v>1</v>
      </c>
      <c r="F152" s="152" t="s">
        <v>513</v>
      </c>
      <c r="H152" s="153">
        <v>87.777000000000001</v>
      </c>
      <c r="L152" s="149"/>
      <c r="M152" s="154"/>
      <c r="N152" s="155"/>
      <c r="O152" s="155"/>
      <c r="P152" s="155"/>
      <c r="Q152" s="155"/>
      <c r="R152" s="155"/>
      <c r="S152" s="155"/>
      <c r="T152" s="156"/>
      <c r="AT152" s="151" t="s">
        <v>191</v>
      </c>
      <c r="AU152" s="151" t="s">
        <v>77</v>
      </c>
      <c r="AV152" s="12" t="s">
        <v>77</v>
      </c>
      <c r="AW152" s="12" t="s">
        <v>25</v>
      </c>
      <c r="AX152" s="12" t="s">
        <v>68</v>
      </c>
      <c r="AY152" s="151" t="s">
        <v>154</v>
      </c>
    </row>
    <row r="153" spans="2:65" s="13" customFormat="1">
      <c r="B153" s="157"/>
      <c r="D153" s="150" t="s">
        <v>191</v>
      </c>
      <c r="E153" s="158" t="s">
        <v>1</v>
      </c>
      <c r="F153" s="159" t="s">
        <v>208</v>
      </c>
      <c r="H153" s="160">
        <v>98.307000000000002</v>
      </c>
      <c r="L153" s="157"/>
      <c r="M153" s="161"/>
      <c r="N153" s="162"/>
      <c r="O153" s="162"/>
      <c r="P153" s="162"/>
      <c r="Q153" s="162"/>
      <c r="R153" s="162"/>
      <c r="S153" s="162"/>
      <c r="T153" s="163"/>
      <c r="AT153" s="158" t="s">
        <v>191</v>
      </c>
      <c r="AU153" s="158" t="s">
        <v>77</v>
      </c>
      <c r="AV153" s="13" t="s">
        <v>160</v>
      </c>
      <c r="AW153" s="13" t="s">
        <v>25</v>
      </c>
      <c r="AX153" s="13" t="s">
        <v>75</v>
      </c>
      <c r="AY153" s="158" t="s">
        <v>154</v>
      </c>
    </row>
    <row r="154" spans="2:65" s="1" customFormat="1" ht="24" customHeight="1">
      <c r="B154" s="136"/>
      <c r="C154" s="137" t="s">
        <v>209</v>
      </c>
      <c r="D154" s="137" t="s">
        <v>156</v>
      </c>
      <c r="E154" s="138" t="s">
        <v>514</v>
      </c>
      <c r="F154" s="139" t="s">
        <v>515</v>
      </c>
      <c r="G154" s="140" t="s">
        <v>169</v>
      </c>
      <c r="H154" s="141">
        <v>25</v>
      </c>
      <c r="I154" s="142"/>
      <c r="J154" s="142">
        <f t="shared" ref="J154:J160" si="10">ROUND(I154*H154,2)</f>
        <v>0</v>
      </c>
      <c r="K154" s="139" t="s">
        <v>189</v>
      </c>
      <c r="L154" s="28"/>
      <c r="M154" s="143" t="s">
        <v>1</v>
      </c>
      <c r="N154" s="144" t="s">
        <v>33</v>
      </c>
      <c r="O154" s="145">
        <v>0.05</v>
      </c>
      <c r="P154" s="145">
        <f t="shared" ref="P154:P160" si="11">O154*H154</f>
        <v>1.25</v>
      </c>
      <c r="Q154" s="145">
        <v>0</v>
      </c>
      <c r="R154" s="145">
        <f t="shared" ref="R154:R160" si="12">Q154*H154</f>
        <v>0</v>
      </c>
      <c r="S154" s="145">
        <v>0</v>
      </c>
      <c r="T154" s="146">
        <f t="shared" ref="T154:T160" si="13">S154*H154</f>
        <v>0</v>
      </c>
      <c r="AR154" s="147" t="s">
        <v>160</v>
      </c>
      <c r="AT154" s="147" t="s">
        <v>156</v>
      </c>
      <c r="AU154" s="147" t="s">
        <v>77</v>
      </c>
      <c r="AY154" s="16" t="s">
        <v>154</v>
      </c>
      <c r="BE154" s="148">
        <f t="shared" ref="BE154:BE160" si="14">IF(N154="základní",J154,0)</f>
        <v>0</v>
      </c>
      <c r="BF154" s="148">
        <f t="shared" ref="BF154:BF160" si="15">IF(N154="snížená",J154,0)</f>
        <v>0</v>
      </c>
      <c r="BG154" s="148">
        <f t="shared" ref="BG154:BG160" si="16">IF(N154="zákl. přenesená",J154,0)</f>
        <v>0</v>
      </c>
      <c r="BH154" s="148">
        <f t="shared" ref="BH154:BH160" si="17">IF(N154="sníž. přenesená",J154,0)</f>
        <v>0</v>
      </c>
      <c r="BI154" s="148">
        <f t="shared" ref="BI154:BI160" si="18">IF(N154="nulová",J154,0)</f>
        <v>0</v>
      </c>
      <c r="BJ154" s="16" t="s">
        <v>75</v>
      </c>
      <c r="BK154" s="148">
        <f t="shared" ref="BK154:BK160" si="19">ROUND(I154*H154,2)</f>
        <v>0</v>
      </c>
      <c r="BL154" s="16" t="s">
        <v>160</v>
      </c>
      <c r="BM154" s="147" t="s">
        <v>516</v>
      </c>
    </row>
    <row r="155" spans="2:65" s="1" customFormat="1" ht="16.5" customHeight="1">
      <c r="B155" s="136"/>
      <c r="C155" s="137" t="s">
        <v>213</v>
      </c>
      <c r="D155" s="137" t="s">
        <v>156</v>
      </c>
      <c r="E155" s="138" t="s">
        <v>517</v>
      </c>
      <c r="F155" s="139" t="s">
        <v>518</v>
      </c>
      <c r="G155" s="140" t="s">
        <v>169</v>
      </c>
      <c r="H155" s="141">
        <v>2</v>
      </c>
      <c r="I155" s="142"/>
      <c r="J155" s="142">
        <f t="shared" si="10"/>
        <v>0</v>
      </c>
      <c r="K155" s="139" t="s">
        <v>1</v>
      </c>
      <c r="L155" s="28"/>
      <c r="M155" s="143" t="s">
        <v>1</v>
      </c>
      <c r="N155" s="144" t="s">
        <v>33</v>
      </c>
      <c r="O155" s="145">
        <v>0.52900000000000003</v>
      </c>
      <c r="P155" s="145">
        <f t="shared" si="11"/>
        <v>1.0580000000000001</v>
      </c>
      <c r="Q155" s="145">
        <v>0</v>
      </c>
      <c r="R155" s="145">
        <f t="shared" si="12"/>
        <v>0</v>
      </c>
      <c r="S155" s="145">
        <v>0</v>
      </c>
      <c r="T155" s="146">
        <f t="shared" si="13"/>
        <v>0</v>
      </c>
      <c r="AR155" s="147" t="s">
        <v>160</v>
      </c>
      <c r="AT155" s="147" t="s">
        <v>156</v>
      </c>
      <c r="AU155" s="147" t="s">
        <v>77</v>
      </c>
      <c r="AY155" s="16" t="s">
        <v>154</v>
      </c>
      <c r="BE155" s="148">
        <f t="shared" si="14"/>
        <v>0</v>
      </c>
      <c r="BF155" s="148">
        <f t="shared" si="15"/>
        <v>0</v>
      </c>
      <c r="BG155" s="148">
        <f t="shared" si="16"/>
        <v>0</v>
      </c>
      <c r="BH155" s="148">
        <f t="shared" si="17"/>
        <v>0</v>
      </c>
      <c r="BI155" s="148">
        <f t="shared" si="18"/>
        <v>0</v>
      </c>
      <c r="BJ155" s="16" t="s">
        <v>75</v>
      </c>
      <c r="BK155" s="148">
        <f t="shared" si="19"/>
        <v>0</v>
      </c>
      <c r="BL155" s="16" t="s">
        <v>160</v>
      </c>
      <c r="BM155" s="147" t="s">
        <v>519</v>
      </c>
    </row>
    <row r="156" spans="2:65" s="1" customFormat="1" ht="16.5" customHeight="1">
      <c r="B156" s="136"/>
      <c r="C156" s="137" t="s">
        <v>218</v>
      </c>
      <c r="D156" s="137" t="s">
        <v>156</v>
      </c>
      <c r="E156" s="138" t="s">
        <v>210</v>
      </c>
      <c r="F156" s="139" t="s">
        <v>211</v>
      </c>
      <c r="G156" s="140" t="s">
        <v>169</v>
      </c>
      <c r="H156" s="141">
        <v>10.53</v>
      </c>
      <c r="I156" s="142"/>
      <c r="J156" s="142">
        <f t="shared" si="10"/>
        <v>0</v>
      </c>
      <c r="K156" s="139" t="s">
        <v>1</v>
      </c>
      <c r="L156" s="28"/>
      <c r="M156" s="143" t="s">
        <v>1</v>
      </c>
      <c r="N156" s="144" t="s">
        <v>33</v>
      </c>
      <c r="O156" s="145">
        <v>8.9999999999999993E-3</v>
      </c>
      <c r="P156" s="145">
        <f t="shared" si="11"/>
        <v>9.4769999999999993E-2</v>
      </c>
      <c r="Q156" s="145">
        <v>0</v>
      </c>
      <c r="R156" s="145">
        <f t="shared" si="12"/>
        <v>0</v>
      </c>
      <c r="S156" s="145">
        <v>0</v>
      </c>
      <c r="T156" s="146">
        <f t="shared" si="13"/>
        <v>0</v>
      </c>
      <c r="AR156" s="147" t="s">
        <v>160</v>
      </c>
      <c r="AT156" s="147" t="s">
        <v>156</v>
      </c>
      <c r="AU156" s="147" t="s">
        <v>77</v>
      </c>
      <c r="AY156" s="16" t="s">
        <v>154</v>
      </c>
      <c r="BE156" s="148">
        <f t="shared" si="14"/>
        <v>0</v>
      </c>
      <c r="BF156" s="148">
        <f t="shared" si="15"/>
        <v>0</v>
      </c>
      <c r="BG156" s="148">
        <f t="shared" si="16"/>
        <v>0</v>
      </c>
      <c r="BH156" s="148">
        <f t="shared" si="17"/>
        <v>0</v>
      </c>
      <c r="BI156" s="148">
        <f t="shared" si="18"/>
        <v>0</v>
      </c>
      <c r="BJ156" s="16" t="s">
        <v>75</v>
      </c>
      <c r="BK156" s="148">
        <f t="shared" si="19"/>
        <v>0</v>
      </c>
      <c r="BL156" s="16" t="s">
        <v>160</v>
      </c>
      <c r="BM156" s="147" t="s">
        <v>520</v>
      </c>
    </row>
    <row r="157" spans="2:65" s="1" customFormat="1" ht="24" customHeight="1">
      <c r="B157" s="136"/>
      <c r="C157" s="137" t="s">
        <v>8</v>
      </c>
      <c r="D157" s="137" t="s">
        <v>156</v>
      </c>
      <c r="E157" s="138" t="s">
        <v>214</v>
      </c>
      <c r="F157" s="139" t="s">
        <v>215</v>
      </c>
      <c r="G157" s="140" t="s">
        <v>216</v>
      </c>
      <c r="H157" s="141">
        <v>20.007000000000001</v>
      </c>
      <c r="I157" s="142"/>
      <c r="J157" s="142">
        <f t="shared" si="10"/>
        <v>0</v>
      </c>
      <c r="K157" s="139" t="s">
        <v>1</v>
      </c>
      <c r="L157" s="28"/>
      <c r="M157" s="143" t="s">
        <v>1</v>
      </c>
      <c r="N157" s="144" t="s">
        <v>33</v>
      </c>
      <c r="O157" s="145">
        <v>0</v>
      </c>
      <c r="P157" s="145">
        <f t="shared" si="11"/>
        <v>0</v>
      </c>
      <c r="Q157" s="145">
        <v>0</v>
      </c>
      <c r="R157" s="145">
        <f t="shared" si="12"/>
        <v>0</v>
      </c>
      <c r="S157" s="145">
        <v>0</v>
      </c>
      <c r="T157" s="146">
        <f t="shared" si="13"/>
        <v>0</v>
      </c>
      <c r="AR157" s="147" t="s">
        <v>160</v>
      </c>
      <c r="AT157" s="147" t="s">
        <v>156</v>
      </c>
      <c r="AU157" s="147" t="s">
        <v>77</v>
      </c>
      <c r="AY157" s="16" t="s">
        <v>154</v>
      </c>
      <c r="BE157" s="148">
        <f t="shared" si="14"/>
        <v>0</v>
      </c>
      <c r="BF157" s="148">
        <f t="shared" si="15"/>
        <v>0</v>
      </c>
      <c r="BG157" s="148">
        <f t="shared" si="16"/>
        <v>0</v>
      </c>
      <c r="BH157" s="148">
        <f t="shared" si="17"/>
        <v>0</v>
      </c>
      <c r="BI157" s="148">
        <f t="shared" si="18"/>
        <v>0</v>
      </c>
      <c r="BJ157" s="16" t="s">
        <v>75</v>
      </c>
      <c r="BK157" s="148">
        <f t="shared" si="19"/>
        <v>0</v>
      </c>
      <c r="BL157" s="16" t="s">
        <v>160</v>
      </c>
      <c r="BM157" s="147" t="s">
        <v>521</v>
      </c>
    </row>
    <row r="158" spans="2:65" s="1" customFormat="1" ht="24" customHeight="1">
      <c r="B158" s="136"/>
      <c r="C158" s="137" t="s">
        <v>225</v>
      </c>
      <c r="D158" s="137" t="s">
        <v>156</v>
      </c>
      <c r="E158" s="138" t="s">
        <v>522</v>
      </c>
      <c r="F158" s="139" t="s">
        <v>523</v>
      </c>
      <c r="G158" s="140" t="s">
        <v>159</v>
      </c>
      <c r="H158" s="141">
        <v>82.667000000000002</v>
      </c>
      <c r="I158" s="142"/>
      <c r="J158" s="142">
        <f t="shared" si="10"/>
        <v>0</v>
      </c>
      <c r="K158" s="139" t="s">
        <v>1</v>
      </c>
      <c r="L158" s="28"/>
      <c r="M158" s="143" t="s">
        <v>1</v>
      </c>
      <c r="N158" s="144" t="s">
        <v>33</v>
      </c>
      <c r="O158" s="145">
        <v>0.254</v>
      </c>
      <c r="P158" s="145">
        <f t="shared" si="11"/>
        <v>20.997418</v>
      </c>
      <c r="Q158" s="145">
        <v>0</v>
      </c>
      <c r="R158" s="145">
        <f t="shared" si="12"/>
        <v>0</v>
      </c>
      <c r="S158" s="145">
        <v>0</v>
      </c>
      <c r="T158" s="146">
        <f t="shared" si="13"/>
        <v>0</v>
      </c>
      <c r="AR158" s="147" t="s">
        <v>160</v>
      </c>
      <c r="AT158" s="147" t="s">
        <v>156</v>
      </c>
      <c r="AU158" s="147" t="s">
        <v>77</v>
      </c>
      <c r="AY158" s="16" t="s">
        <v>154</v>
      </c>
      <c r="BE158" s="148">
        <f t="shared" si="14"/>
        <v>0</v>
      </c>
      <c r="BF158" s="148">
        <f t="shared" si="15"/>
        <v>0</v>
      </c>
      <c r="BG158" s="148">
        <f t="shared" si="16"/>
        <v>0</v>
      </c>
      <c r="BH158" s="148">
        <f t="shared" si="17"/>
        <v>0</v>
      </c>
      <c r="BI158" s="148">
        <f t="shared" si="18"/>
        <v>0</v>
      </c>
      <c r="BJ158" s="16" t="s">
        <v>75</v>
      </c>
      <c r="BK158" s="148">
        <f t="shared" si="19"/>
        <v>0</v>
      </c>
      <c r="BL158" s="16" t="s">
        <v>160</v>
      </c>
      <c r="BM158" s="147" t="s">
        <v>524</v>
      </c>
    </row>
    <row r="159" spans="2:65" s="1" customFormat="1" ht="24" customHeight="1">
      <c r="B159" s="136"/>
      <c r="C159" s="137" t="s">
        <v>232</v>
      </c>
      <c r="D159" s="137" t="s">
        <v>156</v>
      </c>
      <c r="E159" s="138" t="s">
        <v>222</v>
      </c>
      <c r="F159" s="139" t="s">
        <v>223</v>
      </c>
      <c r="G159" s="140" t="s">
        <v>159</v>
      </c>
      <c r="H159" s="141">
        <v>82.7</v>
      </c>
      <c r="I159" s="142"/>
      <c r="J159" s="142">
        <f t="shared" si="10"/>
        <v>0</v>
      </c>
      <c r="K159" s="139" t="s">
        <v>1</v>
      </c>
      <c r="L159" s="28"/>
      <c r="M159" s="143" t="s">
        <v>1</v>
      </c>
      <c r="N159" s="144" t="s">
        <v>33</v>
      </c>
      <c r="O159" s="145">
        <v>7.0000000000000001E-3</v>
      </c>
      <c r="P159" s="145">
        <f t="shared" si="11"/>
        <v>0.57890000000000008</v>
      </c>
      <c r="Q159" s="145">
        <v>0</v>
      </c>
      <c r="R159" s="145">
        <f t="shared" si="12"/>
        <v>0</v>
      </c>
      <c r="S159" s="145">
        <v>0</v>
      </c>
      <c r="T159" s="146">
        <f t="shared" si="13"/>
        <v>0</v>
      </c>
      <c r="AR159" s="147" t="s">
        <v>160</v>
      </c>
      <c r="AT159" s="147" t="s">
        <v>156</v>
      </c>
      <c r="AU159" s="147" t="s">
        <v>77</v>
      </c>
      <c r="AY159" s="16" t="s">
        <v>154</v>
      </c>
      <c r="BE159" s="148">
        <f t="shared" si="14"/>
        <v>0</v>
      </c>
      <c r="BF159" s="148">
        <f t="shared" si="15"/>
        <v>0</v>
      </c>
      <c r="BG159" s="148">
        <f t="shared" si="16"/>
        <v>0</v>
      </c>
      <c r="BH159" s="148">
        <f t="shared" si="17"/>
        <v>0</v>
      </c>
      <c r="BI159" s="148">
        <f t="shared" si="18"/>
        <v>0</v>
      </c>
      <c r="BJ159" s="16" t="s">
        <v>75</v>
      </c>
      <c r="BK159" s="148">
        <f t="shared" si="19"/>
        <v>0</v>
      </c>
      <c r="BL159" s="16" t="s">
        <v>160</v>
      </c>
      <c r="BM159" s="147" t="s">
        <v>525</v>
      </c>
    </row>
    <row r="160" spans="2:65" s="1" customFormat="1" ht="16.5" customHeight="1">
      <c r="B160" s="136"/>
      <c r="C160" s="164" t="s">
        <v>236</v>
      </c>
      <c r="D160" s="164" t="s">
        <v>226</v>
      </c>
      <c r="E160" s="165" t="s">
        <v>227</v>
      </c>
      <c r="F160" s="166" t="s">
        <v>228</v>
      </c>
      <c r="G160" s="167" t="s">
        <v>229</v>
      </c>
      <c r="H160" s="168">
        <v>1.2410000000000001</v>
      </c>
      <c r="I160" s="169"/>
      <c r="J160" s="169">
        <f t="shared" si="10"/>
        <v>0</v>
      </c>
      <c r="K160" s="166" t="s">
        <v>1</v>
      </c>
      <c r="L160" s="170"/>
      <c r="M160" s="171" t="s">
        <v>1</v>
      </c>
      <c r="N160" s="172" t="s">
        <v>33</v>
      </c>
      <c r="O160" s="145">
        <v>0</v>
      </c>
      <c r="P160" s="145">
        <f t="shared" si="11"/>
        <v>0</v>
      </c>
      <c r="Q160" s="145">
        <v>1E-3</v>
      </c>
      <c r="R160" s="145">
        <f t="shared" si="12"/>
        <v>1.2410000000000001E-3</v>
      </c>
      <c r="S160" s="145">
        <v>0</v>
      </c>
      <c r="T160" s="146">
        <f t="shared" si="13"/>
        <v>0</v>
      </c>
      <c r="AR160" s="147" t="s">
        <v>186</v>
      </c>
      <c r="AT160" s="147" t="s">
        <v>226</v>
      </c>
      <c r="AU160" s="147" t="s">
        <v>77</v>
      </c>
      <c r="AY160" s="16" t="s">
        <v>154</v>
      </c>
      <c r="BE160" s="148">
        <f t="shared" si="14"/>
        <v>0</v>
      </c>
      <c r="BF160" s="148">
        <f t="shared" si="15"/>
        <v>0</v>
      </c>
      <c r="BG160" s="148">
        <f t="shared" si="16"/>
        <v>0</v>
      </c>
      <c r="BH160" s="148">
        <f t="shared" si="17"/>
        <v>0</v>
      </c>
      <c r="BI160" s="148">
        <f t="shared" si="18"/>
        <v>0</v>
      </c>
      <c r="BJ160" s="16" t="s">
        <v>75</v>
      </c>
      <c r="BK160" s="148">
        <f t="shared" si="19"/>
        <v>0</v>
      </c>
      <c r="BL160" s="16" t="s">
        <v>160</v>
      </c>
      <c r="BM160" s="147" t="s">
        <v>526</v>
      </c>
    </row>
    <row r="161" spans="2:65" s="11" customFormat="1" ht="22.9" customHeight="1">
      <c r="B161" s="124"/>
      <c r="D161" s="125" t="s">
        <v>67</v>
      </c>
      <c r="E161" s="134" t="s">
        <v>77</v>
      </c>
      <c r="F161" s="134" t="s">
        <v>231</v>
      </c>
      <c r="J161" s="135">
        <f>BK161</f>
        <v>0</v>
      </c>
      <c r="L161" s="124"/>
      <c r="M161" s="128"/>
      <c r="N161" s="129"/>
      <c r="O161" s="129"/>
      <c r="P161" s="130">
        <f>SUM(P162:P168)</f>
        <v>13.189579999999999</v>
      </c>
      <c r="Q161" s="129"/>
      <c r="R161" s="130">
        <f>SUM(R162:R168)</f>
        <v>28.749214813999998</v>
      </c>
      <c r="S161" s="129"/>
      <c r="T161" s="131">
        <f>SUM(T162:T168)</f>
        <v>0</v>
      </c>
      <c r="AR161" s="125" t="s">
        <v>75</v>
      </c>
      <c r="AT161" s="132" t="s">
        <v>67</v>
      </c>
      <c r="AU161" s="132" t="s">
        <v>75</v>
      </c>
      <c r="AY161" s="125" t="s">
        <v>154</v>
      </c>
      <c r="BK161" s="133">
        <f>SUM(BK162:BK168)</f>
        <v>0</v>
      </c>
    </row>
    <row r="162" spans="2:65" s="1" customFormat="1" ht="16.5" customHeight="1">
      <c r="B162" s="136"/>
      <c r="C162" s="137" t="s">
        <v>240</v>
      </c>
      <c r="D162" s="137" t="s">
        <v>156</v>
      </c>
      <c r="E162" s="138" t="s">
        <v>233</v>
      </c>
      <c r="F162" s="139" t="s">
        <v>234</v>
      </c>
      <c r="G162" s="140" t="s">
        <v>169</v>
      </c>
      <c r="H162" s="141">
        <v>1.62</v>
      </c>
      <c r="I162" s="142"/>
      <c r="J162" s="142">
        <f t="shared" ref="J162:J168" si="20">ROUND(I162*H162,2)</f>
        <v>0</v>
      </c>
      <c r="K162" s="139" t="s">
        <v>1</v>
      </c>
      <c r="L162" s="28"/>
      <c r="M162" s="143" t="s">
        <v>1</v>
      </c>
      <c r="N162" s="144" t="s">
        <v>33</v>
      </c>
      <c r="O162" s="145">
        <v>0</v>
      </c>
      <c r="P162" s="145">
        <f t="shared" ref="P162:P168" si="21">O162*H162</f>
        <v>0</v>
      </c>
      <c r="Q162" s="145">
        <v>2.5262479999999998</v>
      </c>
      <c r="R162" s="145">
        <f t="shared" ref="R162:R168" si="22">Q162*H162</f>
        <v>4.0925217600000003</v>
      </c>
      <c r="S162" s="145">
        <v>0</v>
      </c>
      <c r="T162" s="146">
        <f t="shared" ref="T162:T168" si="23">S162*H162</f>
        <v>0</v>
      </c>
      <c r="AR162" s="147" t="s">
        <v>160</v>
      </c>
      <c r="AT162" s="147" t="s">
        <v>156</v>
      </c>
      <c r="AU162" s="147" t="s">
        <v>77</v>
      </c>
      <c r="AY162" s="16" t="s">
        <v>154</v>
      </c>
      <c r="BE162" s="148">
        <f t="shared" ref="BE162:BE168" si="24">IF(N162="základní",J162,0)</f>
        <v>0</v>
      </c>
      <c r="BF162" s="148">
        <f t="shared" ref="BF162:BF168" si="25">IF(N162="snížená",J162,0)</f>
        <v>0</v>
      </c>
      <c r="BG162" s="148">
        <f t="shared" ref="BG162:BG168" si="26">IF(N162="zákl. přenesená",J162,0)</f>
        <v>0</v>
      </c>
      <c r="BH162" s="148">
        <f t="shared" ref="BH162:BH168" si="27">IF(N162="sníž. přenesená",J162,0)</f>
        <v>0</v>
      </c>
      <c r="BI162" s="148">
        <f t="shared" ref="BI162:BI168" si="28">IF(N162="nulová",J162,0)</f>
        <v>0</v>
      </c>
      <c r="BJ162" s="16" t="s">
        <v>75</v>
      </c>
      <c r="BK162" s="148">
        <f t="shared" ref="BK162:BK168" si="29">ROUND(I162*H162,2)</f>
        <v>0</v>
      </c>
      <c r="BL162" s="16" t="s">
        <v>160</v>
      </c>
      <c r="BM162" s="147" t="s">
        <v>527</v>
      </c>
    </row>
    <row r="163" spans="2:65" s="1" customFormat="1" ht="16.5" customHeight="1">
      <c r="B163" s="136"/>
      <c r="C163" s="137" t="s">
        <v>244</v>
      </c>
      <c r="D163" s="137" t="s">
        <v>156</v>
      </c>
      <c r="E163" s="138" t="s">
        <v>237</v>
      </c>
      <c r="F163" s="139" t="s">
        <v>238</v>
      </c>
      <c r="G163" s="140" t="s">
        <v>159</v>
      </c>
      <c r="H163" s="141">
        <v>5.46</v>
      </c>
      <c r="I163" s="142"/>
      <c r="J163" s="142">
        <f t="shared" si="20"/>
        <v>0</v>
      </c>
      <c r="K163" s="139" t="s">
        <v>1</v>
      </c>
      <c r="L163" s="28"/>
      <c r="M163" s="143" t="s">
        <v>1</v>
      </c>
      <c r="N163" s="144" t="s">
        <v>33</v>
      </c>
      <c r="O163" s="145">
        <v>0.39700000000000002</v>
      </c>
      <c r="P163" s="145">
        <f t="shared" si="21"/>
        <v>2.1676199999999999</v>
      </c>
      <c r="Q163" s="145">
        <v>1.4357E-3</v>
      </c>
      <c r="R163" s="145">
        <f t="shared" si="22"/>
        <v>7.8389219999999999E-3</v>
      </c>
      <c r="S163" s="145">
        <v>0</v>
      </c>
      <c r="T163" s="146">
        <f t="shared" si="23"/>
        <v>0</v>
      </c>
      <c r="AR163" s="147" t="s">
        <v>160</v>
      </c>
      <c r="AT163" s="147" t="s">
        <v>156</v>
      </c>
      <c r="AU163" s="147" t="s">
        <v>77</v>
      </c>
      <c r="AY163" s="16" t="s">
        <v>154</v>
      </c>
      <c r="BE163" s="148">
        <f t="shared" si="24"/>
        <v>0</v>
      </c>
      <c r="BF163" s="148">
        <f t="shared" si="25"/>
        <v>0</v>
      </c>
      <c r="BG163" s="148">
        <f t="shared" si="26"/>
        <v>0</v>
      </c>
      <c r="BH163" s="148">
        <f t="shared" si="27"/>
        <v>0</v>
      </c>
      <c r="BI163" s="148">
        <f t="shared" si="28"/>
        <v>0</v>
      </c>
      <c r="BJ163" s="16" t="s">
        <v>75</v>
      </c>
      <c r="BK163" s="148">
        <f t="shared" si="29"/>
        <v>0</v>
      </c>
      <c r="BL163" s="16" t="s">
        <v>160</v>
      </c>
      <c r="BM163" s="147" t="s">
        <v>528</v>
      </c>
    </row>
    <row r="164" spans="2:65" s="1" customFormat="1" ht="16.5" customHeight="1">
      <c r="B164" s="136"/>
      <c r="C164" s="137" t="s">
        <v>7</v>
      </c>
      <c r="D164" s="137" t="s">
        <v>156</v>
      </c>
      <c r="E164" s="138" t="s">
        <v>241</v>
      </c>
      <c r="F164" s="139" t="s">
        <v>242</v>
      </c>
      <c r="G164" s="140" t="s">
        <v>159</v>
      </c>
      <c r="H164" s="141">
        <v>5.46</v>
      </c>
      <c r="I164" s="142"/>
      <c r="J164" s="142">
        <f t="shared" si="20"/>
        <v>0</v>
      </c>
      <c r="K164" s="139" t="s">
        <v>1</v>
      </c>
      <c r="L164" s="28"/>
      <c r="M164" s="143" t="s">
        <v>1</v>
      </c>
      <c r="N164" s="144" t="s">
        <v>33</v>
      </c>
      <c r="O164" s="145">
        <v>0.14399999999999999</v>
      </c>
      <c r="P164" s="145">
        <f t="shared" si="21"/>
        <v>0.78623999999999994</v>
      </c>
      <c r="Q164" s="145">
        <v>3.6000000000000001E-5</v>
      </c>
      <c r="R164" s="145">
        <f t="shared" si="22"/>
        <v>1.9656E-4</v>
      </c>
      <c r="S164" s="145">
        <v>0</v>
      </c>
      <c r="T164" s="146">
        <f t="shared" si="23"/>
        <v>0</v>
      </c>
      <c r="AR164" s="147" t="s">
        <v>160</v>
      </c>
      <c r="AT164" s="147" t="s">
        <v>156</v>
      </c>
      <c r="AU164" s="147" t="s">
        <v>77</v>
      </c>
      <c r="AY164" s="16" t="s">
        <v>154</v>
      </c>
      <c r="BE164" s="148">
        <f t="shared" si="24"/>
        <v>0</v>
      </c>
      <c r="BF164" s="148">
        <f t="shared" si="25"/>
        <v>0</v>
      </c>
      <c r="BG164" s="148">
        <f t="shared" si="26"/>
        <v>0</v>
      </c>
      <c r="BH164" s="148">
        <f t="shared" si="27"/>
        <v>0</v>
      </c>
      <c r="BI164" s="148">
        <f t="shared" si="28"/>
        <v>0</v>
      </c>
      <c r="BJ164" s="16" t="s">
        <v>75</v>
      </c>
      <c r="BK164" s="148">
        <f t="shared" si="29"/>
        <v>0</v>
      </c>
      <c r="BL164" s="16" t="s">
        <v>160</v>
      </c>
      <c r="BM164" s="147" t="s">
        <v>529</v>
      </c>
    </row>
    <row r="165" spans="2:65" s="1" customFormat="1" ht="24" customHeight="1">
      <c r="B165" s="136"/>
      <c r="C165" s="137" t="s">
        <v>252</v>
      </c>
      <c r="D165" s="137" t="s">
        <v>156</v>
      </c>
      <c r="E165" s="138" t="s">
        <v>248</v>
      </c>
      <c r="F165" s="139" t="s">
        <v>249</v>
      </c>
      <c r="G165" s="140" t="s">
        <v>216</v>
      </c>
      <c r="H165" s="141">
        <v>0.57699999999999996</v>
      </c>
      <c r="I165" s="142"/>
      <c r="J165" s="142">
        <f t="shared" si="20"/>
        <v>0</v>
      </c>
      <c r="K165" s="139" t="s">
        <v>1</v>
      </c>
      <c r="L165" s="28"/>
      <c r="M165" s="143" t="s">
        <v>1</v>
      </c>
      <c r="N165" s="144" t="s">
        <v>33</v>
      </c>
      <c r="O165" s="145">
        <v>0</v>
      </c>
      <c r="P165" s="145">
        <f t="shared" si="21"/>
        <v>0</v>
      </c>
      <c r="Q165" s="145">
        <v>0</v>
      </c>
      <c r="R165" s="145">
        <f t="shared" si="22"/>
        <v>0</v>
      </c>
      <c r="S165" s="145">
        <v>0</v>
      </c>
      <c r="T165" s="146">
        <f t="shared" si="23"/>
        <v>0</v>
      </c>
      <c r="AR165" s="147" t="s">
        <v>160</v>
      </c>
      <c r="AT165" s="147" t="s">
        <v>156</v>
      </c>
      <c r="AU165" s="147" t="s">
        <v>77</v>
      </c>
      <c r="AY165" s="16" t="s">
        <v>154</v>
      </c>
      <c r="BE165" s="148">
        <f t="shared" si="24"/>
        <v>0</v>
      </c>
      <c r="BF165" s="148">
        <f t="shared" si="25"/>
        <v>0</v>
      </c>
      <c r="BG165" s="148">
        <f t="shared" si="26"/>
        <v>0</v>
      </c>
      <c r="BH165" s="148">
        <f t="shared" si="27"/>
        <v>0</v>
      </c>
      <c r="BI165" s="148">
        <f t="shared" si="28"/>
        <v>0</v>
      </c>
      <c r="BJ165" s="16" t="s">
        <v>75</v>
      </c>
      <c r="BK165" s="148">
        <f t="shared" si="29"/>
        <v>0</v>
      </c>
      <c r="BL165" s="16" t="s">
        <v>160</v>
      </c>
      <c r="BM165" s="147" t="s">
        <v>530</v>
      </c>
    </row>
    <row r="166" spans="2:65" s="1" customFormat="1" ht="16.5" customHeight="1">
      <c r="B166" s="136"/>
      <c r="C166" s="137" t="s">
        <v>256</v>
      </c>
      <c r="D166" s="137" t="s">
        <v>156</v>
      </c>
      <c r="E166" s="138" t="s">
        <v>531</v>
      </c>
      <c r="F166" s="139" t="s">
        <v>532</v>
      </c>
      <c r="G166" s="140" t="s">
        <v>169</v>
      </c>
      <c r="H166" s="141">
        <v>9.7460000000000004</v>
      </c>
      <c r="I166" s="142"/>
      <c r="J166" s="142">
        <f t="shared" si="20"/>
        <v>0</v>
      </c>
      <c r="K166" s="139" t="s">
        <v>1</v>
      </c>
      <c r="L166" s="28"/>
      <c r="M166" s="143" t="s">
        <v>1</v>
      </c>
      <c r="N166" s="144" t="s">
        <v>33</v>
      </c>
      <c r="O166" s="145">
        <v>0</v>
      </c>
      <c r="P166" s="145">
        <f t="shared" si="21"/>
        <v>0</v>
      </c>
      <c r="Q166" s="145">
        <v>2.5262479999999998</v>
      </c>
      <c r="R166" s="145">
        <f t="shared" si="22"/>
        <v>24.620813007999999</v>
      </c>
      <c r="S166" s="145">
        <v>0</v>
      </c>
      <c r="T166" s="146">
        <f t="shared" si="23"/>
        <v>0</v>
      </c>
      <c r="AR166" s="147" t="s">
        <v>160</v>
      </c>
      <c r="AT166" s="147" t="s">
        <v>156</v>
      </c>
      <c r="AU166" s="147" t="s">
        <v>77</v>
      </c>
      <c r="AY166" s="16" t="s">
        <v>154</v>
      </c>
      <c r="BE166" s="148">
        <f t="shared" si="24"/>
        <v>0</v>
      </c>
      <c r="BF166" s="148">
        <f t="shared" si="25"/>
        <v>0</v>
      </c>
      <c r="BG166" s="148">
        <f t="shared" si="26"/>
        <v>0</v>
      </c>
      <c r="BH166" s="148">
        <f t="shared" si="27"/>
        <v>0</v>
      </c>
      <c r="BI166" s="148">
        <f t="shared" si="28"/>
        <v>0</v>
      </c>
      <c r="BJ166" s="16" t="s">
        <v>75</v>
      </c>
      <c r="BK166" s="148">
        <f t="shared" si="29"/>
        <v>0</v>
      </c>
      <c r="BL166" s="16" t="s">
        <v>160</v>
      </c>
      <c r="BM166" s="147" t="s">
        <v>533</v>
      </c>
    </row>
    <row r="167" spans="2:65" s="1" customFormat="1" ht="16.5" customHeight="1">
      <c r="B167" s="136"/>
      <c r="C167" s="137" t="s">
        <v>260</v>
      </c>
      <c r="D167" s="137" t="s">
        <v>156</v>
      </c>
      <c r="E167" s="138" t="s">
        <v>534</v>
      </c>
      <c r="F167" s="139" t="s">
        <v>535</v>
      </c>
      <c r="G167" s="140" t="s">
        <v>159</v>
      </c>
      <c r="H167" s="141">
        <v>18.920000000000002</v>
      </c>
      <c r="I167" s="142"/>
      <c r="J167" s="142">
        <f t="shared" si="20"/>
        <v>0</v>
      </c>
      <c r="K167" s="139" t="s">
        <v>1</v>
      </c>
      <c r="L167" s="28"/>
      <c r="M167" s="143" t="s">
        <v>1</v>
      </c>
      <c r="N167" s="144" t="s">
        <v>33</v>
      </c>
      <c r="O167" s="145">
        <v>0.39700000000000002</v>
      </c>
      <c r="P167" s="145">
        <f t="shared" si="21"/>
        <v>7.5112400000000008</v>
      </c>
      <c r="Q167" s="145">
        <v>1.4357E-3</v>
      </c>
      <c r="R167" s="145">
        <f t="shared" si="22"/>
        <v>2.7163444000000002E-2</v>
      </c>
      <c r="S167" s="145">
        <v>0</v>
      </c>
      <c r="T167" s="146">
        <f t="shared" si="23"/>
        <v>0</v>
      </c>
      <c r="AR167" s="147" t="s">
        <v>160</v>
      </c>
      <c r="AT167" s="147" t="s">
        <v>156</v>
      </c>
      <c r="AU167" s="147" t="s">
        <v>77</v>
      </c>
      <c r="AY167" s="16" t="s">
        <v>154</v>
      </c>
      <c r="BE167" s="148">
        <f t="shared" si="24"/>
        <v>0</v>
      </c>
      <c r="BF167" s="148">
        <f t="shared" si="25"/>
        <v>0</v>
      </c>
      <c r="BG167" s="148">
        <f t="shared" si="26"/>
        <v>0</v>
      </c>
      <c r="BH167" s="148">
        <f t="shared" si="27"/>
        <v>0</v>
      </c>
      <c r="BI167" s="148">
        <f t="shared" si="28"/>
        <v>0</v>
      </c>
      <c r="BJ167" s="16" t="s">
        <v>75</v>
      </c>
      <c r="BK167" s="148">
        <f t="shared" si="29"/>
        <v>0</v>
      </c>
      <c r="BL167" s="16" t="s">
        <v>160</v>
      </c>
      <c r="BM167" s="147" t="s">
        <v>536</v>
      </c>
    </row>
    <row r="168" spans="2:65" s="1" customFormat="1" ht="16.5" customHeight="1">
      <c r="B168" s="136"/>
      <c r="C168" s="137" t="s">
        <v>265</v>
      </c>
      <c r="D168" s="137" t="s">
        <v>156</v>
      </c>
      <c r="E168" s="138" t="s">
        <v>537</v>
      </c>
      <c r="F168" s="139" t="s">
        <v>538</v>
      </c>
      <c r="G168" s="140" t="s">
        <v>159</v>
      </c>
      <c r="H168" s="141">
        <v>18.920000000000002</v>
      </c>
      <c r="I168" s="142"/>
      <c r="J168" s="142">
        <f t="shared" si="20"/>
        <v>0</v>
      </c>
      <c r="K168" s="139" t="s">
        <v>1</v>
      </c>
      <c r="L168" s="28"/>
      <c r="M168" s="143" t="s">
        <v>1</v>
      </c>
      <c r="N168" s="144" t="s">
        <v>33</v>
      </c>
      <c r="O168" s="145">
        <v>0.14399999999999999</v>
      </c>
      <c r="P168" s="145">
        <f t="shared" si="21"/>
        <v>2.7244800000000002</v>
      </c>
      <c r="Q168" s="145">
        <v>3.6000000000000001E-5</v>
      </c>
      <c r="R168" s="145">
        <f t="shared" si="22"/>
        <v>6.8112000000000012E-4</v>
      </c>
      <c r="S168" s="145">
        <v>0</v>
      </c>
      <c r="T168" s="146">
        <f t="shared" si="23"/>
        <v>0</v>
      </c>
      <c r="AR168" s="147" t="s">
        <v>160</v>
      </c>
      <c r="AT168" s="147" t="s">
        <v>156</v>
      </c>
      <c r="AU168" s="147" t="s">
        <v>77</v>
      </c>
      <c r="AY168" s="16" t="s">
        <v>154</v>
      </c>
      <c r="BE168" s="148">
        <f t="shared" si="24"/>
        <v>0</v>
      </c>
      <c r="BF168" s="148">
        <f t="shared" si="25"/>
        <v>0</v>
      </c>
      <c r="BG168" s="148">
        <f t="shared" si="26"/>
        <v>0</v>
      </c>
      <c r="BH168" s="148">
        <f t="shared" si="27"/>
        <v>0</v>
      </c>
      <c r="BI168" s="148">
        <f t="shared" si="28"/>
        <v>0</v>
      </c>
      <c r="BJ168" s="16" t="s">
        <v>75</v>
      </c>
      <c r="BK168" s="148">
        <f t="shared" si="29"/>
        <v>0</v>
      </c>
      <c r="BL168" s="16" t="s">
        <v>160</v>
      </c>
      <c r="BM168" s="147" t="s">
        <v>539</v>
      </c>
    </row>
    <row r="169" spans="2:65" s="11" customFormat="1" ht="22.9" customHeight="1">
      <c r="B169" s="124"/>
      <c r="D169" s="125" t="s">
        <v>67</v>
      </c>
      <c r="E169" s="134" t="s">
        <v>166</v>
      </c>
      <c r="F169" s="134" t="s">
        <v>540</v>
      </c>
      <c r="J169" s="135">
        <f>BK169</f>
        <v>0</v>
      </c>
      <c r="L169" s="124"/>
      <c r="M169" s="128"/>
      <c r="N169" s="129"/>
      <c r="O169" s="129"/>
      <c r="P169" s="130">
        <f>SUM(P170:P180)</f>
        <v>72.926427999999987</v>
      </c>
      <c r="Q169" s="129"/>
      <c r="R169" s="130">
        <f>SUM(R170:R180)</f>
        <v>30.420682863600003</v>
      </c>
      <c r="S169" s="129"/>
      <c r="T169" s="131">
        <f>SUM(T170:T180)</f>
        <v>0</v>
      </c>
      <c r="AR169" s="125" t="s">
        <v>75</v>
      </c>
      <c r="AT169" s="132" t="s">
        <v>67</v>
      </c>
      <c r="AU169" s="132" t="s">
        <v>75</v>
      </c>
      <c r="AY169" s="125" t="s">
        <v>154</v>
      </c>
      <c r="BK169" s="133">
        <f>SUM(BK170:BK180)</f>
        <v>0</v>
      </c>
    </row>
    <row r="170" spans="2:65" s="1" customFormat="1" ht="16.5" customHeight="1">
      <c r="B170" s="136"/>
      <c r="C170" s="137" t="s">
        <v>272</v>
      </c>
      <c r="D170" s="137" t="s">
        <v>156</v>
      </c>
      <c r="E170" s="138" t="s">
        <v>541</v>
      </c>
      <c r="F170" s="139" t="s">
        <v>542</v>
      </c>
      <c r="G170" s="140" t="s">
        <v>169</v>
      </c>
      <c r="H170" s="141">
        <v>1.0069999999999999</v>
      </c>
      <c r="I170" s="142"/>
      <c r="J170" s="142">
        <f t="shared" ref="J170:J180" si="30">ROUND(I170*H170,2)</f>
        <v>0</v>
      </c>
      <c r="K170" s="139" t="s">
        <v>1</v>
      </c>
      <c r="L170" s="28"/>
      <c r="M170" s="143" t="s">
        <v>1</v>
      </c>
      <c r="N170" s="144" t="s">
        <v>33</v>
      </c>
      <c r="O170" s="145">
        <v>2.9790000000000001</v>
      </c>
      <c r="P170" s="145">
        <f t="shared" ref="P170:P180" si="31">O170*H170</f>
        <v>2.9998529999999999</v>
      </c>
      <c r="Q170" s="145">
        <v>2.4778600000000002</v>
      </c>
      <c r="R170" s="145">
        <f t="shared" ref="R170:R180" si="32">Q170*H170</f>
        <v>2.4952050199999998</v>
      </c>
      <c r="S170" s="145">
        <v>0</v>
      </c>
      <c r="T170" s="146">
        <f t="shared" ref="T170:T180" si="33">S170*H170</f>
        <v>0</v>
      </c>
      <c r="AR170" s="147" t="s">
        <v>160</v>
      </c>
      <c r="AT170" s="147" t="s">
        <v>156</v>
      </c>
      <c r="AU170" s="147" t="s">
        <v>77</v>
      </c>
      <c r="AY170" s="16" t="s">
        <v>154</v>
      </c>
      <c r="BE170" s="148">
        <f t="shared" ref="BE170:BE180" si="34">IF(N170="základní",J170,0)</f>
        <v>0</v>
      </c>
      <c r="BF170" s="148">
        <f t="shared" ref="BF170:BF180" si="35">IF(N170="snížená",J170,0)</f>
        <v>0</v>
      </c>
      <c r="BG170" s="148">
        <f t="shared" ref="BG170:BG180" si="36">IF(N170="zákl. přenesená",J170,0)</f>
        <v>0</v>
      </c>
      <c r="BH170" s="148">
        <f t="shared" ref="BH170:BH180" si="37">IF(N170="sníž. přenesená",J170,0)</f>
        <v>0</v>
      </c>
      <c r="BI170" s="148">
        <f t="shared" ref="BI170:BI180" si="38">IF(N170="nulová",J170,0)</f>
        <v>0</v>
      </c>
      <c r="BJ170" s="16" t="s">
        <v>75</v>
      </c>
      <c r="BK170" s="148">
        <f t="shared" ref="BK170:BK180" si="39">ROUND(I170*H170,2)</f>
        <v>0</v>
      </c>
      <c r="BL170" s="16" t="s">
        <v>160</v>
      </c>
      <c r="BM170" s="147" t="s">
        <v>543</v>
      </c>
    </row>
    <row r="171" spans="2:65" s="1" customFormat="1" ht="16.5" customHeight="1">
      <c r="B171" s="136"/>
      <c r="C171" s="137" t="s">
        <v>278</v>
      </c>
      <c r="D171" s="137" t="s">
        <v>156</v>
      </c>
      <c r="E171" s="138" t="s">
        <v>544</v>
      </c>
      <c r="F171" s="139" t="s">
        <v>545</v>
      </c>
      <c r="G171" s="140" t="s">
        <v>159</v>
      </c>
      <c r="H171" s="141">
        <v>6.02</v>
      </c>
      <c r="I171" s="142"/>
      <c r="J171" s="142">
        <f t="shared" si="30"/>
        <v>0</v>
      </c>
      <c r="K171" s="139" t="s">
        <v>1</v>
      </c>
      <c r="L171" s="28"/>
      <c r="M171" s="143" t="s">
        <v>1</v>
      </c>
      <c r="N171" s="144" t="s">
        <v>33</v>
      </c>
      <c r="O171" s="145">
        <v>3.14</v>
      </c>
      <c r="P171" s="145">
        <f t="shared" si="31"/>
        <v>18.902799999999999</v>
      </c>
      <c r="Q171" s="145">
        <v>4.1744200000000002E-2</v>
      </c>
      <c r="R171" s="145">
        <f t="shared" si="32"/>
        <v>0.25130008399999998</v>
      </c>
      <c r="S171" s="145">
        <v>0</v>
      </c>
      <c r="T171" s="146">
        <f t="shared" si="33"/>
        <v>0</v>
      </c>
      <c r="AR171" s="147" t="s">
        <v>160</v>
      </c>
      <c r="AT171" s="147" t="s">
        <v>156</v>
      </c>
      <c r="AU171" s="147" t="s">
        <v>77</v>
      </c>
      <c r="AY171" s="16" t="s">
        <v>154</v>
      </c>
      <c r="BE171" s="148">
        <f t="shared" si="34"/>
        <v>0</v>
      </c>
      <c r="BF171" s="148">
        <f t="shared" si="35"/>
        <v>0</v>
      </c>
      <c r="BG171" s="148">
        <f t="shared" si="36"/>
        <v>0</v>
      </c>
      <c r="BH171" s="148">
        <f t="shared" si="37"/>
        <v>0</v>
      </c>
      <c r="BI171" s="148">
        <f t="shared" si="38"/>
        <v>0</v>
      </c>
      <c r="BJ171" s="16" t="s">
        <v>75</v>
      </c>
      <c r="BK171" s="148">
        <f t="shared" si="39"/>
        <v>0</v>
      </c>
      <c r="BL171" s="16" t="s">
        <v>160</v>
      </c>
      <c r="BM171" s="147" t="s">
        <v>546</v>
      </c>
    </row>
    <row r="172" spans="2:65" s="1" customFormat="1" ht="16.5" customHeight="1">
      <c r="B172" s="136"/>
      <c r="C172" s="137" t="s">
        <v>283</v>
      </c>
      <c r="D172" s="137" t="s">
        <v>156</v>
      </c>
      <c r="E172" s="138" t="s">
        <v>547</v>
      </c>
      <c r="F172" s="139" t="s">
        <v>548</v>
      </c>
      <c r="G172" s="140" t="s">
        <v>159</v>
      </c>
      <c r="H172" s="141">
        <v>6.02</v>
      </c>
      <c r="I172" s="142"/>
      <c r="J172" s="142">
        <f t="shared" si="30"/>
        <v>0</v>
      </c>
      <c r="K172" s="139" t="s">
        <v>1</v>
      </c>
      <c r="L172" s="28"/>
      <c r="M172" s="143" t="s">
        <v>1</v>
      </c>
      <c r="N172" s="144" t="s">
        <v>33</v>
      </c>
      <c r="O172" s="145">
        <v>0.45</v>
      </c>
      <c r="P172" s="145">
        <f t="shared" si="31"/>
        <v>2.7090000000000001</v>
      </c>
      <c r="Q172" s="145">
        <v>1.5E-5</v>
      </c>
      <c r="R172" s="145">
        <f t="shared" si="32"/>
        <v>9.0299999999999999E-5</v>
      </c>
      <c r="S172" s="145">
        <v>0</v>
      </c>
      <c r="T172" s="146">
        <f t="shared" si="33"/>
        <v>0</v>
      </c>
      <c r="AR172" s="147" t="s">
        <v>160</v>
      </c>
      <c r="AT172" s="147" t="s">
        <v>156</v>
      </c>
      <c r="AU172" s="147" t="s">
        <v>77</v>
      </c>
      <c r="AY172" s="16" t="s">
        <v>154</v>
      </c>
      <c r="BE172" s="148">
        <f t="shared" si="34"/>
        <v>0</v>
      </c>
      <c r="BF172" s="148">
        <f t="shared" si="35"/>
        <v>0</v>
      </c>
      <c r="BG172" s="148">
        <f t="shared" si="36"/>
        <v>0</v>
      </c>
      <c r="BH172" s="148">
        <f t="shared" si="37"/>
        <v>0</v>
      </c>
      <c r="BI172" s="148">
        <f t="shared" si="38"/>
        <v>0</v>
      </c>
      <c r="BJ172" s="16" t="s">
        <v>75</v>
      </c>
      <c r="BK172" s="148">
        <f t="shared" si="39"/>
        <v>0</v>
      </c>
      <c r="BL172" s="16" t="s">
        <v>160</v>
      </c>
      <c r="BM172" s="147" t="s">
        <v>549</v>
      </c>
    </row>
    <row r="173" spans="2:65" s="1" customFormat="1" ht="16.5" customHeight="1">
      <c r="B173" s="136"/>
      <c r="C173" s="137" t="s">
        <v>287</v>
      </c>
      <c r="D173" s="137" t="s">
        <v>156</v>
      </c>
      <c r="E173" s="138" t="s">
        <v>550</v>
      </c>
      <c r="F173" s="139" t="s">
        <v>551</v>
      </c>
      <c r="G173" s="140" t="s">
        <v>216</v>
      </c>
      <c r="H173" s="141">
        <v>0.13300000000000001</v>
      </c>
      <c r="I173" s="142"/>
      <c r="J173" s="142">
        <f t="shared" si="30"/>
        <v>0</v>
      </c>
      <c r="K173" s="139" t="s">
        <v>1</v>
      </c>
      <c r="L173" s="28"/>
      <c r="M173" s="143" t="s">
        <v>1</v>
      </c>
      <c r="N173" s="144" t="s">
        <v>33</v>
      </c>
      <c r="O173" s="145">
        <v>47.35</v>
      </c>
      <c r="P173" s="145">
        <f t="shared" si="31"/>
        <v>6.2975500000000002</v>
      </c>
      <c r="Q173" s="145">
        <v>1.0487652000000001</v>
      </c>
      <c r="R173" s="145">
        <f t="shared" si="32"/>
        <v>0.1394857716</v>
      </c>
      <c r="S173" s="145">
        <v>0</v>
      </c>
      <c r="T173" s="146">
        <f t="shared" si="33"/>
        <v>0</v>
      </c>
      <c r="AR173" s="147" t="s">
        <v>160</v>
      </c>
      <c r="AT173" s="147" t="s">
        <v>156</v>
      </c>
      <c r="AU173" s="147" t="s">
        <v>77</v>
      </c>
      <c r="AY173" s="16" t="s">
        <v>154</v>
      </c>
      <c r="BE173" s="148">
        <f t="shared" si="34"/>
        <v>0</v>
      </c>
      <c r="BF173" s="148">
        <f t="shared" si="35"/>
        <v>0</v>
      </c>
      <c r="BG173" s="148">
        <f t="shared" si="36"/>
        <v>0</v>
      </c>
      <c r="BH173" s="148">
        <f t="shared" si="37"/>
        <v>0</v>
      </c>
      <c r="BI173" s="148">
        <f t="shared" si="38"/>
        <v>0</v>
      </c>
      <c r="BJ173" s="16" t="s">
        <v>75</v>
      </c>
      <c r="BK173" s="148">
        <f t="shared" si="39"/>
        <v>0</v>
      </c>
      <c r="BL173" s="16" t="s">
        <v>160</v>
      </c>
      <c r="BM173" s="147" t="s">
        <v>552</v>
      </c>
    </row>
    <row r="174" spans="2:65" s="1" customFormat="1" ht="16.5" customHeight="1">
      <c r="B174" s="136"/>
      <c r="C174" s="137" t="s">
        <v>291</v>
      </c>
      <c r="D174" s="137" t="s">
        <v>156</v>
      </c>
      <c r="E174" s="138" t="s">
        <v>553</v>
      </c>
      <c r="F174" s="139" t="s">
        <v>554</v>
      </c>
      <c r="G174" s="140" t="s">
        <v>169</v>
      </c>
      <c r="H174" s="141">
        <v>11.176</v>
      </c>
      <c r="I174" s="142"/>
      <c r="J174" s="142">
        <f t="shared" si="30"/>
        <v>0</v>
      </c>
      <c r="K174" s="139" t="s">
        <v>1</v>
      </c>
      <c r="L174" s="28"/>
      <c r="M174" s="143" t="s">
        <v>1</v>
      </c>
      <c r="N174" s="144" t="s">
        <v>33</v>
      </c>
      <c r="O174" s="145">
        <v>0.93799999999999994</v>
      </c>
      <c r="P174" s="145">
        <f t="shared" si="31"/>
        <v>10.483088</v>
      </c>
      <c r="Q174" s="145">
        <v>2.4535100000000001</v>
      </c>
      <c r="R174" s="145">
        <f t="shared" si="32"/>
        <v>27.420427760000003</v>
      </c>
      <c r="S174" s="145">
        <v>0</v>
      </c>
      <c r="T174" s="146">
        <f t="shared" si="33"/>
        <v>0</v>
      </c>
      <c r="AR174" s="147" t="s">
        <v>160</v>
      </c>
      <c r="AT174" s="147" t="s">
        <v>156</v>
      </c>
      <c r="AU174" s="147" t="s">
        <v>77</v>
      </c>
      <c r="AY174" s="16" t="s">
        <v>154</v>
      </c>
      <c r="BE174" s="148">
        <f t="shared" si="34"/>
        <v>0</v>
      </c>
      <c r="BF174" s="148">
        <f t="shared" si="35"/>
        <v>0</v>
      </c>
      <c r="BG174" s="148">
        <f t="shared" si="36"/>
        <v>0</v>
      </c>
      <c r="BH174" s="148">
        <f t="shared" si="37"/>
        <v>0</v>
      </c>
      <c r="BI174" s="148">
        <f t="shared" si="38"/>
        <v>0</v>
      </c>
      <c r="BJ174" s="16" t="s">
        <v>75</v>
      </c>
      <c r="BK174" s="148">
        <f t="shared" si="39"/>
        <v>0</v>
      </c>
      <c r="BL174" s="16" t="s">
        <v>160</v>
      </c>
      <c r="BM174" s="147" t="s">
        <v>555</v>
      </c>
    </row>
    <row r="175" spans="2:65" s="1" customFormat="1" ht="16.5" customHeight="1">
      <c r="B175" s="136"/>
      <c r="C175" s="137" t="s">
        <v>295</v>
      </c>
      <c r="D175" s="137" t="s">
        <v>156</v>
      </c>
      <c r="E175" s="138" t="s">
        <v>556</v>
      </c>
      <c r="F175" s="139" t="s">
        <v>557</v>
      </c>
      <c r="G175" s="140" t="s">
        <v>169</v>
      </c>
      <c r="H175" s="141">
        <v>2.2000000000000002</v>
      </c>
      <c r="I175" s="142"/>
      <c r="J175" s="142">
        <f t="shared" si="30"/>
        <v>0</v>
      </c>
      <c r="K175" s="139" t="s">
        <v>189</v>
      </c>
      <c r="L175" s="28"/>
      <c r="M175" s="143" t="s">
        <v>1</v>
      </c>
      <c r="N175" s="144" t="s">
        <v>33</v>
      </c>
      <c r="O175" s="145">
        <v>0.81200000000000006</v>
      </c>
      <c r="P175" s="145">
        <f t="shared" si="31"/>
        <v>1.7864000000000002</v>
      </c>
      <c r="Q175" s="145">
        <v>0</v>
      </c>
      <c r="R175" s="145">
        <f t="shared" si="32"/>
        <v>0</v>
      </c>
      <c r="S175" s="145">
        <v>0</v>
      </c>
      <c r="T175" s="146">
        <f t="shared" si="33"/>
        <v>0</v>
      </c>
      <c r="AR175" s="147" t="s">
        <v>160</v>
      </c>
      <c r="AT175" s="147" t="s">
        <v>156</v>
      </c>
      <c r="AU175" s="147" t="s">
        <v>77</v>
      </c>
      <c r="AY175" s="16" t="s">
        <v>154</v>
      </c>
      <c r="BE175" s="148">
        <f t="shared" si="34"/>
        <v>0</v>
      </c>
      <c r="BF175" s="148">
        <f t="shared" si="35"/>
        <v>0</v>
      </c>
      <c r="BG175" s="148">
        <f t="shared" si="36"/>
        <v>0</v>
      </c>
      <c r="BH175" s="148">
        <f t="shared" si="37"/>
        <v>0</v>
      </c>
      <c r="BI175" s="148">
        <f t="shared" si="38"/>
        <v>0</v>
      </c>
      <c r="BJ175" s="16" t="s">
        <v>75</v>
      </c>
      <c r="BK175" s="148">
        <f t="shared" si="39"/>
        <v>0</v>
      </c>
      <c r="BL175" s="16" t="s">
        <v>160</v>
      </c>
      <c r="BM175" s="147" t="s">
        <v>558</v>
      </c>
    </row>
    <row r="176" spans="2:65" s="1" customFormat="1" ht="24" customHeight="1">
      <c r="B176" s="136"/>
      <c r="C176" s="137" t="s">
        <v>299</v>
      </c>
      <c r="D176" s="137" t="s">
        <v>156</v>
      </c>
      <c r="E176" s="138" t="s">
        <v>559</v>
      </c>
      <c r="F176" s="139" t="s">
        <v>560</v>
      </c>
      <c r="G176" s="140" t="s">
        <v>159</v>
      </c>
      <c r="H176" s="141">
        <v>32.74</v>
      </c>
      <c r="I176" s="142"/>
      <c r="J176" s="142">
        <f t="shared" si="30"/>
        <v>0</v>
      </c>
      <c r="K176" s="139" t="s">
        <v>1</v>
      </c>
      <c r="L176" s="28"/>
      <c r="M176" s="143" t="s">
        <v>1</v>
      </c>
      <c r="N176" s="144" t="s">
        <v>33</v>
      </c>
      <c r="O176" s="145">
        <v>0.41599999999999998</v>
      </c>
      <c r="P176" s="145">
        <f t="shared" si="31"/>
        <v>13.61984</v>
      </c>
      <c r="Q176" s="145">
        <v>1.8247000000000001E-3</v>
      </c>
      <c r="R176" s="145">
        <f t="shared" si="32"/>
        <v>5.9740678000000005E-2</v>
      </c>
      <c r="S176" s="145">
        <v>0</v>
      </c>
      <c r="T176" s="146">
        <f t="shared" si="33"/>
        <v>0</v>
      </c>
      <c r="AR176" s="147" t="s">
        <v>160</v>
      </c>
      <c r="AT176" s="147" t="s">
        <v>156</v>
      </c>
      <c r="AU176" s="147" t="s">
        <v>77</v>
      </c>
      <c r="AY176" s="16" t="s">
        <v>154</v>
      </c>
      <c r="BE176" s="148">
        <f t="shared" si="34"/>
        <v>0</v>
      </c>
      <c r="BF176" s="148">
        <f t="shared" si="35"/>
        <v>0</v>
      </c>
      <c r="BG176" s="148">
        <f t="shared" si="36"/>
        <v>0</v>
      </c>
      <c r="BH176" s="148">
        <f t="shared" si="37"/>
        <v>0</v>
      </c>
      <c r="BI176" s="148">
        <f t="shared" si="38"/>
        <v>0</v>
      </c>
      <c r="BJ176" s="16" t="s">
        <v>75</v>
      </c>
      <c r="BK176" s="148">
        <f t="shared" si="39"/>
        <v>0</v>
      </c>
      <c r="BL176" s="16" t="s">
        <v>160</v>
      </c>
      <c r="BM176" s="147" t="s">
        <v>561</v>
      </c>
    </row>
    <row r="177" spans="2:65" s="1" customFormat="1" ht="24" customHeight="1">
      <c r="B177" s="136"/>
      <c r="C177" s="137" t="s">
        <v>303</v>
      </c>
      <c r="D177" s="137" t="s">
        <v>156</v>
      </c>
      <c r="E177" s="138" t="s">
        <v>562</v>
      </c>
      <c r="F177" s="139" t="s">
        <v>563</v>
      </c>
      <c r="G177" s="140" t="s">
        <v>159</v>
      </c>
      <c r="H177" s="141">
        <v>32.74</v>
      </c>
      <c r="I177" s="142"/>
      <c r="J177" s="142">
        <f t="shared" si="30"/>
        <v>0</v>
      </c>
      <c r="K177" s="139" t="s">
        <v>1</v>
      </c>
      <c r="L177" s="28"/>
      <c r="M177" s="143" t="s">
        <v>1</v>
      </c>
      <c r="N177" s="144" t="s">
        <v>33</v>
      </c>
      <c r="O177" s="145">
        <v>0.192</v>
      </c>
      <c r="P177" s="145">
        <f t="shared" si="31"/>
        <v>6.2860800000000001</v>
      </c>
      <c r="Q177" s="145">
        <v>3.6000000000000001E-5</v>
      </c>
      <c r="R177" s="145">
        <f t="shared" si="32"/>
        <v>1.1786400000000001E-3</v>
      </c>
      <c r="S177" s="145">
        <v>0</v>
      </c>
      <c r="T177" s="146">
        <f t="shared" si="33"/>
        <v>0</v>
      </c>
      <c r="AR177" s="147" t="s">
        <v>160</v>
      </c>
      <c r="AT177" s="147" t="s">
        <v>156</v>
      </c>
      <c r="AU177" s="147" t="s">
        <v>77</v>
      </c>
      <c r="AY177" s="16" t="s">
        <v>154</v>
      </c>
      <c r="BE177" s="148">
        <f t="shared" si="34"/>
        <v>0</v>
      </c>
      <c r="BF177" s="148">
        <f t="shared" si="35"/>
        <v>0</v>
      </c>
      <c r="BG177" s="148">
        <f t="shared" si="36"/>
        <v>0</v>
      </c>
      <c r="BH177" s="148">
        <f t="shared" si="37"/>
        <v>0</v>
      </c>
      <c r="BI177" s="148">
        <f t="shared" si="38"/>
        <v>0</v>
      </c>
      <c r="BJ177" s="16" t="s">
        <v>75</v>
      </c>
      <c r="BK177" s="148">
        <f t="shared" si="39"/>
        <v>0</v>
      </c>
      <c r="BL177" s="16" t="s">
        <v>160</v>
      </c>
      <c r="BM177" s="147" t="s">
        <v>564</v>
      </c>
    </row>
    <row r="178" spans="2:65" s="1" customFormat="1" ht="24" customHeight="1">
      <c r="B178" s="136"/>
      <c r="C178" s="137" t="s">
        <v>309</v>
      </c>
      <c r="D178" s="137" t="s">
        <v>156</v>
      </c>
      <c r="E178" s="138" t="s">
        <v>565</v>
      </c>
      <c r="F178" s="139" t="s">
        <v>566</v>
      </c>
      <c r="G178" s="140" t="s">
        <v>159</v>
      </c>
      <c r="H178" s="141">
        <v>13.04</v>
      </c>
      <c r="I178" s="142"/>
      <c r="J178" s="142">
        <f t="shared" si="30"/>
        <v>0</v>
      </c>
      <c r="K178" s="139" t="s">
        <v>189</v>
      </c>
      <c r="L178" s="28"/>
      <c r="M178" s="143" t="s">
        <v>1</v>
      </c>
      <c r="N178" s="144" t="s">
        <v>33</v>
      </c>
      <c r="O178" s="145">
        <v>0.45400000000000001</v>
      </c>
      <c r="P178" s="145">
        <f t="shared" si="31"/>
        <v>5.9201600000000001</v>
      </c>
      <c r="Q178" s="145">
        <v>1.32E-3</v>
      </c>
      <c r="R178" s="145">
        <f t="shared" si="32"/>
        <v>1.72128E-2</v>
      </c>
      <c r="S178" s="145">
        <v>0</v>
      </c>
      <c r="T178" s="146">
        <f t="shared" si="33"/>
        <v>0</v>
      </c>
      <c r="AR178" s="147" t="s">
        <v>160</v>
      </c>
      <c r="AT178" s="147" t="s">
        <v>156</v>
      </c>
      <c r="AU178" s="147" t="s">
        <v>77</v>
      </c>
      <c r="AY178" s="16" t="s">
        <v>154</v>
      </c>
      <c r="BE178" s="148">
        <f t="shared" si="34"/>
        <v>0</v>
      </c>
      <c r="BF178" s="148">
        <f t="shared" si="35"/>
        <v>0</v>
      </c>
      <c r="BG178" s="148">
        <f t="shared" si="36"/>
        <v>0</v>
      </c>
      <c r="BH178" s="148">
        <f t="shared" si="37"/>
        <v>0</v>
      </c>
      <c r="BI178" s="148">
        <f t="shared" si="38"/>
        <v>0</v>
      </c>
      <c r="BJ178" s="16" t="s">
        <v>75</v>
      </c>
      <c r="BK178" s="148">
        <f t="shared" si="39"/>
        <v>0</v>
      </c>
      <c r="BL178" s="16" t="s">
        <v>160</v>
      </c>
      <c r="BM178" s="147" t="s">
        <v>567</v>
      </c>
    </row>
    <row r="179" spans="2:65" s="1" customFormat="1" ht="24" customHeight="1">
      <c r="B179" s="136"/>
      <c r="C179" s="137" t="s">
        <v>313</v>
      </c>
      <c r="D179" s="137" t="s">
        <v>156</v>
      </c>
      <c r="E179" s="138" t="s">
        <v>568</v>
      </c>
      <c r="F179" s="139" t="s">
        <v>569</v>
      </c>
      <c r="G179" s="140" t="s">
        <v>159</v>
      </c>
      <c r="H179" s="141">
        <v>13.04</v>
      </c>
      <c r="I179" s="142"/>
      <c r="J179" s="142">
        <f t="shared" si="30"/>
        <v>0</v>
      </c>
      <c r="K179" s="139" t="s">
        <v>189</v>
      </c>
      <c r="L179" s="28"/>
      <c r="M179" s="143" t="s">
        <v>1</v>
      </c>
      <c r="N179" s="144" t="s">
        <v>33</v>
      </c>
      <c r="O179" s="145">
        <v>0.192</v>
      </c>
      <c r="P179" s="145">
        <f t="shared" si="31"/>
        <v>2.5036799999999997</v>
      </c>
      <c r="Q179" s="145">
        <v>4.0000000000000003E-5</v>
      </c>
      <c r="R179" s="145">
        <f t="shared" si="32"/>
        <v>5.2159999999999999E-4</v>
      </c>
      <c r="S179" s="145">
        <v>0</v>
      </c>
      <c r="T179" s="146">
        <f t="shared" si="33"/>
        <v>0</v>
      </c>
      <c r="AR179" s="147" t="s">
        <v>160</v>
      </c>
      <c r="AT179" s="147" t="s">
        <v>156</v>
      </c>
      <c r="AU179" s="147" t="s">
        <v>77</v>
      </c>
      <c r="AY179" s="16" t="s">
        <v>154</v>
      </c>
      <c r="BE179" s="148">
        <f t="shared" si="34"/>
        <v>0</v>
      </c>
      <c r="BF179" s="148">
        <f t="shared" si="35"/>
        <v>0</v>
      </c>
      <c r="BG179" s="148">
        <f t="shared" si="36"/>
        <v>0</v>
      </c>
      <c r="BH179" s="148">
        <f t="shared" si="37"/>
        <v>0</v>
      </c>
      <c r="BI179" s="148">
        <f t="shared" si="38"/>
        <v>0</v>
      </c>
      <c r="BJ179" s="16" t="s">
        <v>75</v>
      </c>
      <c r="BK179" s="148">
        <f t="shared" si="39"/>
        <v>0</v>
      </c>
      <c r="BL179" s="16" t="s">
        <v>160</v>
      </c>
      <c r="BM179" s="147" t="s">
        <v>570</v>
      </c>
    </row>
    <row r="180" spans="2:65" s="1" customFormat="1" ht="16.5" customHeight="1">
      <c r="B180" s="136"/>
      <c r="C180" s="137" t="s">
        <v>318</v>
      </c>
      <c r="D180" s="137" t="s">
        <v>156</v>
      </c>
      <c r="E180" s="138" t="s">
        <v>571</v>
      </c>
      <c r="F180" s="139" t="s">
        <v>572</v>
      </c>
      <c r="G180" s="140" t="s">
        <v>216</v>
      </c>
      <c r="H180" s="141">
        <v>3.3000000000000002E-2</v>
      </c>
      <c r="I180" s="142"/>
      <c r="J180" s="142">
        <f t="shared" si="30"/>
        <v>0</v>
      </c>
      <c r="K180" s="139" t="s">
        <v>189</v>
      </c>
      <c r="L180" s="28"/>
      <c r="M180" s="143" t="s">
        <v>1</v>
      </c>
      <c r="N180" s="144" t="s">
        <v>33</v>
      </c>
      <c r="O180" s="145">
        <v>42.969000000000001</v>
      </c>
      <c r="P180" s="145">
        <f t="shared" si="31"/>
        <v>1.417977</v>
      </c>
      <c r="Q180" s="145">
        <v>1.07637</v>
      </c>
      <c r="R180" s="145">
        <f t="shared" si="32"/>
        <v>3.5520210000000003E-2</v>
      </c>
      <c r="S180" s="145">
        <v>0</v>
      </c>
      <c r="T180" s="146">
        <f t="shared" si="33"/>
        <v>0</v>
      </c>
      <c r="AR180" s="147" t="s">
        <v>160</v>
      </c>
      <c r="AT180" s="147" t="s">
        <v>156</v>
      </c>
      <c r="AU180" s="147" t="s">
        <v>77</v>
      </c>
      <c r="AY180" s="16" t="s">
        <v>154</v>
      </c>
      <c r="BE180" s="148">
        <f t="shared" si="34"/>
        <v>0</v>
      </c>
      <c r="BF180" s="148">
        <f t="shared" si="35"/>
        <v>0</v>
      </c>
      <c r="BG180" s="148">
        <f t="shared" si="36"/>
        <v>0</v>
      </c>
      <c r="BH180" s="148">
        <f t="shared" si="37"/>
        <v>0</v>
      </c>
      <c r="BI180" s="148">
        <f t="shared" si="38"/>
        <v>0</v>
      </c>
      <c r="BJ180" s="16" t="s">
        <v>75</v>
      </c>
      <c r="BK180" s="148">
        <f t="shared" si="39"/>
        <v>0</v>
      </c>
      <c r="BL180" s="16" t="s">
        <v>160</v>
      </c>
      <c r="BM180" s="147" t="s">
        <v>573</v>
      </c>
    </row>
    <row r="181" spans="2:65" s="11" customFormat="1" ht="22.9" customHeight="1">
      <c r="B181" s="124"/>
      <c r="D181" s="125" t="s">
        <v>67</v>
      </c>
      <c r="E181" s="134" t="s">
        <v>160</v>
      </c>
      <c r="F181" s="134" t="s">
        <v>251</v>
      </c>
      <c r="J181" s="135">
        <f>BK181</f>
        <v>0</v>
      </c>
      <c r="L181" s="124"/>
      <c r="M181" s="128"/>
      <c r="N181" s="129"/>
      <c r="O181" s="129"/>
      <c r="P181" s="130">
        <f>SUM(P182:P191)</f>
        <v>111.11786800000002</v>
      </c>
      <c r="Q181" s="129"/>
      <c r="R181" s="130">
        <f>SUM(R182:R191)</f>
        <v>30.035437899999998</v>
      </c>
      <c r="S181" s="129"/>
      <c r="T181" s="131">
        <f>SUM(T182:T191)</f>
        <v>0</v>
      </c>
      <c r="AR181" s="125" t="s">
        <v>75</v>
      </c>
      <c r="AT181" s="132" t="s">
        <v>67</v>
      </c>
      <c r="AU181" s="132" t="s">
        <v>75</v>
      </c>
      <c r="AY181" s="125" t="s">
        <v>154</v>
      </c>
      <c r="BK181" s="133">
        <f>SUM(BK182:BK191)</f>
        <v>0</v>
      </c>
    </row>
    <row r="182" spans="2:65" s="1" customFormat="1" ht="24" customHeight="1">
      <c r="B182" s="136"/>
      <c r="C182" s="137" t="s">
        <v>322</v>
      </c>
      <c r="D182" s="137" t="s">
        <v>156</v>
      </c>
      <c r="E182" s="138" t="s">
        <v>253</v>
      </c>
      <c r="F182" s="139" t="s">
        <v>254</v>
      </c>
      <c r="G182" s="140" t="s">
        <v>159</v>
      </c>
      <c r="H182" s="141">
        <v>13.731</v>
      </c>
      <c r="I182" s="142"/>
      <c r="J182" s="142">
        <f>ROUND(I182*H182,2)</f>
        <v>0</v>
      </c>
      <c r="K182" s="139" t="s">
        <v>1</v>
      </c>
      <c r="L182" s="28"/>
      <c r="M182" s="143" t="s">
        <v>1</v>
      </c>
      <c r="N182" s="144" t="s">
        <v>33</v>
      </c>
      <c r="O182" s="145">
        <v>0</v>
      </c>
      <c r="P182" s="145">
        <f>O182*H182</f>
        <v>0</v>
      </c>
      <c r="Q182" s="145">
        <v>0</v>
      </c>
      <c r="R182" s="145">
        <f>Q182*H182</f>
        <v>0</v>
      </c>
      <c r="S182" s="145">
        <v>0</v>
      </c>
      <c r="T182" s="146">
        <f>S182*H182</f>
        <v>0</v>
      </c>
      <c r="AR182" s="147" t="s">
        <v>160</v>
      </c>
      <c r="AT182" s="147" t="s">
        <v>156</v>
      </c>
      <c r="AU182" s="147" t="s">
        <v>77</v>
      </c>
      <c r="AY182" s="16" t="s">
        <v>154</v>
      </c>
      <c r="BE182" s="148">
        <f>IF(N182="základní",J182,0)</f>
        <v>0</v>
      </c>
      <c r="BF182" s="148">
        <f>IF(N182="snížená",J182,0)</f>
        <v>0</v>
      </c>
      <c r="BG182" s="148">
        <f>IF(N182="zákl. přenesená",J182,0)</f>
        <v>0</v>
      </c>
      <c r="BH182" s="148">
        <f>IF(N182="sníž. přenesená",J182,0)</f>
        <v>0</v>
      </c>
      <c r="BI182" s="148">
        <f>IF(N182="nulová",J182,0)</f>
        <v>0</v>
      </c>
      <c r="BJ182" s="16" t="s">
        <v>75</v>
      </c>
      <c r="BK182" s="148">
        <f>ROUND(I182*H182,2)</f>
        <v>0</v>
      </c>
      <c r="BL182" s="16" t="s">
        <v>160</v>
      </c>
      <c r="BM182" s="147" t="s">
        <v>574</v>
      </c>
    </row>
    <row r="183" spans="2:65" s="1" customFormat="1" ht="24" customHeight="1">
      <c r="B183" s="136"/>
      <c r="C183" s="137" t="s">
        <v>326</v>
      </c>
      <c r="D183" s="137" t="s">
        <v>156</v>
      </c>
      <c r="E183" s="138" t="s">
        <v>575</v>
      </c>
      <c r="F183" s="139" t="s">
        <v>576</v>
      </c>
      <c r="G183" s="140" t="s">
        <v>159</v>
      </c>
      <c r="H183" s="141">
        <v>0.51800000000000002</v>
      </c>
      <c r="I183" s="142"/>
      <c r="J183" s="142">
        <f>ROUND(I183*H183,2)</f>
        <v>0</v>
      </c>
      <c r="K183" s="139" t="s">
        <v>189</v>
      </c>
      <c r="L183" s="28"/>
      <c r="M183" s="143" t="s">
        <v>1</v>
      </c>
      <c r="N183" s="144" t="s">
        <v>33</v>
      </c>
      <c r="O183" s="145">
        <v>0.16600000000000001</v>
      </c>
      <c r="P183" s="145">
        <f>O183*H183</f>
        <v>8.5988000000000009E-2</v>
      </c>
      <c r="Q183" s="145">
        <v>0</v>
      </c>
      <c r="R183" s="145">
        <f>Q183*H183</f>
        <v>0</v>
      </c>
      <c r="S183" s="145">
        <v>0</v>
      </c>
      <c r="T183" s="146">
        <f>S183*H183</f>
        <v>0</v>
      </c>
      <c r="AR183" s="147" t="s">
        <v>160</v>
      </c>
      <c r="AT183" s="147" t="s">
        <v>156</v>
      </c>
      <c r="AU183" s="147" t="s">
        <v>77</v>
      </c>
      <c r="AY183" s="16" t="s">
        <v>154</v>
      </c>
      <c r="BE183" s="148">
        <f>IF(N183="základní",J183,0)</f>
        <v>0</v>
      </c>
      <c r="BF183" s="148">
        <f>IF(N183="snížená",J183,0)</f>
        <v>0</v>
      </c>
      <c r="BG183" s="148">
        <f>IF(N183="zákl. přenesená",J183,0)</f>
        <v>0</v>
      </c>
      <c r="BH183" s="148">
        <f>IF(N183="sníž. přenesená",J183,0)</f>
        <v>0</v>
      </c>
      <c r="BI183" s="148">
        <f>IF(N183="nulová",J183,0)</f>
        <v>0</v>
      </c>
      <c r="BJ183" s="16" t="s">
        <v>75</v>
      </c>
      <c r="BK183" s="148">
        <f>ROUND(I183*H183,2)</f>
        <v>0</v>
      </c>
      <c r="BL183" s="16" t="s">
        <v>160</v>
      </c>
      <c r="BM183" s="147" t="s">
        <v>577</v>
      </c>
    </row>
    <row r="184" spans="2:65" s="1" customFormat="1" ht="24" customHeight="1">
      <c r="B184" s="136"/>
      <c r="C184" s="137" t="s">
        <v>332</v>
      </c>
      <c r="D184" s="137" t="s">
        <v>156</v>
      </c>
      <c r="E184" s="138" t="s">
        <v>261</v>
      </c>
      <c r="F184" s="139" t="s">
        <v>262</v>
      </c>
      <c r="G184" s="140" t="s">
        <v>169</v>
      </c>
      <c r="H184" s="141">
        <v>87.777000000000001</v>
      </c>
      <c r="I184" s="142"/>
      <c r="J184" s="142">
        <f>ROUND(I184*H184,2)</f>
        <v>0</v>
      </c>
      <c r="K184" s="139" t="s">
        <v>1</v>
      </c>
      <c r="L184" s="28"/>
      <c r="M184" s="143" t="s">
        <v>1</v>
      </c>
      <c r="N184" s="144" t="s">
        <v>33</v>
      </c>
      <c r="O184" s="145">
        <v>0.8</v>
      </c>
      <c r="P184" s="145">
        <f>O184*H184</f>
        <v>70.221600000000009</v>
      </c>
      <c r="Q184" s="145">
        <v>0</v>
      </c>
      <c r="R184" s="145">
        <f>Q184*H184</f>
        <v>0</v>
      </c>
      <c r="S184" s="145">
        <v>0</v>
      </c>
      <c r="T184" s="146">
        <f>S184*H184</f>
        <v>0</v>
      </c>
      <c r="AR184" s="147" t="s">
        <v>160</v>
      </c>
      <c r="AT184" s="147" t="s">
        <v>156</v>
      </c>
      <c r="AU184" s="147" t="s">
        <v>77</v>
      </c>
      <c r="AY184" s="16" t="s">
        <v>154</v>
      </c>
      <c r="BE184" s="148">
        <f>IF(N184="základní",J184,0)</f>
        <v>0</v>
      </c>
      <c r="BF184" s="148">
        <f>IF(N184="snížená",J184,0)</f>
        <v>0</v>
      </c>
      <c r="BG184" s="148">
        <f>IF(N184="zákl. přenesená",J184,0)</f>
        <v>0</v>
      </c>
      <c r="BH184" s="148">
        <f>IF(N184="sníž. přenesená",J184,0)</f>
        <v>0</v>
      </c>
      <c r="BI184" s="148">
        <f>IF(N184="nulová",J184,0)</f>
        <v>0</v>
      </c>
      <c r="BJ184" s="16" t="s">
        <v>75</v>
      </c>
      <c r="BK184" s="148">
        <f>ROUND(I184*H184,2)</f>
        <v>0</v>
      </c>
      <c r="BL184" s="16" t="s">
        <v>160</v>
      </c>
      <c r="BM184" s="147" t="s">
        <v>578</v>
      </c>
    </row>
    <row r="185" spans="2:65" s="12" customFormat="1">
      <c r="B185" s="149"/>
      <c r="D185" s="150" t="s">
        <v>191</v>
      </c>
      <c r="E185" s="151" t="s">
        <v>1</v>
      </c>
      <c r="F185" s="152" t="s">
        <v>579</v>
      </c>
      <c r="H185" s="153">
        <v>87.777000000000001</v>
      </c>
      <c r="L185" s="149"/>
      <c r="M185" s="154"/>
      <c r="N185" s="155"/>
      <c r="O185" s="155"/>
      <c r="P185" s="155"/>
      <c r="Q185" s="155"/>
      <c r="R185" s="155"/>
      <c r="S185" s="155"/>
      <c r="T185" s="156"/>
      <c r="AT185" s="151" t="s">
        <v>191</v>
      </c>
      <c r="AU185" s="151" t="s">
        <v>77</v>
      </c>
      <c r="AV185" s="12" t="s">
        <v>77</v>
      </c>
      <c r="AW185" s="12" t="s">
        <v>25</v>
      </c>
      <c r="AX185" s="12" t="s">
        <v>75</v>
      </c>
      <c r="AY185" s="151" t="s">
        <v>154</v>
      </c>
    </row>
    <row r="186" spans="2:65" s="1" customFormat="1" ht="16.5" customHeight="1">
      <c r="B186" s="136"/>
      <c r="C186" s="137" t="s">
        <v>336</v>
      </c>
      <c r="D186" s="137" t="s">
        <v>156</v>
      </c>
      <c r="E186" s="138" t="s">
        <v>580</v>
      </c>
      <c r="F186" s="139" t="s">
        <v>581</v>
      </c>
      <c r="G186" s="140" t="s">
        <v>169</v>
      </c>
      <c r="H186" s="141">
        <v>1.46</v>
      </c>
      <c r="I186" s="142"/>
      <c r="J186" s="142">
        <f>ROUND(I186*H186,2)</f>
        <v>0</v>
      </c>
      <c r="K186" s="139" t="s">
        <v>1</v>
      </c>
      <c r="L186" s="28"/>
      <c r="M186" s="143" t="s">
        <v>1</v>
      </c>
      <c r="N186" s="144" t="s">
        <v>33</v>
      </c>
      <c r="O186" s="145">
        <v>1.4379999999999999</v>
      </c>
      <c r="P186" s="145">
        <f>O186*H186</f>
        <v>2.0994799999999998</v>
      </c>
      <c r="Q186" s="145">
        <v>2.4327869999999998</v>
      </c>
      <c r="R186" s="145">
        <f>Q186*H186</f>
        <v>3.5518690199999998</v>
      </c>
      <c r="S186" s="145">
        <v>0</v>
      </c>
      <c r="T186" s="146">
        <f>S186*H186</f>
        <v>0</v>
      </c>
      <c r="AR186" s="147" t="s">
        <v>160</v>
      </c>
      <c r="AT186" s="147" t="s">
        <v>156</v>
      </c>
      <c r="AU186" s="147" t="s">
        <v>77</v>
      </c>
      <c r="AY186" s="16" t="s">
        <v>154</v>
      </c>
      <c r="BE186" s="148">
        <f>IF(N186="základní",J186,0)</f>
        <v>0</v>
      </c>
      <c r="BF186" s="148">
        <f>IF(N186="snížená",J186,0)</f>
        <v>0</v>
      </c>
      <c r="BG186" s="148">
        <f>IF(N186="zákl. přenesená",J186,0)</f>
        <v>0</v>
      </c>
      <c r="BH186" s="148">
        <f>IF(N186="sníž. přenesená",J186,0)</f>
        <v>0</v>
      </c>
      <c r="BI186" s="148">
        <f>IF(N186="nulová",J186,0)</f>
        <v>0</v>
      </c>
      <c r="BJ186" s="16" t="s">
        <v>75</v>
      </c>
      <c r="BK186" s="148">
        <f>ROUND(I186*H186,2)</f>
        <v>0</v>
      </c>
      <c r="BL186" s="16" t="s">
        <v>160</v>
      </c>
      <c r="BM186" s="147" t="s">
        <v>582</v>
      </c>
    </row>
    <row r="187" spans="2:65" s="1" customFormat="1" ht="24" customHeight="1">
      <c r="B187" s="136"/>
      <c r="C187" s="137" t="s">
        <v>344</v>
      </c>
      <c r="D187" s="137" t="s">
        <v>156</v>
      </c>
      <c r="E187" s="138" t="s">
        <v>583</v>
      </c>
      <c r="F187" s="139" t="s">
        <v>584</v>
      </c>
      <c r="G187" s="140" t="s">
        <v>169</v>
      </c>
      <c r="H187" s="141">
        <v>3.1</v>
      </c>
      <c r="I187" s="142"/>
      <c r="J187" s="142">
        <f>ROUND(I187*H187,2)</f>
        <v>0</v>
      </c>
      <c r="K187" s="139" t="s">
        <v>1</v>
      </c>
      <c r="L187" s="28"/>
      <c r="M187" s="143" t="s">
        <v>1</v>
      </c>
      <c r="N187" s="144" t="s">
        <v>33</v>
      </c>
      <c r="O187" s="145">
        <v>0.57499999999999996</v>
      </c>
      <c r="P187" s="145">
        <f>O187*H187</f>
        <v>1.7825</v>
      </c>
      <c r="Q187" s="145">
        <v>2.13408</v>
      </c>
      <c r="R187" s="145">
        <f>Q187*H187</f>
        <v>6.6156480000000002</v>
      </c>
      <c r="S187" s="145">
        <v>0</v>
      </c>
      <c r="T187" s="146">
        <f>S187*H187</f>
        <v>0</v>
      </c>
      <c r="AR187" s="147" t="s">
        <v>160</v>
      </c>
      <c r="AT187" s="147" t="s">
        <v>156</v>
      </c>
      <c r="AU187" s="147" t="s">
        <v>77</v>
      </c>
      <c r="AY187" s="16" t="s">
        <v>154</v>
      </c>
      <c r="BE187" s="148">
        <f>IF(N187="základní",J187,0)</f>
        <v>0</v>
      </c>
      <c r="BF187" s="148">
        <f>IF(N187="snížená",J187,0)</f>
        <v>0</v>
      </c>
      <c r="BG187" s="148">
        <f>IF(N187="zákl. přenesená",J187,0)</f>
        <v>0</v>
      </c>
      <c r="BH187" s="148">
        <f>IF(N187="sníž. přenesená",J187,0)</f>
        <v>0</v>
      </c>
      <c r="BI187" s="148">
        <f>IF(N187="nulová",J187,0)</f>
        <v>0</v>
      </c>
      <c r="BJ187" s="16" t="s">
        <v>75</v>
      </c>
      <c r="BK187" s="148">
        <f>ROUND(I187*H187,2)</f>
        <v>0</v>
      </c>
      <c r="BL187" s="16" t="s">
        <v>160</v>
      </c>
      <c r="BM187" s="147" t="s">
        <v>585</v>
      </c>
    </row>
    <row r="188" spans="2:65" s="1" customFormat="1" ht="24" customHeight="1">
      <c r="B188" s="136"/>
      <c r="C188" s="137" t="s">
        <v>348</v>
      </c>
      <c r="D188" s="137" t="s">
        <v>156</v>
      </c>
      <c r="E188" s="138" t="s">
        <v>586</v>
      </c>
      <c r="F188" s="139" t="s">
        <v>587</v>
      </c>
      <c r="G188" s="140" t="s">
        <v>159</v>
      </c>
      <c r="H188" s="141">
        <v>2.5</v>
      </c>
      <c r="I188" s="142"/>
      <c r="J188" s="142">
        <f>ROUND(I188*H188,2)</f>
        <v>0</v>
      </c>
      <c r="K188" s="139" t="s">
        <v>1</v>
      </c>
      <c r="L188" s="28"/>
      <c r="M188" s="143" t="s">
        <v>1</v>
      </c>
      <c r="N188" s="144" t="s">
        <v>33</v>
      </c>
      <c r="O188" s="145">
        <v>0.57499999999999996</v>
      </c>
      <c r="P188" s="145">
        <f>O188*H188</f>
        <v>1.4375</v>
      </c>
      <c r="Q188" s="145">
        <v>0</v>
      </c>
      <c r="R188" s="145">
        <f>Q188*H188</f>
        <v>0</v>
      </c>
      <c r="S188" s="145">
        <v>0</v>
      </c>
      <c r="T188" s="146">
        <f>S188*H188</f>
        <v>0</v>
      </c>
      <c r="AR188" s="147" t="s">
        <v>160</v>
      </c>
      <c r="AT188" s="147" t="s">
        <v>156</v>
      </c>
      <c r="AU188" s="147" t="s">
        <v>77</v>
      </c>
      <c r="AY188" s="16" t="s">
        <v>154</v>
      </c>
      <c r="BE188" s="148">
        <f>IF(N188="základní",J188,0)</f>
        <v>0</v>
      </c>
      <c r="BF188" s="148">
        <f>IF(N188="snížená",J188,0)</f>
        <v>0</v>
      </c>
      <c r="BG188" s="148">
        <f>IF(N188="zákl. přenesená",J188,0)</f>
        <v>0</v>
      </c>
      <c r="BH188" s="148">
        <f>IF(N188="sníž. přenesená",J188,0)</f>
        <v>0</v>
      </c>
      <c r="BI188" s="148">
        <f>IF(N188="nulová",J188,0)</f>
        <v>0</v>
      </c>
      <c r="BJ188" s="16" t="s">
        <v>75</v>
      </c>
      <c r="BK188" s="148">
        <f>ROUND(I188*H188,2)</f>
        <v>0</v>
      </c>
      <c r="BL188" s="16" t="s">
        <v>160</v>
      </c>
      <c r="BM188" s="147" t="s">
        <v>588</v>
      </c>
    </row>
    <row r="189" spans="2:65" s="1" customFormat="1" ht="24" customHeight="1">
      <c r="B189" s="136"/>
      <c r="C189" s="137" t="s">
        <v>352</v>
      </c>
      <c r="D189" s="137" t="s">
        <v>156</v>
      </c>
      <c r="E189" s="138" t="s">
        <v>266</v>
      </c>
      <c r="F189" s="139" t="s">
        <v>267</v>
      </c>
      <c r="G189" s="140" t="s">
        <v>159</v>
      </c>
      <c r="H189" s="141">
        <v>21.38</v>
      </c>
      <c r="I189" s="142"/>
      <c r="J189" s="142">
        <f>ROUND(I189*H189,2)</f>
        <v>0</v>
      </c>
      <c r="K189" s="139" t="s">
        <v>1</v>
      </c>
      <c r="L189" s="28"/>
      <c r="M189" s="143" t="s">
        <v>1</v>
      </c>
      <c r="N189" s="144" t="s">
        <v>33</v>
      </c>
      <c r="O189" s="145">
        <v>1.66</v>
      </c>
      <c r="P189" s="145">
        <f>O189*H189</f>
        <v>35.4908</v>
      </c>
      <c r="Q189" s="145">
        <v>0.92927599999999999</v>
      </c>
      <c r="R189" s="145">
        <f>Q189*H189</f>
        <v>19.86792088</v>
      </c>
      <c r="S189" s="145">
        <v>0</v>
      </c>
      <c r="T189" s="146">
        <f>S189*H189</f>
        <v>0</v>
      </c>
      <c r="AR189" s="147" t="s">
        <v>160</v>
      </c>
      <c r="AT189" s="147" t="s">
        <v>156</v>
      </c>
      <c r="AU189" s="147" t="s">
        <v>77</v>
      </c>
      <c r="AY189" s="16" t="s">
        <v>154</v>
      </c>
      <c r="BE189" s="148">
        <f>IF(N189="základní",J189,0)</f>
        <v>0</v>
      </c>
      <c r="BF189" s="148">
        <f>IF(N189="snížená",J189,0)</f>
        <v>0</v>
      </c>
      <c r="BG189" s="148">
        <f>IF(N189="zákl. přenesená",J189,0)</f>
        <v>0</v>
      </c>
      <c r="BH189" s="148">
        <f>IF(N189="sníž. přenesená",J189,0)</f>
        <v>0</v>
      </c>
      <c r="BI189" s="148">
        <f>IF(N189="nulová",J189,0)</f>
        <v>0</v>
      </c>
      <c r="BJ189" s="16" t="s">
        <v>75</v>
      </c>
      <c r="BK189" s="148">
        <f>ROUND(I189*H189,2)</f>
        <v>0</v>
      </c>
      <c r="BL189" s="16" t="s">
        <v>160</v>
      </c>
      <c r="BM189" s="147" t="s">
        <v>589</v>
      </c>
    </row>
    <row r="190" spans="2:65" s="14" customFormat="1">
      <c r="B190" s="173"/>
      <c r="D190" s="150" t="s">
        <v>191</v>
      </c>
      <c r="E190" s="174" t="s">
        <v>1</v>
      </c>
      <c r="F190" s="175" t="s">
        <v>590</v>
      </c>
      <c r="H190" s="174" t="s">
        <v>1</v>
      </c>
      <c r="L190" s="173"/>
      <c r="M190" s="176"/>
      <c r="N190" s="177"/>
      <c r="O190" s="177"/>
      <c r="P190" s="177"/>
      <c r="Q190" s="177"/>
      <c r="R190" s="177"/>
      <c r="S190" s="177"/>
      <c r="T190" s="178"/>
      <c r="AT190" s="174" t="s">
        <v>191</v>
      </c>
      <c r="AU190" s="174" t="s">
        <v>77</v>
      </c>
      <c r="AV190" s="14" t="s">
        <v>75</v>
      </c>
      <c r="AW190" s="14" t="s">
        <v>25</v>
      </c>
      <c r="AX190" s="14" t="s">
        <v>68</v>
      </c>
      <c r="AY190" s="174" t="s">
        <v>154</v>
      </c>
    </row>
    <row r="191" spans="2:65" s="12" customFormat="1">
      <c r="B191" s="149"/>
      <c r="D191" s="150" t="s">
        <v>191</v>
      </c>
      <c r="E191" s="151" t="s">
        <v>1</v>
      </c>
      <c r="F191" s="152" t="s">
        <v>591</v>
      </c>
      <c r="H191" s="153">
        <v>21.38</v>
      </c>
      <c r="L191" s="149"/>
      <c r="M191" s="154"/>
      <c r="N191" s="155"/>
      <c r="O191" s="155"/>
      <c r="P191" s="155"/>
      <c r="Q191" s="155"/>
      <c r="R191" s="155"/>
      <c r="S191" s="155"/>
      <c r="T191" s="156"/>
      <c r="AT191" s="151" t="s">
        <v>191</v>
      </c>
      <c r="AU191" s="151" t="s">
        <v>77</v>
      </c>
      <c r="AV191" s="12" t="s">
        <v>77</v>
      </c>
      <c r="AW191" s="12" t="s">
        <v>25</v>
      </c>
      <c r="AX191" s="12" t="s">
        <v>75</v>
      </c>
      <c r="AY191" s="151" t="s">
        <v>154</v>
      </c>
    </row>
    <row r="192" spans="2:65" s="11" customFormat="1" ht="22.9" customHeight="1">
      <c r="B192" s="124"/>
      <c r="D192" s="125" t="s">
        <v>67</v>
      </c>
      <c r="E192" s="134" t="s">
        <v>193</v>
      </c>
      <c r="F192" s="134" t="s">
        <v>277</v>
      </c>
      <c r="J192" s="135">
        <f>BK192</f>
        <v>0</v>
      </c>
      <c r="L192" s="124"/>
      <c r="M192" s="128"/>
      <c r="N192" s="129"/>
      <c r="O192" s="129"/>
      <c r="P192" s="130">
        <f>SUM(P193:P200)</f>
        <v>300.33063200000004</v>
      </c>
      <c r="Q192" s="129"/>
      <c r="R192" s="130">
        <f>SUM(R193:R200)</f>
        <v>18.297799400000002</v>
      </c>
      <c r="S192" s="129"/>
      <c r="T192" s="131">
        <f>SUM(T193:T200)</f>
        <v>83.271640000000005</v>
      </c>
      <c r="AR192" s="125" t="s">
        <v>75</v>
      </c>
      <c r="AT192" s="132" t="s">
        <v>67</v>
      </c>
      <c r="AU192" s="132" t="s">
        <v>75</v>
      </c>
      <c r="AY192" s="125" t="s">
        <v>154</v>
      </c>
      <c r="BK192" s="133">
        <f>SUM(BK193:BK200)</f>
        <v>0</v>
      </c>
    </row>
    <row r="193" spans="2:65" s="1" customFormat="1" ht="16.5" customHeight="1">
      <c r="B193" s="136"/>
      <c r="C193" s="137" t="s">
        <v>356</v>
      </c>
      <c r="D193" s="137" t="s">
        <v>156</v>
      </c>
      <c r="E193" s="138" t="s">
        <v>592</v>
      </c>
      <c r="F193" s="139" t="s">
        <v>593</v>
      </c>
      <c r="G193" s="140" t="s">
        <v>281</v>
      </c>
      <c r="H193" s="141">
        <v>7</v>
      </c>
      <c r="I193" s="142"/>
      <c r="J193" s="142">
        <f t="shared" ref="J193:J199" si="40">ROUND(I193*H193,2)</f>
        <v>0</v>
      </c>
      <c r="K193" s="139" t="s">
        <v>1</v>
      </c>
      <c r="L193" s="28"/>
      <c r="M193" s="143" t="s">
        <v>1</v>
      </c>
      <c r="N193" s="144" t="s">
        <v>33</v>
      </c>
      <c r="O193" s="145">
        <v>3.9750000000000001</v>
      </c>
      <c r="P193" s="145">
        <f t="shared" ref="P193:P199" si="41">O193*H193</f>
        <v>27.824999999999999</v>
      </c>
      <c r="Q193" s="145">
        <v>1.8065941999999999</v>
      </c>
      <c r="R193" s="145">
        <f t="shared" ref="R193:R199" si="42">Q193*H193</f>
        <v>12.6461594</v>
      </c>
      <c r="S193" s="145">
        <v>0</v>
      </c>
      <c r="T193" s="146">
        <f t="shared" ref="T193:T199" si="43">S193*H193</f>
        <v>0</v>
      </c>
      <c r="AR193" s="147" t="s">
        <v>160</v>
      </c>
      <c r="AT193" s="147" t="s">
        <v>156</v>
      </c>
      <c r="AU193" s="147" t="s">
        <v>77</v>
      </c>
      <c r="AY193" s="16" t="s">
        <v>154</v>
      </c>
      <c r="BE193" s="148">
        <f t="shared" ref="BE193:BE199" si="44">IF(N193="základní",J193,0)</f>
        <v>0</v>
      </c>
      <c r="BF193" s="148">
        <f t="shared" ref="BF193:BF199" si="45">IF(N193="snížená",J193,0)</f>
        <v>0</v>
      </c>
      <c r="BG193" s="148">
        <f t="shared" ref="BG193:BG199" si="46">IF(N193="zákl. přenesená",J193,0)</f>
        <v>0</v>
      </c>
      <c r="BH193" s="148">
        <f t="shared" ref="BH193:BH199" si="47">IF(N193="sníž. přenesená",J193,0)</f>
        <v>0</v>
      </c>
      <c r="BI193" s="148">
        <f t="shared" ref="BI193:BI199" si="48">IF(N193="nulová",J193,0)</f>
        <v>0</v>
      </c>
      <c r="BJ193" s="16" t="s">
        <v>75</v>
      </c>
      <c r="BK193" s="148">
        <f t="shared" ref="BK193:BK199" si="49">ROUND(I193*H193,2)</f>
        <v>0</v>
      </c>
      <c r="BL193" s="16" t="s">
        <v>160</v>
      </c>
      <c r="BM193" s="147" t="s">
        <v>594</v>
      </c>
    </row>
    <row r="194" spans="2:65" s="1" customFormat="1" ht="16.5" customHeight="1">
      <c r="B194" s="136"/>
      <c r="C194" s="164" t="s">
        <v>360</v>
      </c>
      <c r="D194" s="164" t="s">
        <v>226</v>
      </c>
      <c r="E194" s="165" t="s">
        <v>595</v>
      </c>
      <c r="F194" s="166" t="s">
        <v>596</v>
      </c>
      <c r="G194" s="167" t="s">
        <v>275</v>
      </c>
      <c r="H194" s="168">
        <v>7</v>
      </c>
      <c r="I194" s="169"/>
      <c r="J194" s="169">
        <f t="shared" si="40"/>
        <v>0</v>
      </c>
      <c r="K194" s="166" t="s">
        <v>1</v>
      </c>
      <c r="L194" s="170"/>
      <c r="M194" s="171" t="s">
        <v>1</v>
      </c>
      <c r="N194" s="172" t="s">
        <v>33</v>
      </c>
      <c r="O194" s="145">
        <v>0</v>
      </c>
      <c r="P194" s="145">
        <f t="shared" si="41"/>
        <v>0</v>
      </c>
      <c r="Q194" s="145">
        <v>0</v>
      </c>
      <c r="R194" s="145">
        <f t="shared" si="42"/>
        <v>0</v>
      </c>
      <c r="S194" s="145">
        <v>0</v>
      </c>
      <c r="T194" s="146">
        <f t="shared" si="43"/>
        <v>0</v>
      </c>
      <c r="AR194" s="147" t="s">
        <v>186</v>
      </c>
      <c r="AT194" s="147" t="s">
        <v>226</v>
      </c>
      <c r="AU194" s="147" t="s">
        <v>77</v>
      </c>
      <c r="AY194" s="16" t="s">
        <v>154</v>
      </c>
      <c r="BE194" s="148">
        <f t="shared" si="44"/>
        <v>0</v>
      </c>
      <c r="BF194" s="148">
        <f t="shared" si="45"/>
        <v>0</v>
      </c>
      <c r="BG194" s="148">
        <f t="shared" si="46"/>
        <v>0</v>
      </c>
      <c r="BH194" s="148">
        <f t="shared" si="47"/>
        <v>0</v>
      </c>
      <c r="BI194" s="148">
        <f t="shared" si="48"/>
        <v>0</v>
      </c>
      <c r="BJ194" s="16" t="s">
        <v>75</v>
      </c>
      <c r="BK194" s="148">
        <f t="shared" si="49"/>
        <v>0</v>
      </c>
      <c r="BL194" s="16" t="s">
        <v>160</v>
      </c>
      <c r="BM194" s="147" t="s">
        <v>597</v>
      </c>
    </row>
    <row r="195" spans="2:65" s="1" customFormat="1" ht="16.5" customHeight="1">
      <c r="B195" s="136"/>
      <c r="C195" s="137" t="s">
        <v>368</v>
      </c>
      <c r="D195" s="137" t="s">
        <v>156</v>
      </c>
      <c r="E195" s="138" t="s">
        <v>292</v>
      </c>
      <c r="F195" s="139" t="s">
        <v>293</v>
      </c>
      <c r="G195" s="140" t="s">
        <v>275</v>
      </c>
      <c r="H195" s="141">
        <v>1</v>
      </c>
      <c r="I195" s="142"/>
      <c r="J195" s="142">
        <f t="shared" si="40"/>
        <v>0</v>
      </c>
      <c r="K195" s="139" t="s">
        <v>1</v>
      </c>
      <c r="L195" s="28"/>
      <c r="M195" s="143" t="s">
        <v>1</v>
      </c>
      <c r="N195" s="144" t="s">
        <v>33</v>
      </c>
      <c r="O195" s="145">
        <v>1.2649999999999999</v>
      </c>
      <c r="P195" s="145">
        <f t="shared" si="41"/>
        <v>1.2649999999999999</v>
      </c>
      <c r="Q195" s="145">
        <v>0.1</v>
      </c>
      <c r="R195" s="145">
        <f t="shared" si="42"/>
        <v>0.1</v>
      </c>
      <c r="S195" s="145">
        <v>0</v>
      </c>
      <c r="T195" s="146">
        <f t="shared" si="43"/>
        <v>0</v>
      </c>
      <c r="AR195" s="147" t="s">
        <v>160</v>
      </c>
      <c r="AT195" s="147" t="s">
        <v>156</v>
      </c>
      <c r="AU195" s="147" t="s">
        <v>77</v>
      </c>
      <c r="AY195" s="16" t="s">
        <v>154</v>
      </c>
      <c r="BE195" s="148">
        <f t="shared" si="44"/>
        <v>0</v>
      </c>
      <c r="BF195" s="148">
        <f t="shared" si="45"/>
        <v>0</v>
      </c>
      <c r="BG195" s="148">
        <f t="shared" si="46"/>
        <v>0</v>
      </c>
      <c r="BH195" s="148">
        <f t="shared" si="47"/>
        <v>0</v>
      </c>
      <c r="BI195" s="148">
        <f t="shared" si="48"/>
        <v>0</v>
      </c>
      <c r="BJ195" s="16" t="s">
        <v>75</v>
      </c>
      <c r="BK195" s="148">
        <f t="shared" si="49"/>
        <v>0</v>
      </c>
      <c r="BL195" s="16" t="s">
        <v>160</v>
      </c>
      <c r="BM195" s="147" t="s">
        <v>598</v>
      </c>
    </row>
    <row r="196" spans="2:65" s="1" customFormat="1" ht="16.5" customHeight="1">
      <c r="B196" s="136"/>
      <c r="C196" s="137" t="s">
        <v>373</v>
      </c>
      <c r="D196" s="137" t="s">
        <v>156</v>
      </c>
      <c r="E196" s="138" t="s">
        <v>599</v>
      </c>
      <c r="F196" s="139" t="s">
        <v>600</v>
      </c>
      <c r="G196" s="140" t="s">
        <v>169</v>
      </c>
      <c r="H196" s="141">
        <v>18.815999999999999</v>
      </c>
      <c r="I196" s="142"/>
      <c r="J196" s="142">
        <f t="shared" si="40"/>
        <v>0</v>
      </c>
      <c r="K196" s="139" t="s">
        <v>189</v>
      </c>
      <c r="L196" s="28"/>
      <c r="M196" s="143" t="s">
        <v>1</v>
      </c>
      <c r="N196" s="144" t="s">
        <v>33</v>
      </c>
      <c r="O196" s="145">
        <v>5.2359999999999998</v>
      </c>
      <c r="P196" s="145">
        <f t="shared" si="41"/>
        <v>98.520575999999991</v>
      </c>
      <c r="Q196" s="145">
        <v>0.12</v>
      </c>
      <c r="R196" s="145">
        <f t="shared" si="42"/>
        <v>2.2579199999999999</v>
      </c>
      <c r="S196" s="145">
        <v>2.2000000000000002</v>
      </c>
      <c r="T196" s="146">
        <f t="shared" si="43"/>
        <v>41.395200000000003</v>
      </c>
      <c r="AR196" s="147" t="s">
        <v>160</v>
      </c>
      <c r="AT196" s="147" t="s">
        <v>156</v>
      </c>
      <c r="AU196" s="147" t="s">
        <v>77</v>
      </c>
      <c r="AY196" s="16" t="s">
        <v>154</v>
      </c>
      <c r="BE196" s="148">
        <f t="shared" si="44"/>
        <v>0</v>
      </c>
      <c r="BF196" s="148">
        <f t="shared" si="45"/>
        <v>0</v>
      </c>
      <c r="BG196" s="148">
        <f t="shared" si="46"/>
        <v>0</v>
      </c>
      <c r="BH196" s="148">
        <f t="shared" si="47"/>
        <v>0</v>
      </c>
      <c r="BI196" s="148">
        <f t="shared" si="48"/>
        <v>0</v>
      </c>
      <c r="BJ196" s="16" t="s">
        <v>75</v>
      </c>
      <c r="BK196" s="148">
        <f t="shared" si="49"/>
        <v>0</v>
      </c>
      <c r="BL196" s="16" t="s">
        <v>160</v>
      </c>
      <c r="BM196" s="147" t="s">
        <v>601</v>
      </c>
    </row>
    <row r="197" spans="2:65" s="1" customFormat="1" ht="16.5" customHeight="1">
      <c r="B197" s="136"/>
      <c r="C197" s="137" t="s">
        <v>381</v>
      </c>
      <c r="D197" s="137" t="s">
        <v>156</v>
      </c>
      <c r="E197" s="138" t="s">
        <v>602</v>
      </c>
      <c r="F197" s="139" t="s">
        <v>603</v>
      </c>
      <c r="G197" s="140" t="s">
        <v>169</v>
      </c>
      <c r="H197" s="141">
        <v>10.656000000000001</v>
      </c>
      <c r="I197" s="142"/>
      <c r="J197" s="142">
        <f t="shared" si="40"/>
        <v>0</v>
      </c>
      <c r="K197" s="139" t="s">
        <v>189</v>
      </c>
      <c r="L197" s="28"/>
      <c r="M197" s="143" t="s">
        <v>1</v>
      </c>
      <c r="N197" s="144" t="s">
        <v>33</v>
      </c>
      <c r="O197" s="145">
        <v>2.976</v>
      </c>
      <c r="P197" s="145">
        <f t="shared" si="41"/>
        <v>31.712256</v>
      </c>
      <c r="Q197" s="145">
        <v>0.12</v>
      </c>
      <c r="R197" s="145">
        <f t="shared" si="42"/>
        <v>1.2787200000000001</v>
      </c>
      <c r="S197" s="145">
        <v>2.4900000000000002</v>
      </c>
      <c r="T197" s="146">
        <f t="shared" si="43"/>
        <v>26.533440000000002</v>
      </c>
      <c r="AR197" s="147" t="s">
        <v>160</v>
      </c>
      <c r="AT197" s="147" t="s">
        <v>156</v>
      </c>
      <c r="AU197" s="147" t="s">
        <v>77</v>
      </c>
      <c r="AY197" s="16" t="s">
        <v>154</v>
      </c>
      <c r="BE197" s="148">
        <f t="shared" si="44"/>
        <v>0</v>
      </c>
      <c r="BF197" s="148">
        <f t="shared" si="45"/>
        <v>0</v>
      </c>
      <c r="BG197" s="148">
        <f t="shared" si="46"/>
        <v>0</v>
      </c>
      <c r="BH197" s="148">
        <f t="shared" si="47"/>
        <v>0</v>
      </c>
      <c r="BI197" s="148">
        <f t="shared" si="48"/>
        <v>0</v>
      </c>
      <c r="BJ197" s="16" t="s">
        <v>75</v>
      </c>
      <c r="BK197" s="148">
        <f t="shared" si="49"/>
        <v>0</v>
      </c>
      <c r="BL197" s="16" t="s">
        <v>160</v>
      </c>
      <c r="BM197" s="147" t="s">
        <v>604</v>
      </c>
    </row>
    <row r="198" spans="2:65" s="1" customFormat="1" ht="16.5" customHeight="1">
      <c r="B198" s="136"/>
      <c r="C198" s="137" t="s">
        <v>384</v>
      </c>
      <c r="D198" s="137" t="s">
        <v>156</v>
      </c>
      <c r="E198" s="138" t="s">
        <v>300</v>
      </c>
      <c r="F198" s="139" t="s">
        <v>301</v>
      </c>
      <c r="G198" s="140" t="s">
        <v>281</v>
      </c>
      <c r="H198" s="141">
        <v>2.6</v>
      </c>
      <c r="I198" s="142"/>
      <c r="J198" s="142">
        <f t="shared" si="40"/>
        <v>0</v>
      </c>
      <c r="K198" s="139" t="s">
        <v>1</v>
      </c>
      <c r="L198" s="28"/>
      <c r="M198" s="143" t="s">
        <v>1</v>
      </c>
      <c r="N198" s="144" t="s">
        <v>33</v>
      </c>
      <c r="O198" s="145">
        <v>6.5030000000000001</v>
      </c>
      <c r="P198" s="145">
        <f t="shared" si="41"/>
        <v>16.907800000000002</v>
      </c>
      <c r="Q198" s="145">
        <v>0</v>
      </c>
      <c r="R198" s="145">
        <f t="shared" si="42"/>
        <v>0</v>
      </c>
      <c r="S198" s="145">
        <v>2.0550000000000002</v>
      </c>
      <c r="T198" s="146">
        <f t="shared" si="43"/>
        <v>5.3430000000000009</v>
      </c>
      <c r="AR198" s="147" t="s">
        <v>160</v>
      </c>
      <c r="AT198" s="147" t="s">
        <v>156</v>
      </c>
      <c r="AU198" s="147" t="s">
        <v>77</v>
      </c>
      <c r="AY198" s="16" t="s">
        <v>154</v>
      </c>
      <c r="BE198" s="148">
        <f t="shared" si="44"/>
        <v>0</v>
      </c>
      <c r="BF198" s="148">
        <f t="shared" si="45"/>
        <v>0</v>
      </c>
      <c r="BG198" s="148">
        <f t="shared" si="46"/>
        <v>0</v>
      </c>
      <c r="BH198" s="148">
        <f t="shared" si="47"/>
        <v>0</v>
      </c>
      <c r="BI198" s="148">
        <f t="shared" si="48"/>
        <v>0</v>
      </c>
      <c r="BJ198" s="16" t="s">
        <v>75</v>
      </c>
      <c r="BK198" s="148">
        <f t="shared" si="49"/>
        <v>0</v>
      </c>
      <c r="BL198" s="16" t="s">
        <v>160</v>
      </c>
      <c r="BM198" s="147" t="s">
        <v>605</v>
      </c>
    </row>
    <row r="199" spans="2:65" s="1" customFormat="1" ht="24" customHeight="1">
      <c r="B199" s="136"/>
      <c r="C199" s="137" t="s">
        <v>388</v>
      </c>
      <c r="D199" s="137" t="s">
        <v>156</v>
      </c>
      <c r="E199" s="138" t="s">
        <v>606</v>
      </c>
      <c r="F199" s="139" t="s">
        <v>607</v>
      </c>
      <c r="G199" s="140" t="s">
        <v>169</v>
      </c>
      <c r="H199" s="141">
        <v>4</v>
      </c>
      <c r="I199" s="142"/>
      <c r="J199" s="142">
        <f t="shared" si="40"/>
        <v>0</v>
      </c>
      <c r="K199" s="139" t="s">
        <v>189</v>
      </c>
      <c r="L199" s="28"/>
      <c r="M199" s="143" t="s">
        <v>1</v>
      </c>
      <c r="N199" s="144" t="s">
        <v>33</v>
      </c>
      <c r="O199" s="145">
        <v>31.024999999999999</v>
      </c>
      <c r="P199" s="145">
        <f t="shared" si="41"/>
        <v>124.1</v>
      </c>
      <c r="Q199" s="145">
        <v>0.50375000000000003</v>
      </c>
      <c r="R199" s="145">
        <f t="shared" si="42"/>
        <v>2.0150000000000001</v>
      </c>
      <c r="S199" s="145">
        <v>2.5</v>
      </c>
      <c r="T199" s="146">
        <f t="shared" si="43"/>
        <v>10</v>
      </c>
      <c r="AR199" s="147" t="s">
        <v>160</v>
      </c>
      <c r="AT199" s="147" t="s">
        <v>156</v>
      </c>
      <c r="AU199" s="147" t="s">
        <v>77</v>
      </c>
      <c r="AY199" s="16" t="s">
        <v>154</v>
      </c>
      <c r="BE199" s="148">
        <f t="shared" si="44"/>
        <v>0</v>
      </c>
      <c r="BF199" s="148">
        <f t="shared" si="45"/>
        <v>0</v>
      </c>
      <c r="BG199" s="148">
        <f t="shared" si="46"/>
        <v>0</v>
      </c>
      <c r="BH199" s="148">
        <f t="shared" si="47"/>
        <v>0</v>
      </c>
      <c r="BI199" s="148">
        <f t="shared" si="48"/>
        <v>0</v>
      </c>
      <c r="BJ199" s="16" t="s">
        <v>75</v>
      </c>
      <c r="BK199" s="148">
        <f t="shared" si="49"/>
        <v>0</v>
      </c>
      <c r="BL199" s="16" t="s">
        <v>160</v>
      </c>
      <c r="BM199" s="147" t="s">
        <v>608</v>
      </c>
    </row>
    <row r="200" spans="2:65" s="12" customFormat="1">
      <c r="B200" s="149"/>
      <c r="D200" s="150" t="s">
        <v>191</v>
      </c>
      <c r="E200" s="151" t="s">
        <v>1</v>
      </c>
      <c r="F200" s="152" t="s">
        <v>609</v>
      </c>
      <c r="H200" s="153">
        <v>4</v>
      </c>
      <c r="L200" s="149"/>
      <c r="M200" s="154"/>
      <c r="N200" s="155"/>
      <c r="O200" s="155"/>
      <c r="P200" s="155"/>
      <c r="Q200" s="155"/>
      <c r="R200" s="155"/>
      <c r="S200" s="155"/>
      <c r="T200" s="156"/>
      <c r="AT200" s="151" t="s">
        <v>191</v>
      </c>
      <c r="AU200" s="151" t="s">
        <v>77</v>
      </c>
      <c r="AV200" s="12" t="s">
        <v>77</v>
      </c>
      <c r="AW200" s="12" t="s">
        <v>25</v>
      </c>
      <c r="AX200" s="12" t="s">
        <v>75</v>
      </c>
      <c r="AY200" s="151" t="s">
        <v>154</v>
      </c>
    </row>
    <row r="201" spans="2:65" s="11" customFormat="1" ht="22.9" customHeight="1">
      <c r="B201" s="124"/>
      <c r="D201" s="125" t="s">
        <v>67</v>
      </c>
      <c r="E201" s="134" t="s">
        <v>307</v>
      </c>
      <c r="F201" s="134" t="s">
        <v>308</v>
      </c>
      <c r="J201" s="135">
        <f>BK201</f>
        <v>0</v>
      </c>
      <c r="L201" s="124"/>
      <c r="M201" s="128"/>
      <c r="N201" s="129"/>
      <c r="O201" s="129"/>
      <c r="P201" s="130">
        <f>SUM(P202:P207)</f>
        <v>115.49826400000001</v>
      </c>
      <c r="Q201" s="129"/>
      <c r="R201" s="130">
        <f>SUM(R202:R207)</f>
        <v>0</v>
      </c>
      <c r="S201" s="129"/>
      <c r="T201" s="131">
        <f>SUM(T202:T207)</f>
        <v>0</v>
      </c>
      <c r="AR201" s="125" t="s">
        <v>75</v>
      </c>
      <c r="AT201" s="132" t="s">
        <v>67</v>
      </c>
      <c r="AU201" s="132" t="s">
        <v>75</v>
      </c>
      <c r="AY201" s="125" t="s">
        <v>154</v>
      </c>
      <c r="BK201" s="133">
        <f>SUM(BK202:BK207)</f>
        <v>0</v>
      </c>
    </row>
    <row r="202" spans="2:65" s="1" customFormat="1" ht="16.5" customHeight="1">
      <c r="B202" s="136"/>
      <c r="C202" s="137" t="s">
        <v>394</v>
      </c>
      <c r="D202" s="137" t="s">
        <v>156</v>
      </c>
      <c r="E202" s="138" t="s">
        <v>310</v>
      </c>
      <c r="F202" s="139" t="s">
        <v>311</v>
      </c>
      <c r="G202" s="140" t="s">
        <v>216</v>
      </c>
      <c r="H202" s="141">
        <v>83.272000000000006</v>
      </c>
      <c r="I202" s="142"/>
      <c r="J202" s="142">
        <f>ROUND(I202*H202,2)</f>
        <v>0</v>
      </c>
      <c r="K202" s="139" t="s">
        <v>1</v>
      </c>
      <c r="L202" s="28"/>
      <c r="M202" s="143" t="s">
        <v>1</v>
      </c>
      <c r="N202" s="144" t="s">
        <v>33</v>
      </c>
      <c r="O202" s="145">
        <v>0.83499999999999996</v>
      </c>
      <c r="P202" s="145">
        <f>O202*H202</f>
        <v>69.532120000000006</v>
      </c>
      <c r="Q202" s="145">
        <v>0</v>
      </c>
      <c r="R202" s="145">
        <f>Q202*H202</f>
        <v>0</v>
      </c>
      <c r="S202" s="145">
        <v>0</v>
      </c>
      <c r="T202" s="146">
        <f>S202*H202</f>
        <v>0</v>
      </c>
      <c r="AR202" s="147" t="s">
        <v>160</v>
      </c>
      <c r="AT202" s="147" t="s">
        <v>156</v>
      </c>
      <c r="AU202" s="147" t="s">
        <v>77</v>
      </c>
      <c r="AY202" s="16" t="s">
        <v>154</v>
      </c>
      <c r="BE202" s="148">
        <f>IF(N202="základní",J202,0)</f>
        <v>0</v>
      </c>
      <c r="BF202" s="148">
        <f>IF(N202="snížená",J202,0)</f>
        <v>0</v>
      </c>
      <c r="BG202" s="148">
        <f>IF(N202="zákl. přenesená",J202,0)</f>
        <v>0</v>
      </c>
      <c r="BH202" s="148">
        <f>IF(N202="sníž. přenesená",J202,0)</f>
        <v>0</v>
      </c>
      <c r="BI202" s="148">
        <f>IF(N202="nulová",J202,0)</f>
        <v>0</v>
      </c>
      <c r="BJ202" s="16" t="s">
        <v>75</v>
      </c>
      <c r="BK202" s="148">
        <f>ROUND(I202*H202,2)</f>
        <v>0</v>
      </c>
      <c r="BL202" s="16" t="s">
        <v>160</v>
      </c>
      <c r="BM202" s="147" t="s">
        <v>610</v>
      </c>
    </row>
    <row r="203" spans="2:65" s="1" customFormat="1" ht="24" customHeight="1">
      <c r="B203" s="136"/>
      <c r="C203" s="137" t="s">
        <v>400</v>
      </c>
      <c r="D203" s="137" t="s">
        <v>156</v>
      </c>
      <c r="E203" s="138" t="s">
        <v>314</v>
      </c>
      <c r="F203" s="139" t="s">
        <v>315</v>
      </c>
      <c r="G203" s="140" t="s">
        <v>216</v>
      </c>
      <c r="H203" s="141">
        <v>3663.9679999999998</v>
      </c>
      <c r="I203" s="142"/>
      <c r="J203" s="142">
        <f>ROUND(I203*H203,2)</f>
        <v>0</v>
      </c>
      <c r="K203" s="139" t="s">
        <v>1</v>
      </c>
      <c r="L203" s="28"/>
      <c r="M203" s="143" t="s">
        <v>1</v>
      </c>
      <c r="N203" s="144" t="s">
        <v>33</v>
      </c>
      <c r="O203" s="145">
        <v>4.0000000000000001E-3</v>
      </c>
      <c r="P203" s="145">
        <f>O203*H203</f>
        <v>14.655872</v>
      </c>
      <c r="Q203" s="145">
        <v>0</v>
      </c>
      <c r="R203" s="145">
        <f>Q203*H203</f>
        <v>0</v>
      </c>
      <c r="S203" s="145">
        <v>0</v>
      </c>
      <c r="T203" s="146">
        <f>S203*H203</f>
        <v>0</v>
      </c>
      <c r="AR203" s="147" t="s">
        <v>160</v>
      </c>
      <c r="AT203" s="147" t="s">
        <v>156</v>
      </c>
      <c r="AU203" s="147" t="s">
        <v>77</v>
      </c>
      <c r="AY203" s="16" t="s">
        <v>154</v>
      </c>
      <c r="BE203" s="148">
        <f>IF(N203="základní",J203,0)</f>
        <v>0</v>
      </c>
      <c r="BF203" s="148">
        <f>IF(N203="snížená",J203,0)</f>
        <v>0</v>
      </c>
      <c r="BG203" s="148">
        <f>IF(N203="zákl. přenesená",J203,0)</f>
        <v>0</v>
      </c>
      <c r="BH203" s="148">
        <f>IF(N203="sníž. přenesená",J203,0)</f>
        <v>0</v>
      </c>
      <c r="BI203" s="148">
        <f>IF(N203="nulová",J203,0)</f>
        <v>0</v>
      </c>
      <c r="BJ203" s="16" t="s">
        <v>75</v>
      </c>
      <c r="BK203" s="148">
        <f>ROUND(I203*H203,2)</f>
        <v>0</v>
      </c>
      <c r="BL203" s="16" t="s">
        <v>160</v>
      </c>
      <c r="BM203" s="147" t="s">
        <v>611</v>
      </c>
    </row>
    <row r="204" spans="2:65" s="12" customFormat="1">
      <c r="B204" s="149"/>
      <c r="D204" s="150" t="s">
        <v>191</v>
      </c>
      <c r="F204" s="152" t="s">
        <v>612</v>
      </c>
      <c r="H204" s="153">
        <v>3663.9679999999998</v>
      </c>
      <c r="L204" s="149"/>
      <c r="M204" s="154"/>
      <c r="N204" s="155"/>
      <c r="O204" s="155"/>
      <c r="P204" s="155"/>
      <c r="Q204" s="155"/>
      <c r="R204" s="155"/>
      <c r="S204" s="155"/>
      <c r="T204" s="156"/>
      <c r="AT204" s="151" t="s">
        <v>191</v>
      </c>
      <c r="AU204" s="151" t="s">
        <v>77</v>
      </c>
      <c r="AV204" s="12" t="s">
        <v>77</v>
      </c>
      <c r="AW204" s="12" t="s">
        <v>3</v>
      </c>
      <c r="AX204" s="12" t="s">
        <v>75</v>
      </c>
      <c r="AY204" s="151" t="s">
        <v>154</v>
      </c>
    </row>
    <row r="205" spans="2:65" s="1" customFormat="1" ht="24" customHeight="1">
      <c r="B205" s="136"/>
      <c r="C205" s="137" t="s">
        <v>404</v>
      </c>
      <c r="D205" s="137" t="s">
        <v>156</v>
      </c>
      <c r="E205" s="138" t="s">
        <v>319</v>
      </c>
      <c r="F205" s="139" t="s">
        <v>320</v>
      </c>
      <c r="G205" s="140" t="s">
        <v>216</v>
      </c>
      <c r="H205" s="141">
        <v>83.272000000000006</v>
      </c>
      <c r="I205" s="142"/>
      <c r="J205" s="142">
        <f>ROUND(I205*H205,2)</f>
        <v>0</v>
      </c>
      <c r="K205" s="139" t="s">
        <v>1</v>
      </c>
      <c r="L205" s="28"/>
      <c r="M205" s="143" t="s">
        <v>1</v>
      </c>
      <c r="N205" s="144" t="s">
        <v>33</v>
      </c>
      <c r="O205" s="145">
        <v>0.376</v>
      </c>
      <c r="P205" s="145">
        <f>O205*H205</f>
        <v>31.310272000000001</v>
      </c>
      <c r="Q205" s="145">
        <v>0</v>
      </c>
      <c r="R205" s="145">
        <f>Q205*H205</f>
        <v>0</v>
      </c>
      <c r="S205" s="145">
        <v>0</v>
      </c>
      <c r="T205" s="146">
        <f>S205*H205</f>
        <v>0</v>
      </c>
      <c r="AR205" s="147" t="s">
        <v>160</v>
      </c>
      <c r="AT205" s="147" t="s">
        <v>156</v>
      </c>
      <c r="AU205" s="147" t="s">
        <v>77</v>
      </c>
      <c r="AY205" s="16" t="s">
        <v>154</v>
      </c>
      <c r="BE205" s="148">
        <f>IF(N205="základní",J205,0)</f>
        <v>0</v>
      </c>
      <c r="BF205" s="148">
        <f>IF(N205="snížená",J205,0)</f>
        <v>0</v>
      </c>
      <c r="BG205" s="148">
        <f>IF(N205="zákl. přenesená",J205,0)</f>
        <v>0</v>
      </c>
      <c r="BH205" s="148">
        <f>IF(N205="sníž. přenesená",J205,0)</f>
        <v>0</v>
      </c>
      <c r="BI205" s="148">
        <f>IF(N205="nulová",J205,0)</f>
        <v>0</v>
      </c>
      <c r="BJ205" s="16" t="s">
        <v>75</v>
      </c>
      <c r="BK205" s="148">
        <f>ROUND(I205*H205,2)</f>
        <v>0</v>
      </c>
      <c r="BL205" s="16" t="s">
        <v>160</v>
      </c>
      <c r="BM205" s="147" t="s">
        <v>613</v>
      </c>
    </row>
    <row r="206" spans="2:65" s="1" customFormat="1" ht="24" customHeight="1">
      <c r="B206" s="136"/>
      <c r="C206" s="137" t="s">
        <v>614</v>
      </c>
      <c r="D206" s="137" t="s">
        <v>156</v>
      </c>
      <c r="E206" s="138" t="s">
        <v>323</v>
      </c>
      <c r="F206" s="139" t="s">
        <v>324</v>
      </c>
      <c r="G206" s="140" t="s">
        <v>216</v>
      </c>
      <c r="H206" s="141">
        <v>56.738</v>
      </c>
      <c r="I206" s="142"/>
      <c r="J206" s="142">
        <f>ROUND(I206*H206,2)</f>
        <v>0</v>
      </c>
      <c r="K206" s="139" t="s">
        <v>1</v>
      </c>
      <c r="L206" s="28"/>
      <c r="M206" s="143" t="s">
        <v>1</v>
      </c>
      <c r="N206" s="144" t="s">
        <v>33</v>
      </c>
      <c r="O206" s="145">
        <v>0</v>
      </c>
      <c r="P206" s="145">
        <f>O206*H206</f>
        <v>0</v>
      </c>
      <c r="Q206" s="145">
        <v>0</v>
      </c>
      <c r="R206" s="145">
        <f>Q206*H206</f>
        <v>0</v>
      </c>
      <c r="S206" s="145">
        <v>0</v>
      </c>
      <c r="T206" s="146">
        <f>S206*H206</f>
        <v>0</v>
      </c>
      <c r="AR206" s="147" t="s">
        <v>160</v>
      </c>
      <c r="AT206" s="147" t="s">
        <v>156</v>
      </c>
      <c r="AU206" s="147" t="s">
        <v>77</v>
      </c>
      <c r="AY206" s="16" t="s">
        <v>154</v>
      </c>
      <c r="BE206" s="148">
        <f>IF(N206="základní",J206,0)</f>
        <v>0</v>
      </c>
      <c r="BF206" s="148">
        <f>IF(N206="snížená",J206,0)</f>
        <v>0</v>
      </c>
      <c r="BG206" s="148">
        <f>IF(N206="zákl. přenesená",J206,0)</f>
        <v>0</v>
      </c>
      <c r="BH206" s="148">
        <f>IF(N206="sníž. přenesená",J206,0)</f>
        <v>0</v>
      </c>
      <c r="BI206" s="148">
        <f>IF(N206="nulová",J206,0)</f>
        <v>0</v>
      </c>
      <c r="BJ206" s="16" t="s">
        <v>75</v>
      </c>
      <c r="BK206" s="148">
        <f>ROUND(I206*H206,2)</f>
        <v>0</v>
      </c>
      <c r="BL206" s="16" t="s">
        <v>160</v>
      </c>
      <c r="BM206" s="147" t="s">
        <v>615</v>
      </c>
    </row>
    <row r="207" spans="2:65" s="1" customFormat="1" ht="24" customHeight="1">
      <c r="B207" s="136"/>
      <c r="C207" s="137" t="s">
        <v>616</v>
      </c>
      <c r="D207" s="137" t="s">
        <v>156</v>
      </c>
      <c r="E207" s="138" t="s">
        <v>327</v>
      </c>
      <c r="F207" s="139" t="s">
        <v>328</v>
      </c>
      <c r="G207" s="140" t="s">
        <v>216</v>
      </c>
      <c r="H207" s="141">
        <v>26.533000000000001</v>
      </c>
      <c r="I207" s="142"/>
      <c r="J207" s="142">
        <f>ROUND(I207*H207,2)</f>
        <v>0</v>
      </c>
      <c r="K207" s="139" t="s">
        <v>1</v>
      </c>
      <c r="L207" s="28"/>
      <c r="M207" s="143" t="s">
        <v>1</v>
      </c>
      <c r="N207" s="144" t="s">
        <v>33</v>
      </c>
      <c r="O207" s="145">
        <v>0</v>
      </c>
      <c r="P207" s="145">
        <f>O207*H207</f>
        <v>0</v>
      </c>
      <c r="Q207" s="145">
        <v>0</v>
      </c>
      <c r="R207" s="145">
        <f>Q207*H207</f>
        <v>0</v>
      </c>
      <c r="S207" s="145">
        <v>0</v>
      </c>
      <c r="T207" s="146">
        <f>S207*H207</f>
        <v>0</v>
      </c>
      <c r="AR207" s="147" t="s">
        <v>160</v>
      </c>
      <c r="AT207" s="147" t="s">
        <v>156</v>
      </c>
      <c r="AU207" s="147" t="s">
        <v>77</v>
      </c>
      <c r="AY207" s="16" t="s">
        <v>154</v>
      </c>
      <c r="BE207" s="148">
        <f>IF(N207="základní",J207,0)</f>
        <v>0</v>
      </c>
      <c r="BF207" s="148">
        <f>IF(N207="snížená",J207,0)</f>
        <v>0</v>
      </c>
      <c r="BG207" s="148">
        <f>IF(N207="zákl. přenesená",J207,0)</f>
        <v>0</v>
      </c>
      <c r="BH207" s="148">
        <f>IF(N207="sníž. přenesená",J207,0)</f>
        <v>0</v>
      </c>
      <c r="BI207" s="148">
        <f>IF(N207="nulová",J207,0)</f>
        <v>0</v>
      </c>
      <c r="BJ207" s="16" t="s">
        <v>75</v>
      </c>
      <c r="BK207" s="148">
        <f>ROUND(I207*H207,2)</f>
        <v>0</v>
      </c>
      <c r="BL207" s="16" t="s">
        <v>160</v>
      </c>
      <c r="BM207" s="147" t="s">
        <v>617</v>
      </c>
    </row>
    <row r="208" spans="2:65" s="11" customFormat="1" ht="22.9" customHeight="1">
      <c r="B208" s="124"/>
      <c r="D208" s="125" t="s">
        <v>67</v>
      </c>
      <c r="E208" s="134" t="s">
        <v>330</v>
      </c>
      <c r="F208" s="134" t="s">
        <v>331</v>
      </c>
      <c r="J208" s="135">
        <f>BK208</f>
        <v>0</v>
      </c>
      <c r="L208" s="124"/>
      <c r="M208" s="128"/>
      <c r="N208" s="129"/>
      <c r="O208" s="129"/>
      <c r="P208" s="130">
        <f>SUM(P209:P210)</f>
        <v>88.354400999999996</v>
      </c>
      <c r="Q208" s="129"/>
      <c r="R208" s="130">
        <f>SUM(R209:R210)</f>
        <v>0</v>
      </c>
      <c r="S208" s="129"/>
      <c r="T208" s="131">
        <f>SUM(T209:T210)</f>
        <v>0</v>
      </c>
      <c r="AR208" s="125" t="s">
        <v>75</v>
      </c>
      <c r="AT208" s="132" t="s">
        <v>67</v>
      </c>
      <c r="AU208" s="132" t="s">
        <v>75</v>
      </c>
      <c r="AY208" s="125" t="s">
        <v>154</v>
      </c>
      <c r="BK208" s="133">
        <f>SUM(BK209:BK210)</f>
        <v>0</v>
      </c>
    </row>
    <row r="209" spans="2:65" s="1" customFormat="1" ht="24" customHeight="1">
      <c r="B209" s="136"/>
      <c r="C209" s="137" t="s">
        <v>618</v>
      </c>
      <c r="D209" s="137" t="s">
        <v>156</v>
      </c>
      <c r="E209" s="138" t="s">
        <v>333</v>
      </c>
      <c r="F209" s="139" t="s">
        <v>334</v>
      </c>
      <c r="G209" s="140" t="s">
        <v>216</v>
      </c>
      <c r="H209" s="141">
        <v>108.67700000000001</v>
      </c>
      <c r="I209" s="142"/>
      <c r="J209" s="142">
        <f>ROUND(I209*H209,2)</f>
        <v>0</v>
      </c>
      <c r="K209" s="139" t="s">
        <v>189</v>
      </c>
      <c r="L209" s="28"/>
      <c r="M209" s="143" t="s">
        <v>1</v>
      </c>
      <c r="N209" s="144" t="s">
        <v>33</v>
      </c>
      <c r="O209" s="145">
        <v>0.45400000000000001</v>
      </c>
      <c r="P209" s="145">
        <f>O209*H209</f>
        <v>49.339358000000004</v>
      </c>
      <c r="Q209" s="145">
        <v>0</v>
      </c>
      <c r="R209" s="145">
        <f>Q209*H209</f>
        <v>0</v>
      </c>
      <c r="S209" s="145">
        <v>0</v>
      </c>
      <c r="T209" s="146">
        <f>S209*H209</f>
        <v>0</v>
      </c>
      <c r="AR209" s="147" t="s">
        <v>160</v>
      </c>
      <c r="AT209" s="147" t="s">
        <v>156</v>
      </c>
      <c r="AU209" s="147" t="s">
        <v>77</v>
      </c>
      <c r="AY209" s="16" t="s">
        <v>154</v>
      </c>
      <c r="BE209" s="148">
        <f>IF(N209="základní",J209,0)</f>
        <v>0</v>
      </c>
      <c r="BF209" s="148">
        <f>IF(N209="snížená",J209,0)</f>
        <v>0</v>
      </c>
      <c r="BG209" s="148">
        <f>IF(N209="zákl. přenesená",J209,0)</f>
        <v>0</v>
      </c>
      <c r="BH209" s="148">
        <f>IF(N209="sníž. přenesená",J209,0)</f>
        <v>0</v>
      </c>
      <c r="BI209" s="148">
        <f>IF(N209="nulová",J209,0)</f>
        <v>0</v>
      </c>
      <c r="BJ209" s="16" t="s">
        <v>75</v>
      </c>
      <c r="BK209" s="148">
        <f>ROUND(I209*H209,2)</f>
        <v>0</v>
      </c>
      <c r="BL209" s="16" t="s">
        <v>160</v>
      </c>
      <c r="BM209" s="147" t="s">
        <v>619</v>
      </c>
    </row>
    <row r="210" spans="2:65" s="1" customFormat="1" ht="24" customHeight="1">
      <c r="B210" s="136"/>
      <c r="C210" s="137" t="s">
        <v>620</v>
      </c>
      <c r="D210" s="137" t="s">
        <v>156</v>
      </c>
      <c r="E210" s="138" t="s">
        <v>337</v>
      </c>
      <c r="F210" s="139" t="s">
        <v>338</v>
      </c>
      <c r="G210" s="140" t="s">
        <v>216</v>
      </c>
      <c r="H210" s="141">
        <v>108.67700000000001</v>
      </c>
      <c r="I210" s="142"/>
      <c r="J210" s="142">
        <f>ROUND(I210*H210,2)</f>
        <v>0</v>
      </c>
      <c r="K210" s="139" t="s">
        <v>189</v>
      </c>
      <c r="L210" s="28"/>
      <c r="M210" s="143" t="s">
        <v>1</v>
      </c>
      <c r="N210" s="144" t="s">
        <v>33</v>
      </c>
      <c r="O210" s="145">
        <v>0.35899999999999999</v>
      </c>
      <c r="P210" s="145">
        <f>O210*H210</f>
        <v>39.015042999999999</v>
      </c>
      <c r="Q210" s="145">
        <v>0</v>
      </c>
      <c r="R210" s="145">
        <f>Q210*H210</f>
        <v>0</v>
      </c>
      <c r="S210" s="145">
        <v>0</v>
      </c>
      <c r="T210" s="146">
        <f>S210*H210</f>
        <v>0</v>
      </c>
      <c r="AR210" s="147" t="s">
        <v>160</v>
      </c>
      <c r="AT210" s="147" t="s">
        <v>156</v>
      </c>
      <c r="AU210" s="147" t="s">
        <v>77</v>
      </c>
      <c r="AY210" s="16" t="s">
        <v>154</v>
      </c>
      <c r="BE210" s="148">
        <f>IF(N210="základní",J210,0)</f>
        <v>0</v>
      </c>
      <c r="BF210" s="148">
        <f>IF(N210="snížená",J210,0)</f>
        <v>0</v>
      </c>
      <c r="BG210" s="148">
        <f>IF(N210="zákl. přenesená",J210,0)</f>
        <v>0</v>
      </c>
      <c r="BH210" s="148">
        <f>IF(N210="sníž. přenesená",J210,0)</f>
        <v>0</v>
      </c>
      <c r="BI210" s="148">
        <f>IF(N210="nulová",J210,0)</f>
        <v>0</v>
      </c>
      <c r="BJ210" s="16" t="s">
        <v>75</v>
      </c>
      <c r="BK210" s="148">
        <f>ROUND(I210*H210,2)</f>
        <v>0</v>
      </c>
      <c r="BL210" s="16" t="s">
        <v>160</v>
      </c>
      <c r="BM210" s="147" t="s">
        <v>621</v>
      </c>
    </row>
    <row r="211" spans="2:65" s="11" customFormat="1" ht="25.9" customHeight="1">
      <c r="B211" s="124"/>
      <c r="D211" s="125" t="s">
        <v>67</v>
      </c>
      <c r="E211" s="126" t="s">
        <v>340</v>
      </c>
      <c r="F211" s="126" t="s">
        <v>341</v>
      </c>
      <c r="J211" s="127">
        <f>BK211</f>
        <v>0</v>
      </c>
      <c r="L211" s="124"/>
      <c r="M211" s="128"/>
      <c r="N211" s="129"/>
      <c r="O211" s="129"/>
      <c r="P211" s="130">
        <f>P212</f>
        <v>11.685287000000001</v>
      </c>
      <c r="Q211" s="129"/>
      <c r="R211" s="130">
        <f>R212</f>
        <v>0.90305057999999994</v>
      </c>
      <c r="S211" s="129"/>
      <c r="T211" s="131">
        <f>T212</f>
        <v>0</v>
      </c>
      <c r="AR211" s="125" t="s">
        <v>75</v>
      </c>
      <c r="AT211" s="132" t="s">
        <v>67</v>
      </c>
      <c r="AU211" s="132" t="s">
        <v>68</v>
      </c>
      <c r="AY211" s="125" t="s">
        <v>154</v>
      </c>
      <c r="BK211" s="133">
        <f>BK212</f>
        <v>0</v>
      </c>
    </row>
    <row r="212" spans="2:65" s="11" customFormat="1" ht="22.9" customHeight="1">
      <c r="B212" s="124"/>
      <c r="D212" s="125" t="s">
        <v>67</v>
      </c>
      <c r="E212" s="134" t="s">
        <v>342</v>
      </c>
      <c r="F212" s="134" t="s">
        <v>343</v>
      </c>
      <c r="J212" s="135">
        <f>BK212</f>
        <v>0</v>
      </c>
      <c r="L212" s="124"/>
      <c r="M212" s="128"/>
      <c r="N212" s="129"/>
      <c r="O212" s="129"/>
      <c r="P212" s="130">
        <f>SUM(P213:P217)</f>
        <v>11.685287000000001</v>
      </c>
      <c r="Q212" s="129"/>
      <c r="R212" s="130">
        <f>SUM(R213:R217)</f>
        <v>0.90305057999999994</v>
      </c>
      <c r="S212" s="129"/>
      <c r="T212" s="131">
        <f>SUM(T213:T217)</f>
        <v>0</v>
      </c>
      <c r="AR212" s="125" t="s">
        <v>75</v>
      </c>
      <c r="AT212" s="132" t="s">
        <v>67</v>
      </c>
      <c r="AU212" s="132" t="s">
        <v>75</v>
      </c>
      <c r="AY212" s="125" t="s">
        <v>154</v>
      </c>
      <c r="BK212" s="133">
        <f>SUM(BK213:BK217)</f>
        <v>0</v>
      </c>
    </row>
    <row r="213" spans="2:65" s="1" customFormat="1" ht="24" customHeight="1">
      <c r="B213" s="136"/>
      <c r="C213" s="137" t="s">
        <v>622</v>
      </c>
      <c r="D213" s="137" t="s">
        <v>156</v>
      </c>
      <c r="E213" s="138" t="s">
        <v>345</v>
      </c>
      <c r="F213" s="139" t="s">
        <v>346</v>
      </c>
      <c r="G213" s="140" t="s">
        <v>159</v>
      </c>
      <c r="H213" s="141">
        <v>50.843000000000004</v>
      </c>
      <c r="I213" s="142"/>
      <c r="J213" s="142">
        <f>ROUND(I213*H213,2)</f>
        <v>0</v>
      </c>
      <c r="K213" s="139" t="s">
        <v>1</v>
      </c>
      <c r="L213" s="28"/>
      <c r="M213" s="143" t="s">
        <v>1</v>
      </c>
      <c r="N213" s="144" t="s">
        <v>33</v>
      </c>
      <c r="O213" s="145">
        <v>4.8000000000000001E-2</v>
      </c>
      <c r="P213" s="145">
        <f>O213*H213</f>
        <v>2.4404640000000004</v>
      </c>
      <c r="Q213" s="145">
        <v>0</v>
      </c>
      <c r="R213" s="145">
        <f>Q213*H213</f>
        <v>0</v>
      </c>
      <c r="S213" s="145">
        <v>0</v>
      </c>
      <c r="T213" s="146">
        <f>S213*H213</f>
        <v>0</v>
      </c>
      <c r="AR213" s="147" t="s">
        <v>160</v>
      </c>
      <c r="AT213" s="147" t="s">
        <v>156</v>
      </c>
      <c r="AU213" s="147" t="s">
        <v>77</v>
      </c>
      <c r="AY213" s="16" t="s">
        <v>154</v>
      </c>
      <c r="BE213" s="148">
        <f>IF(N213="základní",J213,0)</f>
        <v>0</v>
      </c>
      <c r="BF213" s="148">
        <f>IF(N213="snížená",J213,0)</f>
        <v>0</v>
      </c>
      <c r="BG213" s="148">
        <f>IF(N213="zákl. přenesená",J213,0)</f>
        <v>0</v>
      </c>
      <c r="BH213" s="148">
        <f>IF(N213="sníž. přenesená",J213,0)</f>
        <v>0</v>
      </c>
      <c r="BI213" s="148">
        <f>IF(N213="nulová",J213,0)</f>
        <v>0</v>
      </c>
      <c r="BJ213" s="16" t="s">
        <v>75</v>
      </c>
      <c r="BK213" s="148">
        <f>ROUND(I213*H213,2)</f>
        <v>0</v>
      </c>
      <c r="BL213" s="16" t="s">
        <v>160</v>
      </c>
      <c r="BM213" s="147" t="s">
        <v>623</v>
      </c>
    </row>
    <row r="214" spans="2:65" s="1" customFormat="1" ht="16.5" customHeight="1">
      <c r="B214" s="136"/>
      <c r="C214" s="164" t="s">
        <v>624</v>
      </c>
      <c r="D214" s="164" t="s">
        <v>226</v>
      </c>
      <c r="E214" s="165" t="s">
        <v>349</v>
      </c>
      <c r="F214" s="166" t="s">
        <v>350</v>
      </c>
      <c r="G214" s="167" t="s">
        <v>216</v>
      </c>
      <c r="H214" s="168">
        <v>0.3</v>
      </c>
      <c r="I214" s="169"/>
      <c r="J214" s="169">
        <f>ROUND(I214*H214,2)</f>
        <v>0</v>
      </c>
      <c r="K214" s="166" t="s">
        <v>1</v>
      </c>
      <c r="L214" s="170"/>
      <c r="M214" s="171" t="s">
        <v>1</v>
      </c>
      <c r="N214" s="172" t="s">
        <v>33</v>
      </c>
      <c r="O214" s="145">
        <v>0</v>
      </c>
      <c r="P214" s="145">
        <f>O214*H214</f>
        <v>0</v>
      </c>
      <c r="Q214" s="145">
        <v>1</v>
      </c>
      <c r="R214" s="145">
        <f>Q214*H214</f>
        <v>0.3</v>
      </c>
      <c r="S214" s="145">
        <v>0</v>
      </c>
      <c r="T214" s="146">
        <f>S214*H214</f>
        <v>0</v>
      </c>
      <c r="AR214" s="147" t="s">
        <v>186</v>
      </c>
      <c r="AT214" s="147" t="s">
        <v>226</v>
      </c>
      <c r="AU214" s="147" t="s">
        <v>77</v>
      </c>
      <c r="AY214" s="16" t="s">
        <v>154</v>
      </c>
      <c r="BE214" s="148">
        <f>IF(N214="základní",J214,0)</f>
        <v>0</v>
      </c>
      <c r="BF214" s="148">
        <f>IF(N214="snížená",J214,0)</f>
        <v>0</v>
      </c>
      <c r="BG214" s="148">
        <f>IF(N214="zákl. přenesená",J214,0)</f>
        <v>0</v>
      </c>
      <c r="BH214" s="148">
        <f>IF(N214="sníž. přenesená",J214,0)</f>
        <v>0</v>
      </c>
      <c r="BI214" s="148">
        <f>IF(N214="nulová",J214,0)</f>
        <v>0</v>
      </c>
      <c r="BJ214" s="16" t="s">
        <v>75</v>
      </c>
      <c r="BK214" s="148">
        <f>ROUND(I214*H214,2)</f>
        <v>0</v>
      </c>
      <c r="BL214" s="16" t="s">
        <v>160</v>
      </c>
      <c r="BM214" s="147" t="s">
        <v>625</v>
      </c>
    </row>
    <row r="215" spans="2:65" s="1" customFormat="1" ht="24" customHeight="1">
      <c r="B215" s="136"/>
      <c r="C215" s="137" t="s">
        <v>626</v>
      </c>
      <c r="D215" s="137" t="s">
        <v>156</v>
      </c>
      <c r="E215" s="138" t="s">
        <v>353</v>
      </c>
      <c r="F215" s="139" t="s">
        <v>354</v>
      </c>
      <c r="G215" s="140" t="s">
        <v>159</v>
      </c>
      <c r="H215" s="141">
        <v>101.68600000000001</v>
      </c>
      <c r="I215" s="142"/>
      <c r="J215" s="142">
        <f>ROUND(I215*H215,2)</f>
        <v>0</v>
      </c>
      <c r="K215" s="139" t="s">
        <v>1</v>
      </c>
      <c r="L215" s="28"/>
      <c r="M215" s="143" t="s">
        <v>1</v>
      </c>
      <c r="N215" s="144" t="s">
        <v>33</v>
      </c>
      <c r="O215" s="145">
        <v>7.6999999999999999E-2</v>
      </c>
      <c r="P215" s="145">
        <f>O215*H215</f>
        <v>7.8298220000000001</v>
      </c>
      <c r="Q215" s="145">
        <v>3.0000000000000001E-5</v>
      </c>
      <c r="R215" s="145">
        <f>Q215*H215</f>
        <v>3.0505800000000002E-3</v>
      </c>
      <c r="S215" s="145">
        <v>0</v>
      </c>
      <c r="T215" s="146">
        <f>S215*H215</f>
        <v>0</v>
      </c>
      <c r="AR215" s="147" t="s">
        <v>160</v>
      </c>
      <c r="AT215" s="147" t="s">
        <v>156</v>
      </c>
      <c r="AU215" s="147" t="s">
        <v>77</v>
      </c>
      <c r="AY215" s="16" t="s">
        <v>154</v>
      </c>
      <c r="BE215" s="148">
        <f>IF(N215="základní",J215,0)</f>
        <v>0</v>
      </c>
      <c r="BF215" s="148">
        <f>IF(N215="snížená",J215,0)</f>
        <v>0</v>
      </c>
      <c r="BG215" s="148">
        <f>IF(N215="zákl. přenesená",J215,0)</f>
        <v>0</v>
      </c>
      <c r="BH215" s="148">
        <f>IF(N215="sníž. přenesená",J215,0)</f>
        <v>0</v>
      </c>
      <c r="BI215" s="148">
        <f>IF(N215="nulová",J215,0)</f>
        <v>0</v>
      </c>
      <c r="BJ215" s="16" t="s">
        <v>75</v>
      </c>
      <c r="BK215" s="148">
        <f>ROUND(I215*H215,2)</f>
        <v>0</v>
      </c>
      <c r="BL215" s="16" t="s">
        <v>160</v>
      </c>
      <c r="BM215" s="147" t="s">
        <v>627</v>
      </c>
    </row>
    <row r="216" spans="2:65" s="1" customFormat="1" ht="16.5" customHeight="1">
      <c r="B216" s="136"/>
      <c r="C216" s="164" t="s">
        <v>628</v>
      </c>
      <c r="D216" s="164" t="s">
        <v>226</v>
      </c>
      <c r="E216" s="165" t="s">
        <v>357</v>
      </c>
      <c r="F216" s="166" t="s">
        <v>358</v>
      </c>
      <c r="G216" s="167" t="s">
        <v>216</v>
      </c>
      <c r="H216" s="168">
        <v>0.6</v>
      </c>
      <c r="I216" s="169"/>
      <c r="J216" s="169">
        <f>ROUND(I216*H216,2)</f>
        <v>0</v>
      </c>
      <c r="K216" s="166" t="s">
        <v>1</v>
      </c>
      <c r="L216" s="170"/>
      <c r="M216" s="171" t="s">
        <v>1</v>
      </c>
      <c r="N216" s="172" t="s">
        <v>33</v>
      </c>
      <c r="O216" s="145">
        <v>0</v>
      </c>
      <c r="P216" s="145">
        <f>O216*H216</f>
        <v>0</v>
      </c>
      <c r="Q216" s="145">
        <v>1</v>
      </c>
      <c r="R216" s="145">
        <f>Q216*H216</f>
        <v>0.6</v>
      </c>
      <c r="S216" s="145">
        <v>0</v>
      </c>
      <c r="T216" s="146">
        <f>S216*H216</f>
        <v>0</v>
      </c>
      <c r="AR216" s="147" t="s">
        <v>186</v>
      </c>
      <c r="AT216" s="147" t="s">
        <v>226</v>
      </c>
      <c r="AU216" s="147" t="s">
        <v>77</v>
      </c>
      <c r="AY216" s="16" t="s">
        <v>154</v>
      </c>
      <c r="BE216" s="148">
        <f>IF(N216="základní",J216,0)</f>
        <v>0</v>
      </c>
      <c r="BF216" s="148">
        <f>IF(N216="snížená",J216,0)</f>
        <v>0</v>
      </c>
      <c r="BG216" s="148">
        <f>IF(N216="zákl. přenesená",J216,0)</f>
        <v>0</v>
      </c>
      <c r="BH216" s="148">
        <f>IF(N216="sníž. přenesená",J216,0)</f>
        <v>0</v>
      </c>
      <c r="BI216" s="148">
        <f>IF(N216="nulová",J216,0)</f>
        <v>0</v>
      </c>
      <c r="BJ216" s="16" t="s">
        <v>75</v>
      </c>
      <c r="BK216" s="148">
        <f>ROUND(I216*H216,2)</f>
        <v>0</v>
      </c>
      <c r="BL216" s="16" t="s">
        <v>160</v>
      </c>
      <c r="BM216" s="147" t="s">
        <v>629</v>
      </c>
    </row>
    <row r="217" spans="2:65" s="1" customFormat="1" ht="24" customHeight="1">
      <c r="B217" s="136"/>
      <c r="C217" s="137" t="s">
        <v>630</v>
      </c>
      <c r="D217" s="137" t="s">
        <v>156</v>
      </c>
      <c r="E217" s="138" t="s">
        <v>361</v>
      </c>
      <c r="F217" s="139" t="s">
        <v>362</v>
      </c>
      <c r="G217" s="140" t="s">
        <v>216</v>
      </c>
      <c r="H217" s="141">
        <v>0.90300000000000002</v>
      </c>
      <c r="I217" s="142"/>
      <c r="J217" s="142">
        <f>ROUND(I217*H217,2)</f>
        <v>0</v>
      </c>
      <c r="K217" s="139" t="s">
        <v>1</v>
      </c>
      <c r="L217" s="28"/>
      <c r="M217" s="143" t="s">
        <v>1</v>
      </c>
      <c r="N217" s="144" t="s">
        <v>33</v>
      </c>
      <c r="O217" s="145">
        <v>1.5669999999999999</v>
      </c>
      <c r="P217" s="145">
        <f>O217*H217</f>
        <v>1.415001</v>
      </c>
      <c r="Q217" s="145">
        <v>0</v>
      </c>
      <c r="R217" s="145">
        <f>Q217*H217</f>
        <v>0</v>
      </c>
      <c r="S217" s="145">
        <v>0</v>
      </c>
      <c r="T217" s="146">
        <f>S217*H217</f>
        <v>0</v>
      </c>
      <c r="AR217" s="147" t="s">
        <v>160</v>
      </c>
      <c r="AT217" s="147" t="s">
        <v>156</v>
      </c>
      <c r="AU217" s="147" t="s">
        <v>77</v>
      </c>
      <c r="AY217" s="16" t="s">
        <v>154</v>
      </c>
      <c r="BE217" s="148">
        <f>IF(N217="základní",J217,0)</f>
        <v>0</v>
      </c>
      <c r="BF217" s="148">
        <f>IF(N217="snížená",J217,0)</f>
        <v>0</v>
      </c>
      <c r="BG217" s="148">
        <f>IF(N217="zákl. přenesená",J217,0)</f>
        <v>0</v>
      </c>
      <c r="BH217" s="148">
        <f>IF(N217="sníž. přenesená",J217,0)</f>
        <v>0</v>
      </c>
      <c r="BI217" s="148">
        <f>IF(N217="nulová",J217,0)</f>
        <v>0</v>
      </c>
      <c r="BJ217" s="16" t="s">
        <v>75</v>
      </c>
      <c r="BK217" s="148">
        <f>ROUND(I217*H217,2)</f>
        <v>0</v>
      </c>
      <c r="BL217" s="16" t="s">
        <v>160</v>
      </c>
      <c r="BM217" s="147" t="s">
        <v>631</v>
      </c>
    </row>
    <row r="218" spans="2:65" s="11" customFormat="1" ht="25.9" customHeight="1">
      <c r="B218" s="124"/>
      <c r="D218" s="125" t="s">
        <v>67</v>
      </c>
      <c r="E218" s="126" t="s">
        <v>364</v>
      </c>
      <c r="F218" s="126" t="s">
        <v>365</v>
      </c>
      <c r="J218" s="127">
        <f>BK218</f>
        <v>0</v>
      </c>
      <c r="L218" s="124"/>
      <c r="M218" s="128"/>
      <c r="N218" s="129"/>
      <c r="O218" s="129"/>
      <c r="P218" s="130">
        <f>P219+P222+P226+P228</f>
        <v>0</v>
      </c>
      <c r="Q218" s="129"/>
      <c r="R218" s="130">
        <f>R219+R222+R226+R228</f>
        <v>0</v>
      </c>
      <c r="S218" s="129"/>
      <c r="T218" s="131">
        <f>T219+T222+T226+T228</f>
        <v>0</v>
      </c>
      <c r="AR218" s="125" t="s">
        <v>75</v>
      </c>
      <c r="AT218" s="132" t="s">
        <v>67</v>
      </c>
      <c r="AU218" s="132" t="s">
        <v>68</v>
      </c>
      <c r="AY218" s="125" t="s">
        <v>154</v>
      </c>
      <c r="BK218" s="133">
        <f>BK219+BK222+BK226+BK228</f>
        <v>0</v>
      </c>
    </row>
    <row r="219" spans="2:65" s="11" customFormat="1" ht="22.9" customHeight="1">
      <c r="B219" s="124"/>
      <c r="D219" s="125" t="s">
        <v>67</v>
      </c>
      <c r="E219" s="134" t="s">
        <v>366</v>
      </c>
      <c r="F219" s="134" t="s">
        <v>367</v>
      </c>
      <c r="J219" s="135">
        <f>BK219</f>
        <v>0</v>
      </c>
      <c r="L219" s="124"/>
      <c r="M219" s="128"/>
      <c r="N219" s="129"/>
      <c r="O219" s="129"/>
      <c r="P219" s="130">
        <f>SUM(P220:P221)</f>
        <v>0</v>
      </c>
      <c r="Q219" s="129"/>
      <c r="R219" s="130">
        <f>SUM(R220:R221)</f>
        <v>0</v>
      </c>
      <c r="S219" s="129"/>
      <c r="T219" s="131">
        <f>SUM(T220:T221)</f>
        <v>0</v>
      </c>
      <c r="AR219" s="125" t="s">
        <v>75</v>
      </c>
      <c r="AT219" s="132" t="s">
        <v>67</v>
      </c>
      <c r="AU219" s="132" t="s">
        <v>75</v>
      </c>
      <c r="AY219" s="125" t="s">
        <v>154</v>
      </c>
      <c r="BK219" s="133">
        <f>SUM(BK220:BK221)</f>
        <v>0</v>
      </c>
    </row>
    <row r="220" spans="2:65" s="1" customFormat="1" ht="16.5" customHeight="1">
      <c r="B220" s="136"/>
      <c r="C220" s="137" t="s">
        <v>632</v>
      </c>
      <c r="D220" s="137" t="s">
        <v>156</v>
      </c>
      <c r="E220" s="138" t="s">
        <v>369</v>
      </c>
      <c r="F220" s="139" t="s">
        <v>370</v>
      </c>
      <c r="G220" s="140" t="s">
        <v>371</v>
      </c>
      <c r="H220" s="141">
        <v>1</v>
      </c>
      <c r="I220" s="142"/>
      <c r="J220" s="142">
        <f>ROUND(I220*H220,2)</f>
        <v>0</v>
      </c>
      <c r="K220" s="139" t="s">
        <v>1</v>
      </c>
      <c r="L220" s="28"/>
      <c r="M220" s="143" t="s">
        <v>1</v>
      </c>
      <c r="N220" s="144" t="s">
        <v>33</v>
      </c>
      <c r="O220" s="145">
        <v>0</v>
      </c>
      <c r="P220" s="145">
        <f>O220*H220</f>
        <v>0</v>
      </c>
      <c r="Q220" s="145">
        <v>0</v>
      </c>
      <c r="R220" s="145">
        <f>Q220*H220</f>
        <v>0</v>
      </c>
      <c r="S220" s="145">
        <v>0</v>
      </c>
      <c r="T220" s="146">
        <f>S220*H220</f>
        <v>0</v>
      </c>
      <c r="AR220" s="147" t="s">
        <v>160</v>
      </c>
      <c r="AT220" s="147" t="s">
        <v>156</v>
      </c>
      <c r="AU220" s="147" t="s">
        <v>77</v>
      </c>
      <c r="AY220" s="16" t="s">
        <v>154</v>
      </c>
      <c r="BE220" s="148">
        <f>IF(N220="základní",J220,0)</f>
        <v>0</v>
      </c>
      <c r="BF220" s="148">
        <f>IF(N220="snížená",J220,0)</f>
        <v>0</v>
      </c>
      <c r="BG220" s="148">
        <f>IF(N220="zákl. přenesená",J220,0)</f>
        <v>0</v>
      </c>
      <c r="BH220" s="148">
        <f>IF(N220="sníž. přenesená",J220,0)</f>
        <v>0</v>
      </c>
      <c r="BI220" s="148">
        <f>IF(N220="nulová",J220,0)</f>
        <v>0</v>
      </c>
      <c r="BJ220" s="16" t="s">
        <v>75</v>
      </c>
      <c r="BK220" s="148">
        <f>ROUND(I220*H220,2)</f>
        <v>0</v>
      </c>
      <c r="BL220" s="16" t="s">
        <v>160</v>
      </c>
      <c r="BM220" s="147" t="s">
        <v>633</v>
      </c>
    </row>
    <row r="221" spans="2:65" s="1" customFormat="1" ht="16.5" customHeight="1">
      <c r="B221" s="136"/>
      <c r="C221" s="137" t="s">
        <v>634</v>
      </c>
      <c r="D221" s="137" t="s">
        <v>156</v>
      </c>
      <c r="E221" s="138" t="s">
        <v>374</v>
      </c>
      <c r="F221" s="139" t="s">
        <v>375</v>
      </c>
      <c r="G221" s="140" t="s">
        <v>376</v>
      </c>
      <c r="H221" s="141">
        <v>1</v>
      </c>
      <c r="I221" s="142"/>
      <c r="J221" s="142">
        <f>ROUND(I221*H221,2)</f>
        <v>0</v>
      </c>
      <c r="K221" s="139" t="s">
        <v>189</v>
      </c>
      <c r="L221" s="28"/>
      <c r="M221" s="143" t="s">
        <v>1</v>
      </c>
      <c r="N221" s="144" t="s">
        <v>33</v>
      </c>
      <c r="O221" s="145">
        <v>0</v>
      </c>
      <c r="P221" s="145">
        <f>O221*H221</f>
        <v>0</v>
      </c>
      <c r="Q221" s="145">
        <v>0</v>
      </c>
      <c r="R221" s="145">
        <f>Q221*H221</f>
        <v>0</v>
      </c>
      <c r="S221" s="145">
        <v>0</v>
      </c>
      <c r="T221" s="146">
        <f>S221*H221</f>
        <v>0</v>
      </c>
      <c r="AR221" s="147" t="s">
        <v>377</v>
      </c>
      <c r="AT221" s="147" t="s">
        <v>156</v>
      </c>
      <c r="AU221" s="147" t="s">
        <v>77</v>
      </c>
      <c r="AY221" s="16" t="s">
        <v>154</v>
      </c>
      <c r="BE221" s="148">
        <f>IF(N221="základní",J221,0)</f>
        <v>0</v>
      </c>
      <c r="BF221" s="148">
        <f>IF(N221="snížená",J221,0)</f>
        <v>0</v>
      </c>
      <c r="BG221" s="148">
        <f>IF(N221="zákl. přenesená",J221,0)</f>
        <v>0</v>
      </c>
      <c r="BH221" s="148">
        <f>IF(N221="sníž. přenesená",J221,0)</f>
        <v>0</v>
      </c>
      <c r="BI221" s="148">
        <f>IF(N221="nulová",J221,0)</f>
        <v>0</v>
      </c>
      <c r="BJ221" s="16" t="s">
        <v>75</v>
      </c>
      <c r="BK221" s="148">
        <f>ROUND(I221*H221,2)</f>
        <v>0</v>
      </c>
      <c r="BL221" s="16" t="s">
        <v>377</v>
      </c>
      <c r="BM221" s="147" t="s">
        <v>635</v>
      </c>
    </row>
    <row r="222" spans="2:65" s="11" customFormat="1" ht="22.9" customHeight="1">
      <c r="B222" s="124"/>
      <c r="D222" s="125" t="s">
        <v>67</v>
      </c>
      <c r="E222" s="134" t="s">
        <v>379</v>
      </c>
      <c r="F222" s="134" t="s">
        <v>380</v>
      </c>
      <c r="J222" s="135">
        <f>BK222</f>
        <v>0</v>
      </c>
      <c r="L222" s="124"/>
      <c r="M222" s="128"/>
      <c r="N222" s="129"/>
      <c r="O222" s="129"/>
      <c r="P222" s="130">
        <f>SUM(P223:P225)</f>
        <v>0</v>
      </c>
      <c r="Q222" s="129"/>
      <c r="R222" s="130">
        <f>SUM(R223:R225)</f>
        <v>0</v>
      </c>
      <c r="S222" s="129"/>
      <c r="T222" s="131">
        <f>SUM(T223:T225)</f>
        <v>0</v>
      </c>
      <c r="AR222" s="125" t="s">
        <v>75</v>
      </c>
      <c r="AT222" s="132" t="s">
        <v>67</v>
      </c>
      <c r="AU222" s="132" t="s">
        <v>75</v>
      </c>
      <c r="AY222" s="125" t="s">
        <v>154</v>
      </c>
      <c r="BK222" s="133">
        <f>SUM(BK223:BK225)</f>
        <v>0</v>
      </c>
    </row>
    <row r="223" spans="2:65" s="1" customFormat="1" ht="16.5" customHeight="1">
      <c r="B223" s="136"/>
      <c r="C223" s="137" t="s">
        <v>636</v>
      </c>
      <c r="D223" s="137" t="s">
        <v>156</v>
      </c>
      <c r="E223" s="138" t="s">
        <v>382</v>
      </c>
      <c r="F223" s="139" t="s">
        <v>380</v>
      </c>
      <c r="G223" s="140" t="s">
        <v>371</v>
      </c>
      <c r="H223" s="141">
        <v>1</v>
      </c>
      <c r="I223" s="142"/>
      <c r="J223" s="142">
        <f>ROUND(I223*H223,2)</f>
        <v>0</v>
      </c>
      <c r="K223" s="139" t="s">
        <v>1</v>
      </c>
      <c r="L223" s="28"/>
      <c r="M223" s="143" t="s">
        <v>1</v>
      </c>
      <c r="N223" s="144" t="s">
        <v>33</v>
      </c>
      <c r="O223" s="145">
        <v>0</v>
      </c>
      <c r="P223" s="145">
        <f>O223*H223</f>
        <v>0</v>
      </c>
      <c r="Q223" s="145">
        <v>0</v>
      </c>
      <c r="R223" s="145">
        <f>Q223*H223</f>
        <v>0</v>
      </c>
      <c r="S223" s="145">
        <v>0</v>
      </c>
      <c r="T223" s="146">
        <f>S223*H223</f>
        <v>0</v>
      </c>
      <c r="AR223" s="147" t="s">
        <v>160</v>
      </c>
      <c r="AT223" s="147" t="s">
        <v>156</v>
      </c>
      <c r="AU223" s="147" t="s">
        <v>77</v>
      </c>
      <c r="AY223" s="16" t="s">
        <v>154</v>
      </c>
      <c r="BE223" s="148">
        <f>IF(N223="základní",J223,0)</f>
        <v>0</v>
      </c>
      <c r="BF223" s="148">
        <f>IF(N223="snížená",J223,0)</f>
        <v>0</v>
      </c>
      <c r="BG223" s="148">
        <f>IF(N223="zákl. přenesená",J223,0)</f>
        <v>0</v>
      </c>
      <c r="BH223" s="148">
        <f>IF(N223="sníž. přenesená",J223,0)</f>
        <v>0</v>
      </c>
      <c r="BI223" s="148">
        <f>IF(N223="nulová",J223,0)</f>
        <v>0</v>
      </c>
      <c r="BJ223" s="16" t="s">
        <v>75</v>
      </c>
      <c r="BK223" s="148">
        <f>ROUND(I223*H223,2)</f>
        <v>0</v>
      </c>
      <c r="BL223" s="16" t="s">
        <v>160</v>
      </c>
      <c r="BM223" s="147" t="s">
        <v>637</v>
      </c>
    </row>
    <row r="224" spans="2:65" s="1" customFormat="1" ht="16.5" customHeight="1">
      <c r="B224" s="136"/>
      <c r="C224" s="137" t="s">
        <v>638</v>
      </c>
      <c r="D224" s="137" t="s">
        <v>156</v>
      </c>
      <c r="E224" s="138" t="s">
        <v>385</v>
      </c>
      <c r="F224" s="139" t="s">
        <v>386</v>
      </c>
      <c r="G224" s="140" t="s">
        <v>371</v>
      </c>
      <c r="H224" s="141">
        <v>1</v>
      </c>
      <c r="I224" s="142"/>
      <c r="J224" s="142">
        <f>ROUND(I224*H224,2)</f>
        <v>0</v>
      </c>
      <c r="K224" s="139" t="s">
        <v>1</v>
      </c>
      <c r="L224" s="28"/>
      <c r="M224" s="143" t="s">
        <v>1</v>
      </c>
      <c r="N224" s="144" t="s">
        <v>33</v>
      </c>
      <c r="O224" s="145">
        <v>0</v>
      </c>
      <c r="P224" s="145">
        <f>O224*H224</f>
        <v>0</v>
      </c>
      <c r="Q224" s="145">
        <v>0</v>
      </c>
      <c r="R224" s="145">
        <f>Q224*H224</f>
        <v>0</v>
      </c>
      <c r="S224" s="145">
        <v>0</v>
      </c>
      <c r="T224" s="146">
        <f>S224*H224</f>
        <v>0</v>
      </c>
      <c r="AR224" s="147" t="s">
        <v>160</v>
      </c>
      <c r="AT224" s="147" t="s">
        <v>156</v>
      </c>
      <c r="AU224" s="147" t="s">
        <v>77</v>
      </c>
      <c r="AY224" s="16" t="s">
        <v>154</v>
      </c>
      <c r="BE224" s="148">
        <f>IF(N224="základní",J224,0)</f>
        <v>0</v>
      </c>
      <c r="BF224" s="148">
        <f>IF(N224="snížená",J224,0)</f>
        <v>0</v>
      </c>
      <c r="BG224" s="148">
        <f>IF(N224="zákl. přenesená",J224,0)</f>
        <v>0</v>
      </c>
      <c r="BH224" s="148">
        <f>IF(N224="sníž. přenesená",J224,0)</f>
        <v>0</v>
      </c>
      <c r="BI224" s="148">
        <f>IF(N224="nulová",J224,0)</f>
        <v>0</v>
      </c>
      <c r="BJ224" s="16" t="s">
        <v>75</v>
      </c>
      <c r="BK224" s="148">
        <f>ROUND(I224*H224,2)</f>
        <v>0</v>
      </c>
      <c r="BL224" s="16" t="s">
        <v>160</v>
      </c>
      <c r="BM224" s="147" t="s">
        <v>639</v>
      </c>
    </row>
    <row r="225" spans="2:65" s="1" customFormat="1" ht="16.5" customHeight="1">
      <c r="B225" s="136"/>
      <c r="C225" s="137" t="s">
        <v>640</v>
      </c>
      <c r="D225" s="137" t="s">
        <v>156</v>
      </c>
      <c r="E225" s="138" t="s">
        <v>389</v>
      </c>
      <c r="F225" s="139" t="s">
        <v>390</v>
      </c>
      <c r="G225" s="140" t="s">
        <v>371</v>
      </c>
      <c r="H225" s="141">
        <v>1</v>
      </c>
      <c r="I225" s="142"/>
      <c r="J225" s="142">
        <f>ROUND(I225*H225,2)</f>
        <v>0</v>
      </c>
      <c r="K225" s="139" t="s">
        <v>1</v>
      </c>
      <c r="L225" s="28"/>
      <c r="M225" s="143" t="s">
        <v>1</v>
      </c>
      <c r="N225" s="144" t="s">
        <v>33</v>
      </c>
      <c r="O225" s="145">
        <v>0</v>
      </c>
      <c r="P225" s="145">
        <f>O225*H225</f>
        <v>0</v>
      </c>
      <c r="Q225" s="145">
        <v>0</v>
      </c>
      <c r="R225" s="145">
        <f>Q225*H225</f>
        <v>0</v>
      </c>
      <c r="S225" s="145">
        <v>0</v>
      </c>
      <c r="T225" s="146">
        <f>S225*H225</f>
        <v>0</v>
      </c>
      <c r="AR225" s="147" t="s">
        <v>160</v>
      </c>
      <c r="AT225" s="147" t="s">
        <v>156</v>
      </c>
      <c r="AU225" s="147" t="s">
        <v>77</v>
      </c>
      <c r="AY225" s="16" t="s">
        <v>154</v>
      </c>
      <c r="BE225" s="148">
        <f>IF(N225="základní",J225,0)</f>
        <v>0</v>
      </c>
      <c r="BF225" s="148">
        <f>IF(N225="snížená",J225,0)</f>
        <v>0</v>
      </c>
      <c r="BG225" s="148">
        <f>IF(N225="zákl. přenesená",J225,0)</f>
        <v>0</v>
      </c>
      <c r="BH225" s="148">
        <f>IF(N225="sníž. přenesená",J225,0)</f>
        <v>0</v>
      </c>
      <c r="BI225" s="148">
        <f>IF(N225="nulová",J225,0)</f>
        <v>0</v>
      </c>
      <c r="BJ225" s="16" t="s">
        <v>75</v>
      </c>
      <c r="BK225" s="148">
        <f>ROUND(I225*H225,2)</f>
        <v>0</v>
      </c>
      <c r="BL225" s="16" t="s">
        <v>160</v>
      </c>
      <c r="BM225" s="147" t="s">
        <v>641</v>
      </c>
    </row>
    <row r="226" spans="2:65" s="11" customFormat="1" ht="22.9" customHeight="1">
      <c r="B226" s="124"/>
      <c r="D226" s="125" t="s">
        <v>67</v>
      </c>
      <c r="E226" s="134" t="s">
        <v>392</v>
      </c>
      <c r="F226" s="134" t="s">
        <v>393</v>
      </c>
      <c r="J226" s="135">
        <f>BK226</f>
        <v>0</v>
      </c>
      <c r="L226" s="124"/>
      <c r="M226" s="128"/>
      <c r="N226" s="129"/>
      <c r="O226" s="129"/>
      <c r="P226" s="130">
        <f>P227</f>
        <v>0</v>
      </c>
      <c r="Q226" s="129"/>
      <c r="R226" s="130">
        <f>R227</f>
        <v>0</v>
      </c>
      <c r="S226" s="129"/>
      <c r="T226" s="131">
        <f>T227</f>
        <v>0</v>
      </c>
      <c r="AR226" s="125" t="s">
        <v>174</v>
      </c>
      <c r="AT226" s="132" t="s">
        <v>67</v>
      </c>
      <c r="AU226" s="132" t="s">
        <v>75</v>
      </c>
      <c r="AY226" s="125" t="s">
        <v>154</v>
      </c>
      <c r="BK226" s="133">
        <f>BK227</f>
        <v>0</v>
      </c>
    </row>
    <row r="227" spans="2:65" s="1" customFormat="1" ht="16.5" customHeight="1">
      <c r="B227" s="136"/>
      <c r="C227" s="137" t="s">
        <v>642</v>
      </c>
      <c r="D227" s="137" t="s">
        <v>156</v>
      </c>
      <c r="E227" s="138" t="s">
        <v>395</v>
      </c>
      <c r="F227" s="139" t="s">
        <v>396</v>
      </c>
      <c r="G227" s="140" t="s">
        <v>376</v>
      </c>
      <c r="H227" s="141">
        <v>1</v>
      </c>
      <c r="I227" s="142"/>
      <c r="J227" s="142">
        <f>ROUND(I227*H227,2)</f>
        <v>0</v>
      </c>
      <c r="K227" s="139" t="s">
        <v>189</v>
      </c>
      <c r="L227" s="28"/>
      <c r="M227" s="143" t="s">
        <v>1</v>
      </c>
      <c r="N227" s="144" t="s">
        <v>33</v>
      </c>
      <c r="O227" s="145">
        <v>0</v>
      </c>
      <c r="P227" s="145">
        <f>O227*H227</f>
        <v>0</v>
      </c>
      <c r="Q227" s="145">
        <v>0</v>
      </c>
      <c r="R227" s="145">
        <f>Q227*H227</f>
        <v>0</v>
      </c>
      <c r="S227" s="145">
        <v>0</v>
      </c>
      <c r="T227" s="146">
        <f>S227*H227</f>
        <v>0</v>
      </c>
      <c r="AR227" s="147" t="s">
        <v>377</v>
      </c>
      <c r="AT227" s="147" t="s">
        <v>156</v>
      </c>
      <c r="AU227" s="147" t="s">
        <v>77</v>
      </c>
      <c r="AY227" s="16" t="s">
        <v>154</v>
      </c>
      <c r="BE227" s="148">
        <f>IF(N227="základní",J227,0)</f>
        <v>0</v>
      </c>
      <c r="BF227" s="148">
        <f>IF(N227="snížená",J227,0)</f>
        <v>0</v>
      </c>
      <c r="BG227" s="148">
        <f>IF(N227="zákl. přenesená",J227,0)</f>
        <v>0</v>
      </c>
      <c r="BH227" s="148">
        <f>IF(N227="sníž. přenesená",J227,0)</f>
        <v>0</v>
      </c>
      <c r="BI227" s="148">
        <f>IF(N227="nulová",J227,0)</f>
        <v>0</v>
      </c>
      <c r="BJ227" s="16" t="s">
        <v>75</v>
      </c>
      <c r="BK227" s="148">
        <f>ROUND(I227*H227,2)</f>
        <v>0</v>
      </c>
      <c r="BL227" s="16" t="s">
        <v>377</v>
      </c>
      <c r="BM227" s="147" t="s">
        <v>643</v>
      </c>
    </row>
    <row r="228" spans="2:65" s="11" customFormat="1" ht="22.9" customHeight="1">
      <c r="B228" s="124"/>
      <c r="D228" s="125" t="s">
        <v>67</v>
      </c>
      <c r="E228" s="134" t="s">
        <v>398</v>
      </c>
      <c r="F228" s="134" t="s">
        <v>399</v>
      </c>
      <c r="J228" s="135">
        <f>BK228</f>
        <v>0</v>
      </c>
      <c r="L228" s="124"/>
      <c r="M228" s="128"/>
      <c r="N228" s="129"/>
      <c r="O228" s="129"/>
      <c r="P228" s="130">
        <f>SUM(P229:P230)</f>
        <v>0</v>
      </c>
      <c r="Q228" s="129"/>
      <c r="R228" s="130">
        <f>SUM(R229:R230)</f>
        <v>0</v>
      </c>
      <c r="S228" s="129"/>
      <c r="T228" s="131">
        <f>SUM(T229:T230)</f>
        <v>0</v>
      </c>
      <c r="AR228" s="125" t="s">
        <v>75</v>
      </c>
      <c r="AT228" s="132" t="s">
        <v>67</v>
      </c>
      <c r="AU228" s="132" t="s">
        <v>75</v>
      </c>
      <c r="AY228" s="125" t="s">
        <v>154</v>
      </c>
      <c r="BK228" s="133">
        <f>SUM(BK229:BK230)</f>
        <v>0</v>
      </c>
    </row>
    <row r="229" spans="2:65" s="1" customFormat="1" ht="24" customHeight="1">
      <c r="B229" s="136"/>
      <c r="C229" s="137" t="s">
        <v>644</v>
      </c>
      <c r="D229" s="137" t="s">
        <v>156</v>
      </c>
      <c r="E229" s="138" t="s">
        <v>401</v>
      </c>
      <c r="F229" s="139" t="s">
        <v>402</v>
      </c>
      <c r="G229" s="140" t="s">
        <v>371</v>
      </c>
      <c r="H229" s="141">
        <v>1</v>
      </c>
      <c r="I229" s="142"/>
      <c r="J229" s="142">
        <f>ROUND(I229*H229,2)</f>
        <v>0</v>
      </c>
      <c r="K229" s="139" t="s">
        <v>1</v>
      </c>
      <c r="L229" s="28"/>
      <c r="M229" s="143" t="s">
        <v>1</v>
      </c>
      <c r="N229" s="144" t="s">
        <v>33</v>
      </c>
      <c r="O229" s="145">
        <v>0</v>
      </c>
      <c r="P229" s="145">
        <f>O229*H229</f>
        <v>0</v>
      </c>
      <c r="Q229" s="145">
        <v>0</v>
      </c>
      <c r="R229" s="145">
        <f>Q229*H229</f>
        <v>0</v>
      </c>
      <c r="S229" s="145">
        <v>0</v>
      </c>
      <c r="T229" s="146">
        <f>S229*H229</f>
        <v>0</v>
      </c>
      <c r="AR229" s="147" t="s">
        <v>160</v>
      </c>
      <c r="AT229" s="147" t="s">
        <v>156</v>
      </c>
      <c r="AU229" s="147" t="s">
        <v>77</v>
      </c>
      <c r="AY229" s="16" t="s">
        <v>154</v>
      </c>
      <c r="BE229" s="148">
        <f>IF(N229="základní",J229,0)</f>
        <v>0</v>
      </c>
      <c r="BF229" s="148">
        <f>IF(N229="snížená",J229,0)</f>
        <v>0</v>
      </c>
      <c r="BG229" s="148">
        <f>IF(N229="zákl. přenesená",J229,0)</f>
        <v>0</v>
      </c>
      <c r="BH229" s="148">
        <f>IF(N229="sníž. přenesená",J229,0)</f>
        <v>0</v>
      </c>
      <c r="BI229" s="148">
        <f>IF(N229="nulová",J229,0)</f>
        <v>0</v>
      </c>
      <c r="BJ229" s="16" t="s">
        <v>75</v>
      </c>
      <c r="BK229" s="148">
        <f>ROUND(I229*H229,2)</f>
        <v>0</v>
      </c>
      <c r="BL229" s="16" t="s">
        <v>160</v>
      </c>
      <c r="BM229" s="147" t="s">
        <v>645</v>
      </c>
    </row>
    <row r="230" spans="2:65" s="1" customFormat="1" ht="16.5" customHeight="1">
      <c r="B230" s="136"/>
      <c r="C230" s="137" t="s">
        <v>646</v>
      </c>
      <c r="D230" s="137" t="s">
        <v>156</v>
      </c>
      <c r="E230" s="138" t="s">
        <v>405</v>
      </c>
      <c r="F230" s="139" t="s">
        <v>406</v>
      </c>
      <c r="G230" s="140" t="s">
        <v>371</v>
      </c>
      <c r="H230" s="141">
        <v>1</v>
      </c>
      <c r="I230" s="142"/>
      <c r="J230" s="142">
        <f>ROUND(I230*H230,2)</f>
        <v>0</v>
      </c>
      <c r="K230" s="139" t="s">
        <v>1</v>
      </c>
      <c r="L230" s="28"/>
      <c r="M230" s="179" t="s">
        <v>1</v>
      </c>
      <c r="N230" s="180" t="s">
        <v>33</v>
      </c>
      <c r="O230" s="181">
        <v>0</v>
      </c>
      <c r="P230" s="181">
        <f>O230*H230</f>
        <v>0</v>
      </c>
      <c r="Q230" s="181">
        <v>0</v>
      </c>
      <c r="R230" s="181">
        <f>Q230*H230</f>
        <v>0</v>
      </c>
      <c r="S230" s="181">
        <v>0</v>
      </c>
      <c r="T230" s="182">
        <f>S230*H230</f>
        <v>0</v>
      </c>
      <c r="AR230" s="147" t="s">
        <v>160</v>
      </c>
      <c r="AT230" s="147" t="s">
        <v>156</v>
      </c>
      <c r="AU230" s="147" t="s">
        <v>77</v>
      </c>
      <c r="AY230" s="16" t="s">
        <v>154</v>
      </c>
      <c r="BE230" s="148">
        <f>IF(N230="základní",J230,0)</f>
        <v>0</v>
      </c>
      <c r="BF230" s="148">
        <f>IF(N230="snížená",J230,0)</f>
        <v>0</v>
      </c>
      <c r="BG230" s="148">
        <f>IF(N230="zákl. přenesená",J230,0)</f>
        <v>0</v>
      </c>
      <c r="BH230" s="148">
        <f>IF(N230="sníž. přenesená",J230,0)</f>
        <v>0</v>
      </c>
      <c r="BI230" s="148">
        <f>IF(N230="nulová",J230,0)</f>
        <v>0</v>
      </c>
      <c r="BJ230" s="16" t="s">
        <v>75</v>
      </c>
      <c r="BK230" s="148">
        <f>ROUND(I230*H230,2)</f>
        <v>0</v>
      </c>
      <c r="BL230" s="16" t="s">
        <v>160</v>
      </c>
      <c r="BM230" s="147" t="s">
        <v>647</v>
      </c>
    </row>
    <row r="231" spans="2:65" s="1" customFormat="1" ht="6.95" customHeight="1">
      <c r="B231" s="40"/>
      <c r="C231" s="41"/>
      <c r="D231" s="41"/>
      <c r="E231" s="41"/>
      <c r="F231" s="41"/>
      <c r="G231" s="41"/>
      <c r="H231" s="41"/>
      <c r="I231" s="41"/>
      <c r="J231" s="41"/>
      <c r="K231" s="41"/>
      <c r="L231" s="28"/>
    </row>
  </sheetData>
  <autoFilter ref="C134:K230"/>
  <mergeCells count="12">
    <mergeCell ref="E127:H127"/>
    <mergeCell ref="L2:V2"/>
    <mergeCell ref="E85:H85"/>
    <mergeCell ref="E87:H87"/>
    <mergeCell ref="E89:H89"/>
    <mergeCell ref="E123:H123"/>
    <mergeCell ref="E125:H12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47"/>
  <sheetViews>
    <sheetView showGridLines="0" workbookViewId="0">
      <selection activeCell="A2" sqref="A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95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490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648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ROUND(J122,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ROUND((SUM(BE122:BE146)),  2)</f>
        <v>0</v>
      </c>
      <c r="I35" s="95">
        <v>0.21</v>
      </c>
      <c r="J35" s="94">
        <f>ROUND(((SUM(BE122:BE146))*I35),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ROUND((SUM(BF122:BF146)),  2)</f>
        <v>0</v>
      </c>
      <c r="I36" s="95">
        <v>0.15</v>
      </c>
      <c r="J36" s="94">
        <f>ROUND(((SUM(BF122:BF146))*I36),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ROUND((SUM(BG122:BG146)),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ROUND((SUM(BH122:BH146)),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ROUND((SUM(BI122:BI146)),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490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02.2 - Železniční svršek - km 25,142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J122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409</v>
      </c>
      <c r="E99" s="109"/>
      <c r="F99" s="109"/>
      <c r="G99" s="109"/>
      <c r="H99" s="109"/>
      <c r="I99" s="109"/>
      <c r="J99" s="110">
        <f>J123</f>
        <v>0</v>
      </c>
      <c r="L99" s="107"/>
    </row>
    <row r="100" spans="2:47" s="8" customFormat="1" ht="24.95" hidden="1" customHeight="1">
      <c r="B100" s="107"/>
      <c r="D100" s="108" t="s">
        <v>410</v>
      </c>
      <c r="E100" s="109"/>
      <c r="F100" s="109"/>
      <c r="G100" s="109"/>
      <c r="H100" s="109"/>
      <c r="I100" s="109"/>
      <c r="J100" s="110">
        <f>J141</f>
        <v>0</v>
      </c>
      <c r="L100" s="107"/>
    </row>
    <row r="101" spans="2:47" s="1" customFormat="1" ht="21.75" hidden="1" customHeight="1">
      <c r="B101" s="28"/>
      <c r="L101" s="28"/>
    </row>
    <row r="102" spans="2:47" s="1" customFormat="1" ht="6.95" hidden="1" customHeight="1"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28"/>
    </row>
    <row r="103" spans="2:47" hidden="1"/>
    <row r="104" spans="2:47" hidden="1"/>
    <row r="105" spans="2:47" hidden="1"/>
    <row r="106" spans="2:47" s="1" customFormat="1" ht="6.95" customHeight="1">
      <c r="B106" s="42"/>
      <c r="C106" s="43"/>
      <c r="D106" s="43"/>
      <c r="E106" s="43"/>
      <c r="F106" s="43"/>
      <c r="G106" s="43"/>
      <c r="H106" s="43"/>
      <c r="I106" s="43"/>
      <c r="J106" s="43"/>
      <c r="K106" s="43"/>
      <c r="L106" s="28"/>
    </row>
    <row r="107" spans="2:47" s="1" customFormat="1" ht="24.95" customHeight="1">
      <c r="B107" s="28"/>
      <c r="C107" s="20" t="s">
        <v>139</v>
      </c>
      <c r="L107" s="28"/>
    </row>
    <row r="108" spans="2:47" s="1" customFormat="1" ht="6.95" customHeight="1">
      <c r="B108" s="28"/>
      <c r="L108" s="28"/>
    </row>
    <row r="109" spans="2:47" s="1" customFormat="1" ht="12" customHeight="1">
      <c r="B109" s="28"/>
      <c r="C109" s="25" t="s">
        <v>13</v>
      </c>
      <c r="L109" s="28"/>
    </row>
    <row r="110" spans="2:47" s="1" customFormat="1" ht="16.5" customHeight="1">
      <c r="B110" s="28"/>
      <c r="E110" s="222" t="str">
        <f>E7</f>
        <v>Oprava propustků v km 24,666, 25,142, 25,589 a 25,786 na trati Vsetín - Velké Karlovice</v>
      </c>
      <c r="F110" s="223"/>
      <c r="G110" s="223"/>
      <c r="H110" s="223"/>
      <c r="L110" s="28"/>
    </row>
    <row r="111" spans="2:47" ht="12" customHeight="1">
      <c r="B111" s="19"/>
      <c r="C111" s="25" t="s">
        <v>115</v>
      </c>
      <c r="L111" s="19"/>
    </row>
    <row r="112" spans="2:47" s="1" customFormat="1" ht="16.5" customHeight="1">
      <c r="B112" s="28"/>
      <c r="E112" s="222" t="s">
        <v>490</v>
      </c>
      <c r="F112" s="221"/>
      <c r="G112" s="221"/>
      <c r="H112" s="221"/>
      <c r="L112" s="28"/>
    </row>
    <row r="113" spans="2:65" s="1" customFormat="1" ht="12" customHeight="1">
      <c r="B113" s="28"/>
      <c r="C113" s="25" t="s">
        <v>117</v>
      </c>
      <c r="L113" s="28"/>
    </row>
    <row r="114" spans="2:65" s="1" customFormat="1" ht="16.5" customHeight="1">
      <c r="B114" s="28"/>
      <c r="E114" s="210" t="str">
        <f>E11</f>
        <v>SO 02.2 - Železniční svršek - km 25,142</v>
      </c>
      <c r="F114" s="221"/>
      <c r="G114" s="221"/>
      <c r="H114" s="221"/>
      <c r="L114" s="28"/>
    </row>
    <row r="115" spans="2:65" s="1" customFormat="1" ht="6.95" customHeight="1">
      <c r="B115" s="28"/>
      <c r="L115" s="28"/>
    </row>
    <row r="116" spans="2:65" s="1" customFormat="1" ht="12" customHeight="1">
      <c r="B116" s="28"/>
      <c r="C116" s="25" t="s">
        <v>17</v>
      </c>
      <c r="F116" s="23" t="str">
        <f>F14</f>
        <v xml:space="preserve"> </v>
      </c>
      <c r="I116" s="25" t="s">
        <v>19</v>
      </c>
      <c r="J116" s="48">
        <f>IF(J14="","",J14)</f>
        <v>0</v>
      </c>
      <c r="L116" s="28"/>
    </row>
    <row r="117" spans="2:65" s="1" customFormat="1" ht="6.95" customHeight="1">
      <c r="B117" s="28"/>
      <c r="L117" s="28"/>
    </row>
    <row r="118" spans="2:65" s="1" customFormat="1" ht="15.2" customHeight="1">
      <c r="B118" s="28"/>
      <c r="C118" s="25" t="s">
        <v>20</v>
      </c>
      <c r="F118" s="23" t="str">
        <f>E17</f>
        <v xml:space="preserve"> </v>
      </c>
      <c r="I118" s="25" t="s">
        <v>24</v>
      </c>
      <c r="J118" s="26" t="str">
        <f>E23</f>
        <v xml:space="preserve"> </v>
      </c>
      <c r="L118" s="28"/>
    </row>
    <row r="119" spans="2:65" s="1" customFormat="1" ht="15.2" customHeight="1">
      <c r="B119" s="28"/>
      <c r="C119" s="25" t="s">
        <v>23</v>
      </c>
      <c r="F119" s="23" t="str">
        <f>IF(E20="","",E20)</f>
        <v xml:space="preserve"> </v>
      </c>
      <c r="I119" s="25" t="s">
        <v>26</v>
      </c>
      <c r="J119" s="26" t="str">
        <f>E26</f>
        <v xml:space="preserve"> </v>
      </c>
      <c r="L119" s="28"/>
    </row>
    <row r="120" spans="2:65" s="1" customFormat="1" ht="10.35" customHeight="1">
      <c r="B120" s="28"/>
      <c r="L120" s="28"/>
    </row>
    <row r="121" spans="2:65" s="10" customFormat="1" ht="29.25" customHeight="1">
      <c r="B121" s="115"/>
      <c r="C121" s="116" t="s">
        <v>140</v>
      </c>
      <c r="D121" s="117" t="s">
        <v>53</v>
      </c>
      <c r="E121" s="117" t="s">
        <v>49</v>
      </c>
      <c r="F121" s="117" t="s">
        <v>50</v>
      </c>
      <c r="G121" s="117" t="s">
        <v>141</v>
      </c>
      <c r="H121" s="117" t="s">
        <v>142</v>
      </c>
      <c r="I121" s="117" t="s">
        <v>143</v>
      </c>
      <c r="J121" s="118" t="s">
        <v>121</v>
      </c>
      <c r="K121" s="119" t="s">
        <v>144</v>
      </c>
      <c r="L121" s="115"/>
      <c r="M121" s="55" t="s">
        <v>1</v>
      </c>
      <c r="N121" s="56" t="s">
        <v>32</v>
      </c>
      <c r="O121" s="56" t="s">
        <v>145</v>
      </c>
      <c r="P121" s="56" t="s">
        <v>146</v>
      </c>
      <c r="Q121" s="56" t="s">
        <v>147</v>
      </c>
      <c r="R121" s="56" t="s">
        <v>148</v>
      </c>
      <c r="S121" s="56" t="s">
        <v>149</v>
      </c>
      <c r="T121" s="57" t="s">
        <v>150</v>
      </c>
    </row>
    <row r="122" spans="2:65" s="1" customFormat="1" ht="22.9" customHeight="1">
      <c r="B122" s="28"/>
      <c r="C122" s="60" t="s">
        <v>151</v>
      </c>
      <c r="J122" s="120">
        <f>BK122</f>
        <v>0</v>
      </c>
      <c r="L122" s="28"/>
      <c r="M122" s="58"/>
      <c r="N122" s="49"/>
      <c r="O122" s="49"/>
      <c r="P122" s="121">
        <f>P123+P141</f>
        <v>0</v>
      </c>
      <c r="Q122" s="49"/>
      <c r="R122" s="121">
        <f>R123+R141</f>
        <v>140.18299999999999</v>
      </c>
      <c r="S122" s="49"/>
      <c r="T122" s="122">
        <f>T123+T141</f>
        <v>0</v>
      </c>
      <c r="AT122" s="16" t="s">
        <v>67</v>
      </c>
      <c r="AU122" s="16" t="s">
        <v>123</v>
      </c>
      <c r="BK122" s="123">
        <f>BK123+BK141</f>
        <v>0</v>
      </c>
    </row>
    <row r="123" spans="2:65" s="11" customFormat="1" ht="25.9" customHeight="1">
      <c r="B123" s="124"/>
      <c r="D123" s="125" t="s">
        <v>67</v>
      </c>
      <c r="E123" s="126" t="s">
        <v>174</v>
      </c>
      <c r="F123" s="126" t="s">
        <v>411</v>
      </c>
      <c r="J123" s="127">
        <f>BK123</f>
        <v>0</v>
      </c>
      <c r="L123" s="124"/>
      <c r="M123" s="128"/>
      <c r="N123" s="129"/>
      <c r="O123" s="129"/>
      <c r="P123" s="130">
        <f>SUM(P124:P140)</f>
        <v>0</v>
      </c>
      <c r="Q123" s="129"/>
      <c r="R123" s="130">
        <f>SUM(R124:R140)</f>
        <v>140.18299999999999</v>
      </c>
      <c r="S123" s="129"/>
      <c r="T123" s="131">
        <f>SUM(T124:T140)</f>
        <v>0</v>
      </c>
      <c r="AR123" s="125" t="s">
        <v>75</v>
      </c>
      <c r="AT123" s="132" t="s">
        <v>67</v>
      </c>
      <c r="AU123" s="132" t="s">
        <v>68</v>
      </c>
      <c r="AY123" s="125" t="s">
        <v>154</v>
      </c>
      <c r="BK123" s="133">
        <f>SUM(BK124:BK140)</f>
        <v>0</v>
      </c>
    </row>
    <row r="124" spans="2:65" s="1" customFormat="1" ht="24" customHeight="1">
      <c r="B124" s="136"/>
      <c r="C124" s="137" t="s">
        <v>75</v>
      </c>
      <c r="D124" s="137" t="s">
        <v>156</v>
      </c>
      <c r="E124" s="138" t="s">
        <v>412</v>
      </c>
      <c r="F124" s="139" t="s">
        <v>413</v>
      </c>
      <c r="G124" s="140" t="s">
        <v>169</v>
      </c>
      <c r="H124" s="141">
        <v>28.504000000000001</v>
      </c>
      <c r="I124" s="142"/>
      <c r="J124" s="142">
        <f t="shared" ref="J124:J140" si="0">ROUND(I124*H124,2)</f>
        <v>0</v>
      </c>
      <c r="K124" s="139" t="s">
        <v>414</v>
      </c>
      <c r="L124" s="28"/>
      <c r="M124" s="143" t="s">
        <v>1</v>
      </c>
      <c r="N124" s="144" t="s">
        <v>33</v>
      </c>
      <c r="O124" s="145">
        <v>0</v>
      </c>
      <c r="P124" s="145">
        <f t="shared" ref="P124:P140" si="1">O124*H124</f>
        <v>0</v>
      </c>
      <c r="Q124" s="145">
        <v>0</v>
      </c>
      <c r="R124" s="145">
        <f t="shared" ref="R124:R140" si="2">Q124*H124</f>
        <v>0</v>
      </c>
      <c r="S124" s="145">
        <v>0</v>
      </c>
      <c r="T124" s="146">
        <f t="shared" ref="T124:T140" si="3">S124*H124</f>
        <v>0</v>
      </c>
      <c r="AR124" s="147" t="s">
        <v>160</v>
      </c>
      <c r="AT124" s="147" t="s">
        <v>156</v>
      </c>
      <c r="AU124" s="147" t="s">
        <v>75</v>
      </c>
      <c r="AY124" s="16" t="s">
        <v>154</v>
      </c>
      <c r="BE124" s="148">
        <f t="shared" ref="BE124:BE140" si="4">IF(N124="základní",J124,0)</f>
        <v>0</v>
      </c>
      <c r="BF124" s="148">
        <f t="shared" ref="BF124:BF140" si="5">IF(N124="snížená",J124,0)</f>
        <v>0</v>
      </c>
      <c r="BG124" s="148">
        <f t="shared" ref="BG124:BG140" si="6">IF(N124="zákl. přenesená",J124,0)</f>
        <v>0</v>
      </c>
      <c r="BH124" s="148">
        <f t="shared" ref="BH124:BH140" si="7">IF(N124="sníž. přenesená",J124,0)</f>
        <v>0</v>
      </c>
      <c r="BI124" s="148">
        <f t="shared" ref="BI124:BI140" si="8">IF(N124="nulová",J124,0)</f>
        <v>0</v>
      </c>
      <c r="BJ124" s="16" t="s">
        <v>75</v>
      </c>
      <c r="BK124" s="148">
        <f t="shared" ref="BK124:BK140" si="9">ROUND(I124*H124,2)</f>
        <v>0</v>
      </c>
      <c r="BL124" s="16" t="s">
        <v>160</v>
      </c>
      <c r="BM124" s="147" t="s">
        <v>415</v>
      </c>
    </row>
    <row r="125" spans="2:65" s="1" customFormat="1" ht="16.5" customHeight="1">
      <c r="B125" s="136"/>
      <c r="C125" s="137" t="s">
        <v>77</v>
      </c>
      <c r="D125" s="137" t="s">
        <v>156</v>
      </c>
      <c r="E125" s="138" t="s">
        <v>416</v>
      </c>
      <c r="F125" s="139" t="s">
        <v>417</v>
      </c>
      <c r="G125" s="140" t="s">
        <v>169</v>
      </c>
      <c r="H125" s="141">
        <v>38.25</v>
      </c>
      <c r="I125" s="142"/>
      <c r="J125" s="142">
        <f t="shared" si="0"/>
        <v>0</v>
      </c>
      <c r="K125" s="139" t="s">
        <v>414</v>
      </c>
      <c r="L125" s="28"/>
      <c r="M125" s="143" t="s">
        <v>1</v>
      </c>
      <c r="N125" s="144" t="s">
        <v>33</v>
      </c>
      <c r="O125" s="145">
        <v>0</v>
      </c>
      <c r="P125" s="145">
        <f t="shared" si="1"/>
        <v>0</v>
      </c>
      <c r="Q125" s="145">
        <v>0</v>
      </c>
      <c r="R125" s="145">
        <f t="shared" si="2"/>
        <v>0</v>
      </c>
      <c r="S125" s="145">
        <v>0</v>
      </c>
      <c r="T125" s="146">
        <f t="shared" si="3"/>
        <v>0</v>
      </c>
      <c r="AR125" s="147" t="s">
        <v>160</v>
      </c>
      <c r="AT125" s="147" t="s">
        <v>156</v>
      </c>
      <c r="AU125" s="147" t="s">
        <v>75</v>
      </c>
      <c r="AY125" s="16" t="s">
        <v>154</v>
      </c>
      <c r="BE125" s="148">
        <f t="shared" si="4"/>
        <v>0</v>
      </c>
      <c r="BF125" s="148">
        <f t="shared" si="5"/>
        <v>0</v>
      </c>
      <c r="BG125" s="148">
        <f t="shared" si="6"/>
        <v>0</v>
      </c>
      <c r="BH125" s="148">
        <f t="shared" si="7"/>
        <v>0</v>
      </c>
      <c r="BI125" s="148">
        <f t="shared" si="8"/>
        <v>0</v>
      </c>
      <c r="BJ125" s="16" t="s">
        <v>75</v>
      </c>
      <c r="BK125" s="148">
        <f t="shared" si="9"/>
        <v>0</v>
      </c>
      <c r="BL125" s="16" t="s">
        <v>160</v>
      </c>
      <c r="BM125" s="147" t="s">
        <v>418</v>
      </c>
    </row>
    <row r="126" spans="2:65" s="1" customFormat="1" ht="16.5" customHeight="1">
      <c r="B126" s="136"/>
      <c r="C126" s="164" t="s">
        <v>166</v>
      </c>
      <c r="D126" s="164" t="s">
        <v>226</v>
      </c>
      <c r="E126" s="165" t="s">
        <v>419</v>
      </c>
      <c r="F126" s="166" t="s">
        <v>420</v>
      </c>
      <c r="G126" s="167" t="s">
        <v>216</v>
      </c>
      <c r="H126" s="168">
        <v>140.18299999999999</v>
      </c>
      <c r="I126" s="169"/>
      <c r="J126" s="169">
        <f t="shared" si="0"/>
        <v>0</v>
      </c>
      <c r="K126" s="166" t="s">
        <v>414</v>
      </c>
      <c r="L126" s="170"/>
      <c r="M126" s="171" t="s">
        <v>1</v>
      </c>
      <c r="N126" s="172" t="s">
        <v>33</v>
      </c>
      <c r="O126" s="145">
        <v>0</v>
      </c>
      <c r="P126" s="145">
        <f t="shared" si="1"/>
        <v>0</v>
      </c>
      <c r="Q126" s="145">
        <v>1</v>
      </c>
      <c r="R126" s="145">
        <f t="shared" si="2"/>
        <v>140.18299999999999</v>
      </c>
      <c r="S126" s="145">
        <v>0</v>
      </c>
      <c r="T126" s="146">
        <f t="shared" si="3"/>
        <v>0</v>
      </c>
      <c r="AR126" s="147" t="s">
        <v>186</v>
      </c>
      <c r="AT126" s="147" t="s">
        <v>226</v>
      </c>
      <c r="AU126" s="147" t="s">
        <v>75</v>
      </c>
      <c r="AY126" s="16" t="s">
        <v>154</v>
      </c>
      <c r="BE126" s="148">
        <f t="shared" si="4"/>
        <v>0</v>
      </c>
      <c r="BF126" s="148">
        <f t="shared" si="5"/>
        <v>0</v>
      </c>
      <c r="BG126" s="148">
        <f t="shared" si="6"/>
        <v>0</v>
      </c>
      <c r="BH126" s="148">
        <f t="shared" si="7"/>
        <v>0</v>
      </c>
      <c r="BI126" s="148">
        <f t="shared" si="8"/>
        <v>0</v>
      </c>
      <c r="BJ126" s="16" t="s">
        <v>75</v>
      </c>
      <c r="BK126" s="148">
        <f t="shared" si="9"/>
        <v>0</v>
      </c>
      <c r="BL126" s="16" t="s">
        <v>160</v>
      </c>
      <c r="BM126" s="147" t="s">
        <v>421</v>
      </c>
    </row>
    <row r="127" spans="2:65" s="1" customFormat="1" ht="24" customHeight="1">
      <c r="B127" s="136"/>
      <c r="C127" s="137" t="s">
        <v>160</v>
      </c>
      <c r="D127" s="137" t="s">
        <v>156</v>
      </c>
      <c r="E127" s="138" t="s">
        <v>422</v>
      </c>
      <c r="F127" s="139" t="s">
        <v>423</v>
      </c>
      <c r="G127" s="140" t="s">
        <v>159</v>
      </c>
      <c r="H127" s="141">
        <v>57.68</v>
      </c>
      <c r="I127" s="142"/>
      <c r="J127" s="142">
        <f t="shared" si="0"/>
        <v>0</v>
      </c>
      <c r="K127" s="139" t="s">
        <v>414</v>
      </c>
      <c r="L127" s="28"/>
      <c r="M127" s="143" t="s">
        <v>1</v>
      </c>
      <c r="N127" s="144" t="s">
        <v>33</v>
      </c>
      <c r="O127" s="145">
        <v>0</v>
      </c>
      <c r="P127" s="145">
        <f t="shared" si="1"/>
        <v>0</v>
      </c>
      <c r="Q127" s="145">
        <v>0</v>
      </c>
      <c r="R127" s="145">
        <f t="shared" si="2"/>
        <v>0</v>
      </c>
      <c r="S127" s="145">
        <v>0</v>
      </c>
      <c r="T127" s="146">
        <f t="shared" si="3"/>
        <v>0</v>
      </c>
      <c r="AR127" s="147" t="s">
        <v>160</v>
      </c>
      <c r="AT127" s="147" t="s">
        <v>156</v>
      </c>
      <c r="AU127" s="147" t="s">
        <v>75</v>
      </c>
      <c r="AY127" s="16" t="s">
        <v>154</v>
      </c>
      <c r="BE127" s="148">
        <f t="shared" si="4"/>
        <v>0</v>
      </c>
      <c r="BF127" s="148">
        <f t="shared" si="5"/>
        <v>0</v>
      </c>
      <c r="BG127" s="148">
        <f t="shared" si="6"/>
        <v>0</v>
      </c>
      <c r="BH127" s="148">
        <f t="shared" si="7"/>
        <v>0</v>
      </c>
      <c r="BI127" s="148">
        <f t="shared" si="8"/>
        <v>0</v>
      </c>
      <c r="BJ127" s="16" t="s">
        <v>75</v>
      </c>
      <c r="BK127" s="148">
        <f t="shared" si="9"/>
        <v>0</v>
      </c>
      <c r="BL127" s="16" t="s">
        <v>160</v>
      </c>
      <c r="BM127" s="147" t="s">
        <v>424</v>
      </c>
    </row>
    <row r="128" spans="2:65" s="1" customFormat="1" ht="16.5" customHeight="1">
      <c r="B128" s="136"/>
      <c r="C128" s="137" t="s">
        <v>174</v>
      </c>
      <c r="D128" s="137" t="s">
        <v>156</v>
      </c>
      <c r="E128" s="138" t="s">
        <v>425</v>
      </c>
      <c r="F128" s="139" t="s">
        <v>426</v>
      </c>
      <c r="G128" s="140" t="s">
        <v>427</v>
      </c>
      <c r="H128" s="141">
        <v>8.5000000000000006E-2</v>
      </c>
      <c r="I128" s="142"/>
      <c r="J128" s="142">
        <f t="shared" si="0"/>
        <v>0</v>
      </c>
      <c r="K128" s="139" t="s">
        <v>414</v>
      </c>
      <c r="L128" s="28"/>
      <c r="M128" s="143" t="s">
        <v>1</v>
      </c>
      <c r="N128" s="144" t="s">
        <v>33</v>
      </c>
      <c r="O128" s="145">
        <v>0</v>
      </c>
      <c r="P128" s="145">
        <f t="shared" si="1"/>
        <v>0</v>
      </c>
      <c r="Q128" s="145">
        <v>0</v>
      </c>
      <c r="R128" s="145">
        <f t="shared" si="2"/>
        <v>0</v>
      </c>
      <c r="S128" s="145">
        <v>0</v>
      </c>
      <c r="T128" s="146">
        <f t="shared" si="3"/>
        <v>0</v>
      </c>
      <c r="AR128" s="147" t="s">
        <v>160</v>
      </c>
      <c r="AT128" s="147" t="s">
        <v>156</v>
      </c>
      <c r="AU128" s="147" t="s">
        <v>75</v>
      </c>
      <c r="AY128" s="16" t="s">
        <v>154</v>
      </c>
      <c r="BE128" s="148">
        <f t="shared" si="4"/>
        <v>0</v>
      </c>
      <c r="BF128" s="148">
        <f t="shared" si="5"/>
        <v>0</v>
      </c>
      <c r="BG128" s="148">
        <f t="shared" si="6"/>
        <v>0</v>
      </c>
      <c r="BH128" s="148">
        <f t="shared" si="7"/>
        <v>0</v>
      </c>
      <c r="BI128" s="148">
        <f t="shared" si="8"/>
        <v>0</v>
      </c>
      <c r="BJ128" s="16" t="s">
        <v>75</v>
      </c>
      <c r="BK128" s="148">
        <f t="shared" si="9"/>
        <v>0</v>
      </c>
      <c r="BL128" s="16" t="s">
        <v>160</v>
      </c>
      <c r="BM128" s="147" t="s">
        <v>428</v>
      </c>
    </row>
    <row r="129" spans="2:65" s="1" customFormat="1" ht="24" customHeight="1">
      <c r="B129" s="136"/>
      <c r="C129" s="137" t="s">
        <v>178</v>
      </c>
      <c r="D129" s="137" t="s">
        <v>156</v>
      </c>
      <c r="E129" s="138" t="s">
        <v>429</v>
      </c>
      <c r="F129" s="139" t="s">
        <v>430</v>
      </c>
      <c r="G129" s="140" t="s">
        <v>427</v>
      </c>
      <c r="H129" s="141">
        <v>1.4E-2</v>
      </c>
      <c r="I129" s="142"/>
      <c r="J129" s="142">
        <f t="shared" si="0"/>
        <v>0</v>
      </c>
      <c r="K129" s="139" t="s">
        <v>414</v>
      </c>
      <c r="L129" s="28"/>
      <c r="M129" s="143" t="s">
        <v>1</v>
      </c>
      <c r="N129" s="144" t="s">
        <v>33</v>
      </c>
      <c r="O129" s="145">
        <v>0</v>
      </c>
      <c r="P129" s="145">
        <f t="shared" si="1"/>
        <v>0</v>
      </c>
      <c r="Q129" s="145">
        <v>0</v>
      </c>
      <c r="R129" s="145">
        <f t="shared" si="2"/>
        <v>0</v>
      </c>
      <c r="S129" s="145">
        <v>0</v>
      </c>
      <c r="T129" s="146">
        <f t="shared" si="3"/>
        <v>0</v>
      </c>
      <c r="AR129" s="147" t="s">
        <v>160</v>
      </c>
      <c r="AT129" s="147" t="s">
        <v>156</v>
      </c>
      <c r="AU129" s="147" t="s">
        <v>75</v>
      </c>
      <c r="AY129" s="16" t="s">
        <v>154</v>
      </c>
      <c r="BE129" s="148">
        <f t="shared" si="4"/>
        <v>0</v>
      </c>
      <c r="BF129" s="148">
        <f t="shared" si="5"/>
        <v>0</v>
      </c>
      <c r="BG129" s="148">
        <f t="shared" si="6"/>
        <v>0</v>
      </c>
      <c r="BH129" s="148">
        <f t="shared" si="7"/>
        <v>0</v>
      </c>
      <c r="BI129" s="148">
        <f t="shared" si="8"/>
        <v>0</v>
      </c>
      <c r="BJ129" s="16" t="s">
        <v>75</v>
      </c>
      <c r="BK129" s="148">
        <f t="shared" si="9"/>
        <v>0</v>
      </c>
      <c r="BL129" s="16" t="s">
        <v>160</v>
      </c>
      <c r="BM129" s="147" t="s">
        <v>431</v>
      </c>
    </row>
    <row r="130" spans="2:65" s="1" customFormat="1" ht="24" customHeight="1">
      <c r="B130" s="136"/>
      <c r="C130" s="137" t="s">
        <v>182</v>
      </c>
      <c r="D130" s="137" t="s">
        <v>156</v>
      </c>
      <c r="E130" s="138" t="s">
        <v>432</v>
      </c>
      <c r="F130" s="139" t="s">
        <v>433</v>
      </c>
      <c r="G130" s="140" t="s">
        <v>427</v>
      </c>
      <c r="H130" s="141">
        <v>1.4E-2</v>
      </c>
      <c r="I130" s="142"/>
      <c r="J130" s="142">
        <f t="shared" si="0"/>
        <v>0</v>
      </c>
      <c r="K130" s="139" t="s">
        <v>414</v>
      </c>
      <c r="L130" s="28"/>
      <c r="M130" s="143" t="s">
        <v>1</v>
      </c>
      <c r="N130" s="144" t="s">
        <v>33</v>
      </c>
      <c r="O130" s="145">
        <v>0</v>
      </c>
      <c r="P130" s="145">
        <f t="shared" si="1"/>
        <v>0</v>
      </c>
      <c r="Q130" s="145">
        <v>0</v>
      </c>
      <c r="R130" s="145">
        <f t="shared" si="2"/>
        <v>0</v>
      </c>
      <c r="S130" s="145">
        <v>0</v>
      </c>
      <c r="T130" s="146">
        <f t="shared" si="3"/>
        <v>0</v>
      </c>
      <c r="AR130" s="147" t="s">
        <v>160</v>
      </c>
      <c r="AT130" s="147" t="s">
        <v>156</v>
      </c>
      <c r="AU130" s="147" t="s">
        <v>75</v>
      </c>
      <c r="AY130" s="16" t="s">
        <v>154</v>
      </c>
      <c r="BE130" s="148">
        <f t="shared" si="4"/>
        <v>0</v>
      </c>
      <c r="BF130" s="148">
        <f t="shared" si="5"/>
        <v>0</v>
      </c>
      <c r="BG130" s="148">
        <f t="shared" si="6"/>
        <v>0</v>
      </c>
      <c r="BH130" s="148">
        <f t="shared" si="7"/>
        <v>0</v>
      </c>
      <c r="BI130" s="148">
        <f t="shared" si="8"/>
        <v>0</v>
      </c>
      <c r="BJ130" s="16" t="s">
        <v>75</v>
      </c>
      <c r="BK130" s="148">
        <f t="shared" si="9"/>
        <v>0</v>
      </c>
      <c r="BL130" s="16" t="s">
        <v>160</v>
      </c>
      <c r="BM130" s="147" t="s">
        <v>434</v>
      </c>
    </row>
    <row r="131" spans="2:65" s="1" customFormat="1" ht="16.5" customHeight="1">
      <c r="B131" s="136"/>
      <c r="C131" s="137" t="s">
        <v>186</v>
      </c>
      <c r="D131" s="137" t="s">
        <v>156</v>
      </c>
      <c r="E131" s="138" t="s">
        <v>435</v>
      </c>
      <c r="F131" s="139" t="s">
        <v>436</v>
      </c>
      <c r="G131" s="140" t="s">
        <v>275</v>
      </c>
      <c r="H131" s="141">
        <v>4</v>
      </c>
      <c r="I131" s="142"/>
      <c r="J131" s="142">
        <f t="shared" si="0"/>
        <v>0</v>
      </c>
      <c r="K131" s="139" t="s">
        <v>414</v>
      </c>
      <c r="L131" s="28"/>
      <c r="M131" s="143" t="s">
        <v>1</v>
      </c>
      <c r="N131" s="144" t="s">
        <v>33</v>
      </c>
      <c r="O131" s="145">
        <v>0</v>
      </c>
      <c r="P131" s="145">
        <f t="shared" si="1"/>
        <v>0</v>
      </c>
      <c r="Q131" s="145">
        <v>0</v>
      </c>
      <c r="R131" s="145">
        <f t="shared" si="2"/>
        <v>0</v>
      </c>
      <c r="S131" s="145">
        <v>0</v>
      </c>
      <c r="T131" s="146">
        <f t="shared" si="3"/>
        <v>0</v>
      </c>
      <c r="AR131" s="147" t="s">
        <v>160</v>
      </c>
      <c r="AT131" s="147" t="s">
        <v>156</v>
      </c>
      <c r="AU131" s="147" t="s">
        <v>75</v>
      </c>
      <c r="AY131" s="16" t="s">
        <v>154</v>
      </c>
      <c r="BE131" s="148">
        <f t="shared" si="4"/>
        <v>0</v>
      </c>
      <c r="BF131" s="148">
        <f t="shared" si="5"/>
        <v>0</v>
      </c>
      <c r="BG131" s="148">
        <f t="shared" si="6"/>
        <v>0</v>
      </c>
      <c r="BH131" s="148">
        <f t="shared" si="7"/>
        <v>0</v>
      </c>
      <c r="BI131" s="148">
        <f t="shared" si="8"/>
        <v>0</v>
      </c>
      <c r="BJ131" s="16" t="s">
        <v>75</v>
      </c>
      <c r="BK131" s="148">
        <f t="shared" si="9"/>
        <v>0</v>
      </c>
      <c r="BL131" s="16" t="s">
        <v>160</v>
      </c>
      <c r="BM131" s="147" t="s">
        <v>437</v>
      </c>
    </row>
    <row r="132" spans="2:65" s="1" customFormat="1" ht="24" customHeight="1">
      <c r="B132" s="136"/>
      <c r="C132" s="137" t="s">
        <v>193</v>
      </c>
      <c r="D132" s="137" t="s">
        <v>156</v>
      </c>
      <c r="E132" s="138" t="s">
        <v>438</v>
      </c>
      <c r="F132" s="139" t="s">
        <v>439</v>
      </c>
      <c r="G132" s="140" t="s">
        <v>427</v>
      </c>
      <c r="H132" s="141">
        <v>0.255</v>
      </c>
      <c r="I132" s="142"/>
      <c r="J132" s="142">
        <f t="shared" si="0"/>
        <v>0</v>
      </c>
      <c r="K132" s="139" t="s">
        <v>414</v>
      </c>
      <c r="L132" s="28"/>
      <c r="M132" s="143" t="s">
        <v>1</v>
      </c>
      <c r="N132" s="144" t="s">
        <v>33</v>
      </c>
      <c r="O132" s="145">
        <v>0</v>
      </c>
      <c r="P132" s="145">
        <f t="shared" si="1"/>
        <v>0</v>
      </c>
      <c r="Q132" s="145">
        <v>0</v>
      </c>
      <c r="R132" s="145">
        <f t="shared" si="2"/>
        <v>0</v>
      </c>
      <c r="S132" s="145">
        <v>0</v>
      </c>
      <c r="T132" s="146">
        <f t="shared" si="3"/>
        <v>0</v>
      </c>
      <c r="AR132" s="147" t="s">
        <v>160</v>
      </c>
      <c r="AT132" s="147" t="s">
        <v>156</v>
      </c>
      <c r="AU132" s="147" t="s">
        <v>75</v>
      </c>
      <c r="AY132" s="16" t="s">
        <v>154</v>
      </c>
      <c r="BE132" s="148">
        <f t="shared" si="4"/>
        <v>0</v>
      </c>
      <c r="BF132" s="148">
        <f t="shared" si="5"/>
        <v>0</v>
      </c>
      <c r="BG132" s="148">
        <f t="shared" si="6"/>
        <v>0</v>
      </c>
      <c r="BH132" s="148">
        <f t="shared" si="7"/>
        <v>0</v>
      </c>
      <c r="BI132" s="148">
        <f t="shared" si="8"/>
        <v>0</v>
      </c>
      <c r="BJ132" s="16" t="s">
        <v>75</v>
      </c>
      <c r="BK132" s="148">
        <f t="shared" si="9"/>
        <v>0</v>
      </c>
      <c r="BL132" s="16" t="s">
        <v>160</v>
      </c>
      <c r="BM132" s="147" t="s">
        <v>440</v>
      </c>
    </row>
    <row r="133" spans="2:65" s="1" customFormat="1" ht="24" customHeight="1">
      <c r="B133" s="136"/>
      <c r="C133" s="137" t="s">
        <v>197</v>
      </c>
      <c r="D133" s="137" t="s">
        <v>156</v>
      </c>
      <c r="E133" s="138" t="s">
        <v>441</v>
      </c>
      <c r="F133" s="139" t="s">
        <v>442</v>
      </c>
      <c r="G133" s="140" t="s">
        <v>443</v>
      </c>
      <c r="H133" s="141">
        <v>4</v>
      </c>
      <c r="I133" s="142"/>
      <c r="J133" s="142">
        <f t="shared" si="0"/>
        <v>0</v>
      </c>
      <c r="K133" s="139" t="s">
        <v>414</v>
      </c>
      <c r="L133" s="28"/>
      <c r="M133" s="143" t="s">
        <v>1</v>
      </c>
      <c r="N133" s="144" t="s">
        <v>33</v>
      </c>
      <c r="O133" s="145">
        <v>0</v>
      </c>
      <c r="P133" s="145">
        <f t="shared" si="1"/>
        <v>0</v>
      </c>
      <c r="Q133" s="145">
        <v>0</v>
      </c>
      <c r="R133" s="145">
        <f t="shared" si="2"/>
        <v>0</v>
      </c>
      <c r="S133" s="145">
        <v>0</v>
      </c>
      <c r="T133" s="146">
        <f t="shared" si="3"/>
        <v>0</v>
      </c>
      <c r="AR133" s="147" t="s">
        <v>160</v>
      </c>
      <c r="AT133" s="147" t="s">
        <v>156</v>
      </c>
      <c r="AU133" s="147" t="s">
        <v>75</v>
      </c>
      <c r="AY133" s="16" t="s">
        <v>154</v>
      </c>
      <c r="BE133" s="148">
        <f t="shared" si="4"/>
        <v>0</v>
      </c>
      <c r="BF133" s="148">
        <f t="shared" si="5"/>
        <v>0</v>
      </c>
      <c r="BG133" s="148">
        <f t="shared" si="6"/>
        <v>0</v>
      </c>
      <c r="BH133" s="148">
        <f t="shared" si="7"/>
        <v>0</v>
      </c>
      <c r="BI133" s="148">
        <f t="shared" si="8"/>
        <v>0</v>
      </c>
      <c r="BJ133" s="16" t="s">
        <v>75</v>
      </c>
      <c r="BK133" s="148">
        <f t="shared" si="9"/>
        <v>0</v>
      </c>
      <c r="BL133" s="16" t="s">
        <v>160</v>
      </c>
      <c r="BM133" s="147" t="s">
        <v>444</v>
      </c>
    </row>
    <row r="134" spans="2:65" s="1" customFormat="1" ht="24" customHeight="1">
      <c r="B134" s="136"/>
      <c r="C134" s="137" t="s">
        <v>202</v>
      </c>
      <c r="D134" s="137" t="s">
        <v>156</v>
      </c>
      <c r="E134" s="138" t="s">
        <v>445</v>
      </c>
      <c r="F134" s="139" t="s">
        <v>446</v>
      </c>
      <c r="G134" s="140" t="s">
        <v>443</v>
      </c>
      <c r="H134" s="141">
        <v>2</v>
      </c>
      <c r="I134" s="142"/>
      <c r="J134" s="142">
        <f t="shared" si="0"/>
        <v>0</v>
      </c>
      <c r="K134" s="139" t="s">
        <v>414</v>
      </c>
      <c r="L134" s="28"/>
      <c r="M134" s="143" t="s">
        <v>1</v>
      </c>
      <c r="N134" s="144" t="s">
        <v>33</v>
      </c>
      <c r="O134" s="145">
        <v>0</v>
      </c>
      <c r="P134" s="145">
        <f t="shared" si="1"/>
        <v>0</v>
      </c>
      <c r="Q134" s="145">
        <v>0</v>
      </c>
      <c r="R134" s="145">
        <f t="shared" si="2"/>
        <v>0</v>
      </c>
      <c r="S134" s="145">
        <v>0</v>
      </c>
      <c r="T134" s="146">
        <f t="shared" si="3"/>
        <v>0</v>
      </c>
      <c r="AR134" s="147" t="s">
        <v>160</v>
      </c>
      <c r="AT134" s="147" t="s">
        <v>156</v>
      </c>
      <c r="AU134" s="147" t="s">
        <v>75</v>
      </c>
      <c r="AY134" s="16" t="s">
        <v>154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6" t="s">
        <v>75</v>
      </c>
      <c r="BK134" s="148">
        <f t="shared" si="9"/>
        <v>0</v>
      </c>
      <c r="BL134" s="16" t="s">
        <v>160</v>
      </c>
      <c r="BM134" s="147" t="s">
        <v>447</v>
      </c>
    </row>
    <row r="135" spans="2:65" s="1" customFormat="1" ht="36" customHeight="1">
      <c r="B135" s="136"/>
      <c r="C135" s="137" t="s">
        <v>209</v>
      </c>
      <c r="D135" s="137" t="s">
        <v>156</v>
      </c>
      <c r="E135" s="138" t="s">
        <v>448</v>
      </c>
      <c r="F135" s="139" t="s">
        <v>449</v>
      </c>
      <c r="G135" s="140" t="s">
        <v>281</v>
      </c>
      <c r="H135" s="141">
        <v>200</v>
      </c>
      <c r="I135" s="142"/>
      <c r="J135" s="142">
        <f t="shared" si="0"/>
        <v>0</v>
      </c>
      <c r="K135" s="139" t="s">
        <v>414</v>
      </c>
      <c r="L135" s="28"/>
      <c r="M135" s="143" t="s">
        <v>1</v>
      </c>
      <c r="N135" s="144" t="s">
        <v>33</v>
      </c>
      <c r="O135" s="145">
        <v>0</v>
      </c>
      <c r="P135" s="145">
        <f t="shared" si="1"/>
        <v>0</v>
      </c>
      <c r="Q135" s="145">
        <v>0</v>
      </c>
      <c r="R135" s="145">
        <f t="shared" si="2"/>
        <v>0</v>
      </c>
      <c r="S135" s="145">
        <v>0</v>
      </c>
      <c r="T135" s="146">
        <f t="shared" si="3"/>
        <v>0</v>
      </c>
      <c r="AR135" s="147" t="s">
        <v>160</v>
      </c>
      <c r="AT135" s="147" t="s">
        <v>156</v>
      </c>
      <c r="AU135" s="147" t="s">
        <v>75</v>
      </c>
      <c r="AY135" s="16" t="s">
        <v>154</v>
      </c>
      <c r="BE135" s="148">
        <f t="shared" si="4"/>
        <v>0</v>
      </c>
      <c r="BF135" s="148">
        <f t="shared" si="5"/>
        <v>0</v>
      </c>
      <c r="BG135" s="148">
        <f t="shared" si="6"/>
        <v>0</v>
      </c>
      <c r="BH135" s="148">
        <f t="shared" si="7"/>
        <v>0</v>
      </c>
      <c r="BI135" s="148">
        <f t="shared" si="8"/>
        <v>0</v>
      </c>
      <c r="BJ135" s="16" t="s">
        <v>75</v>
      </c>
      <c r="BK135" s="148">
        <f t="shared" si="9"/>
        <v>0</v>
      </c>
      <c r="BL135" s="16" t="s">
        <v>160</v>
      </c>
      <c r="BM135" s="147" t="s">
        <v>450</v>
      </c>
    </row>
    <row r="136" spans="2:65" s="1" customFormat="1" ht="36" customHeight="1">
      <c r="B136" s="136"/>
      <c r="C136" s="137" t="s">
        <v>213</v>
      </c>
      <c r="D136" s="137" t="s">
        <v>156</v>
      </c>
      <c r="E136" s="138" t="s">
        <v>451</v>
      </c>
      <c r="F136" s="139" t="s">
        <v>452</v>
      </c>
      <c r="G136" s="140" t="s">
        <v>281</v>
      </c>
      <c r="H136" s="141">
        <v>200</v>
      </c>
      <c r="I136" s="142"/>
      <c r="J136" s="142">
        <f t="shared" si="0"/>
        <v>0</v>
      </c>
      <c r="K136" s="139" t="s">
        <v>414</v>
      </c>
      <c r="L136" s="28"/>
      <c r="M136" s="143" t="s">
        <v>1</v>
      </c>
      <c r="N136" s="144" t="s">
        <v>33</v>
      </c>
      <c r="O136" s="145">
        <v>0</v>
      </c>
      <c r="P136" s="145">
        <f t="shared" si="1"/>
        <v>0</v>
      </c>
      <c r="Q136" s="145">
        <v>0</v>
      </c>
      <c r="R136" s="145">
        <f t="shared" si="2"/>
        <v>0</v>
      </c>
      <c r="S136" s="145">
        <v>0</v>
      </c>
      <c r="T136" s="146">
        <f t="shared" si="3"/>
        <v>0</v>
      </c>
      <c r="AR136" s="147" t="s">
        <v>160</v>
      </c>
      <c r="AT136" s="147" t="s">
        <v>156</v>
      </c>
      <c r="AU136" s="147" t="s">
        <v>75</v>
      </c>
      <c r="AY136" s="16" t="s">
        <v>154</v>
      </c>
      <c r="BE136" s="148">
        <f t="shared" si="4"/>
        <v>0</v>
      </c>
      <c r="BF136" s="148">
        <f t="shared" si="5"/>
        <v>0</v>
      </c>
      <c r="BG136" s="148">
        <f t="shared" si="6"/>
        <v>0</v>
      </c>
      <c r="BH136" s="148">
        <f t="shared" si="7"/>
        <v>0</v>
      </c>
      <c r="BI136" s="148">
        <f t="shared" si="8"/>
        <v>0</v>
      </c>
      <c r="BJ136" s="16" t="s">
        <v>75</v>
      </c>
      <c r="BK136" s="148">
        <f t="shared" si="9"/>
        <v>0</v>
      </c>
      <c r="BL136" s="16" t="s">
        <v>160</v>
      </c>
      <c r="BM136" s="147" t="s">
        <v>453</v>
      </c>
    </row>
    <row r="137" spans="2:65" s="1" customFormat="1" ht="16.5" customHeight="1">
      <c r="B137" s="136"/>
      <c r="C137" s="137" t="s">
        <v>218</v>
      </c>
      <c r="D137" s="137" t="s">
        <v>156</v>
      </c>
      <c r="E137" s="138" t="s">
        <v>454</v>
      </c>
      <c r="F137" s="139" t="s">
        <v>455</v>
      </c>
      <c r="G137" s="140" t="s">
        <v>281</v>
      </c>
      <c r="H137" s="141">
        <v>85</v>
      </c>
      <c r="I137" s="142"/>
      <c r="J137" s="142">
        <f t="shared" si="0"/>
        <v>0</v>
      </c>
      <c r="K137" s="139" t="s">
        <v>414</v>
      </c>
      <c r="L137" s="28"/>
      <c r="M137" s="143" t="s">
        <v>1</v>
      </c>
      <c r="N137" s="144" t="s">
        <v>33</v>
      </c>
      <c r="O137" s="145">
        <v>0</v>
      </c>
      <c r="P137" s="145">
        <f t="shared" si="1"/>
        <v>0</v>
      </c>
      <c r="Q137" s="145">
        <v>0</v>
      </c>
      <c r="R137" s="145">
        <f t="shared" si="2"/>
        <v>0</v>
      </c>
      <c r="S137" s="145">
        <v>0</v>
      </c>
      <c r="T137" s="146">
        <f t="shared" si="3"/>
        <v>0</v>
      </c>
      <c r="AR137" s="147" t="s">
        <v>160</v>
      </c>
      <c r="AT137" s="147" t="s">
        <v>156</v>
      </c>
      <c r="AU137" s="147" t="s">
        <v>75</v>
      </c>
      <c r="AY137" s="16" t="s">
        <v>154</v>
      </c>
      <c r="BE137" s="148">
        <f t="shared" si="4"/>
        <v>0</v>
      </c>
      <c r="BF137" s="148">
        <f t="shared" si="5"/>
        <v>0</v>
      </c>
      <c r="BG137" s="148">
        <f t="shared" si="6"/>
        <v>0</v>
      </c>
      <c r="BH137" s="148">
        <f t="shared" si="7"/>
        <v>0</v>
      </c>
      <c r="BI137" s="148">
        <f t="shared" si="8"/>
        <v>0</v>
      </c>
      <c r="BJ137" s="16" t="s">
        <v>75</v>
      </c>
      <c r="BK137" s="148">
        <f t="shared" si="9"/>
        <v>0</v>
      </c>
      <c r="BL137" s="16" t="s">
        <v>160</v>
      </c>
      <c r="BM137" s="147" t="s">
        <v>456</v>
      </c>
    </row>
    <row r="138" spans="2:65" s="1" customFormat="1" ht="16.5" customHeight="1">
      <c r="B138" s="136"/>
      <c r="C138" s="137" t="s">
        <v>8</v>
      </c>
      <c r="D138" s="137" t="s">
        <v>156</v>
      </c>
      <c r="E138" s="138" t="s">
        <v>457</v>
      </c>
      <c r="F138" s="139" t="s">
        <v>458</v>
      </c>
      <c r="G138" s="140" t="s">
        <v>216</v>
      </c>
      <c r="H138" s="141">
        <v>0.80500000000000005</v>
      </c>
      <c r="I138" s="142"/>
      <c r="J138" s="142">
        <f t="shared" si="0"/>
        <v>0</v>
      </c>
      <c r="K138" s="139" t="s">
        <v>414</v>
      </c>
      <c r="L138" s="28"/>
      <c r="M138" s="143" t="s">
        <v>1</v>
      </c>
      <c r="N138" s="144" t="s">
        <v>33</v>
      </c>
      <c r="O138" s="145">
        <v>0</v>
      </c>
      <c r="P138" s="145">
        <f t="shared" si="1"/>
        <v>0</v>
      </c>
      <c r="Q138" s="145">
        <v>0</v>
      </c>
      <c r="R138" s="145">
        <f t="shared" si="2"/>
        <v>0</v>
      </c>
      <c r="S138" s="145">
        <v>0</v>
      </c>
      <c r="T138" s="146">
        <f t="shared" si="3"/>
        <v>0</v>
      </c>
      <c r="AR138" s="147" t="s">
        <v>160</v>
      </c>
      <c r="AT138" s="147" t="s">
        <v>156</v>
      </c>
      <c r="AU138" s="147" t="s">
        <v>75</v>
      </c>
      <c r="AY138" s="16" t="s">
        <v>154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6" t="s">
        <v>75</v>
      </c>
      <c r="BK138" s="148">
        <f t="shared" si="9"/>
        <v>0</v>
      </c>
      <c r="BL138" s="16" t="s">
        <v>160</v>
      </c>
      <c r="BM138" s="147" t="s">
        <v>459</v>
      </c>
    </row>
    <row r="139" spans="2:65" s="1" customFormat="1" ht="16.5" customHeight="1">
      <c r="B139" s="136"/>
      <c r="C139" s="137" t="s">
        <v>225</v>
      </c>
      <c r="D139" s="137" t="s">
        <v>156</v>
      </c>
      <c r="E139" s="138" t="s">
        <v>460</v>
      </c>
      <c r="F139" s="139" t="s">
        <v>461</v>
      </c>
      <c r="G139" s="140" t="s">
        <v>216</v>
      </c>
      <c r="H139" s="141">
        <v>6.21</v>
      </c>
      <c r="I139" s="142"/>
      <c r="J139" s="142">
        <f t="shared" si="0"/>
        <v>0</v>
      </c>
      <c r="K139" s="139" t="s">
        <v>414</v>
      </c>
      <c r="L139" s="28"/>
      <c r="M139" s="143" t="s">
        <v>1</v>
      </c>
      <c r="N139" s="144" t="s">
        <v>33</v>
      </c>
      <c r="O139" s="145">
        <v>0</v>
      </c>
      <c r="P139" s="145">
        <f t="shared" si="1"/>
        <v>0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75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462</v>
      </c>
    </row>
    <row r="140" spans="2:65" s="1" customFormat="1" ht="16.5" customHeight="1">
      <c r="B140" s="136"/>
      <c r="C140" s="137" t="s">
        <v>232</v>
      </c>
      <c r="D140" s="137" t="s">
        <v>156</v>
      </c>
      <c r="E140" s="138" t="s">
        <v>463</v>
      </c>
      <c r="F140" s="139" t="s">
        <v>464</v>
      </c>
      <c r="G140" s="140" t="s">
        <v>216</v>
      </c>
      <c r="H140" s="141">
        <v>1.4</v>
      </c>
      <c r="I140" s="142"/>
      <c r="J140" s="142">
        <f t="shared" si="0"/>
        <v>0</v>
      </c>
      <c r="K140" s="139" t="s">
        <v>414</v>
      </c>
      <c r="L140" s="28"/>
      <c r="M140" s="143" t="s">
        <v>1</v>
      </c>
      <c r="N140" s="144" t="s">
        <v>33</v>
      </c>
      <c r="O140" s="145">
        <v>0</v>
      </c>
      <c r="P140" s="145">
        <f t="shared" si="1"/>
        <v>0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75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465</v>
      </c>
    </row>
    <row r="141" spans="2:65" s="11" customFormat="1" ht="25.9" customHeight="1">
      <c r="B141" s="124"/>
      <c r="D141" s="125" t="s">
        <v>67</v>
      </c>
      <c r="E141" s="126" t="s">
        <v>466</v>
      </c>
      <c r="F141" s="126" t="s">
        <v>467</v>
      </c>
      <c r="J141" s="127">
        <f>BK141</f>
        <v>0</v>
      </c>
      <c r="L141" s="124"/>
      <c r="M141" s="128"/>
      <c r="N141" s="129"/>
      <c r="O141" s="129"/>
      <c r="P141" s="130">
        <f>SUM(P142:P146)</f>
        <v>0</v>
      </c>
      <c r="Q141" s="129"/>
      <c r="R141" s="130">
        <f>SUM(R142:R146)</f>
        <v>0</v>
      </c>
      <c r="S141" s="129"/>
      <c r="T141" s="131">
        <f>SUM(T142:T146)</f>
        <v>0</v>
      </c>
      <c r="AR141" s="125" t="s">
        <v>160</v>
      </c>
      <c r="AT141" s="132" t="s">
        <v>67</v>
      </c>
      <c r="AU141" s="132" t="s">
        <v>68</v>
      </c>
      <c r="AY141" s="125" t="s">
        <v>154</v>
      </c>
      <c r="BK141" s="133">
        <f>SUM(BK142:BK146)</f>
        <v>0</v>
      </c>
    </row>
    <row r="142" spans="2:65" s="1" customFormat="1" ht="24" customHeight="1">
      <c r="B142" s="136"/>
      <c r="C142" s="137" t="s">
        <v>236</v>
      </c>
      <c r="D142" s="137" t="s">
        <v>156</v>
      </c>
      <c r="E142" s="138" t="s">
        <v>468</v>
      </c>
      <c r="F142" s="139" t="s">
        <v>469</v>
      </c>
      <c r="G142" s="140" t="s">
        <v>216</v>
      </c>
      <c r="H142" s="141">
        <v>45.606000000000002</v>
      </c>
      <c r="I142" s="142"/>
      <c r="J142" s="142">
        <f>ROUND(I142*H142,2)</f>
        <v>0</v>
      </c>
      <c r="K142" s="139" t="s">
        <v>414</v>
      </c>
      <c r="L142" s="28"/>
      <c r="M142" s="143" t="s">
        <v>1</v>
      </c>
      <c r="N142" s="144" t="s">
        <v>33</v>
      </c>
      <c r="O142" s="145">
        <v>0</v>
      </c>
      <c r="P142" s="145">
        <f>O142*H142</f>
        <v>0</v>
      </c>
      <c r="Q142" s="145">
        <v>0</v>
      </c>
      <c r="R142" s="145">
        <f>Q142*H142</f>
        <v>0</v>
      </c>
      <c r="S142" s="145">
        <v>0</v>
      </c>
      <c r="T142" s="146">
        <f>S142*H142</f>
        <v>0</v>
      </c>
      <c r="AR142" s="147" t="s">
        <v>470</v>
      </c>
      <c r="AT142" s="147" t="s">
        <v>156</v>
      </c>
      <c r="AU142" s="147" t="s">
        <v>75</v>
      </c>
      <c r="AY142" s="16" t="s">
        <v>154</v>
      </c>
      <c r="BE142" s="148">
        <f>IF(N142="základní",J142,0)</f>
        <v>0</v>
      </c>
      <c r="BF142" s="148">
        <f>IF(N142="snížená",J142,0)</f>
        <v>0</v>
      </c>
      <c r="BG142" s="148">
        <f>IF(N142="zákl. přenesená",J142,0)</f>
        <v>0</v>
      </c>
      <c r="BH142" s="148">
        <f>IF(N142="sníž. přenesená",J142,0)</f>
        <v>0</v>
      </c>
      <c r="BI142" s="148">
        <f>IF(N142="nulová",J142,0)</f>
        <v>0</v>
      </c>
      <c r="BJ142" s="16" t="s">
        <v>75</v>
      </c>
      <c r="BK142" s="148">
        <f>ROUND(I142*H142,2)</f>
        <v>0</v>
      </c>
      <c r="BL142" s="16" t="s">
        <v>470</v>
      </c>
      <c r="BM142" s="147" t="s">
        <v>471</v>
      </c>
    </row>
    <row r="143" spans="2:65" s="1" customFormat="1" ht="24" customHeight="1">
      <c r="B143" s="136"/>
      <c r="C143" s="137" t="s">
        <v>240</v>
      </c>
      <c r="D143" s="137" t="s">
        <v>156</v>
      </c>
      <c r="E143" s="138" t="s">
        <v>472</v>
      </c>
      <c r="F143" s="139" t="s">
        <v>473</v>
      </c>
      <c r="G143" s="140" t="s">
        <v>216</v>
      </c>
      <c r="H143" s="141">
        <v>140.18299999999999</v>
      </c>
      <c r="I143" s="142"/>
      <c r="J143" s="142">
        <f>ROUND(I143*H143,2)</f>
        <v>0</v>
      </c>
      <c r="K143" s="139" t="s">
        <v>414</v>
      </c>
      <c r="L143" s="28"/>
      <c r="M143" s="143" t="s">
        <v>1</v>
      </c>
      <c r="N143" s="144" t="s">
        <v>33</v>
      </c>
      <c r="O143" s="145">
        <v>0</v>
      </c>
      <c r="P143" s="145">
        <f>O143*H143</f>
        <v>0</v>
      </c>
      <c r="Q143" s="145">
        <v>0</v>
      </c>
      <c r="R143" s="145">
        <f>Q143*H143</f>
        <v>0</v>
      </c>
      <c r="S143" s="145">
        <v>0</v>
      </c>
      <c r="T143" s="146">
        <f>S143*H143</f>
        <v>0</v>
      </c>
      <c r="AR143" s="147" t="s">
        <v>470</v>
      </c>
      <c r="AT143" s="147" t="s">
        <v>156</v>
      </c>
      <c r="AU143" s="147" t="s">
        <v>75</v>
      </c>
      <c r="AY143" s="16" t="s">
        <v>154</v>
      </c>
      <c r="BE143" s="148">
        <f>IF(N143="základní",J143,0)</f>
        <v>0</v>
      </c>
      <c r="BF143" s="148">
        <f>IF(N143="snížená",J143,0)</f>
        <v>0</v>
      </c>
      <c r="BG143" s="148">
        <f>IF(N143="zákl. přenesená",J143,0)</f>
        <v>0</v>
      </c>
      <c r="BH143" s="148">
        <f>IF(N143="sníž. přenesená",J143,0)</f>
        <v>0</v>
      </c>
      <c r="BI143" s="148">
        <f>IF(N143="nulová",J143,0)</f>
        <v>0</v>
      </c>
      <c r="BJ143" s="16" t="s">
        <v>75</v>
      </c>
      <c r="BK143" s="148">
        <f>ROUND(I143*H143,2)</f>
        <v>0</v>
      </c>
      <c r="BL143" s="16" t="s">
        <v>470</v>
      </c>
      <c r="BM143" s="147" t="s">
        <v>474</v>
      </c>
    </row>
    <row r="144" spans="2:65" s="1" customFormat="1" ht="36" customHeight="1">
      <c r="B144" s="136"/>
      <c r="C144" s="137" t="s">
        <v>244</v>
      </c>
      <c r="D144" s="137" t="s">
        <v>156</v>
      </c>
      <c r="E144" s="138" t="s">
        <v>475</v>
      </c>
      <c r="F144" s="139" t="s">
        <v>476</v>
      </c>
      <c r="G144" s="140" t="s">
        <v>216</v>
      </c>
      <c r="H144" s="141">
        <v>8.4149999999999991</v>
      </c>
      <c r="I144" s="142"/>
      <c r="J144" s="142">
        <f>ROUND(I144*H144,2)</f>
        <v>0</v>
      </c>
      <c r="K144" s="139" t="s">
        <v>414</v>
      </c>
      <c r="L144" s="28"/>
      <c r="M144" s="143" t="s">
        <v>1</v>
      </c>
      <c r="N144" s="144" t="s">
        <v>33</v>
      </c>
      <c r="O144" s="145">
        <v>0</v>
      </c>
      <c r="P144" s="145">
        <f>O144*H144</f>
        <v>0</v>
      </c>
      <c r="Q144" s="145">
        <v>0</v>
      </c>
      <c r="R144" s="145">
        <f>Q144*H144</f>
        <v>0</v>
      </c>
      <c r="S144" s="145">
        <v>0</v>
      </c>
      <c r="T144" s="146">
        <f>S144*H144</f>
        <v>0</v>
      </c>
      <c r="AR144" s="147" t="s">
        <v>470</v>
      </c>
      <c r="AT144" s="147" t="s">
        <v>156</v>
      </c>
      <c r="AU144" s="147" t="s">
        <v>75</v>
      </c>
      <c r="AY144" s="16" t="s">
        <v>154</v>
      </c>
      <c r="BE144" s="148">
        <f>IF(N144="základní",J144,0)</f>
        <v>0</v>
      </c>
      <c r="BF144" s="148">
        <f>IF(N144="snížená",J144,0)</f>
        <v>0</v>
      </c>
      <c r="BG144" s="148">
        <f>IF(N144="zákl. přenesená",J144,0)</f>
        <v>0</v>
      </c>
      <c r="BH144" s="148">
        <f>IF(N144="sníž. přenesená",J144,0)</f>
        <v>0</v>
      </c>
      <c r="BI144" s="148">
        <f>IF(N144="nulová",J144,0)</f>
        <v>0</v>
      </c>
      <c r="BJ144" s="16" t="s">
        <v>75</v>
      </c>
      <c r="BK144" s="148">
        <f>ROUND(I144*H144,2)</f>
        <v>0</v>
      </c>
      <c r="BL144" s="16" t="s">
        <v>470</v>
      </c>
      <c r="BM144" s="147" t="s">
        <v>477</v>
      </c>
    </row>
    <row r="145" spans="2:65" s="1" customFormat="1" ht="16.5" customHeight="1">
      <c r="B145" s="136"/>
      <c r="C145" s="137" t="s">
        <v>7</v>
      </c>
      <c r="D145" s="137" t="s">
        <v>156</v>
      </c>
      <c r="E145" s="138" t="s">
        <v>478</v>
      </c>
      <c r="F145" s="139" t="s">
        <v>479</v>
      </c>
      <c r="G145" s="140" t="s">
        <v>216</v>
      </c>
      <c r="H145" s="141">
        <v>45.606000000000002</v>
      </c>
      <c r="I145" s="142"/>
      <c r="J145" s="142">
        <f>ROUND(I145*H145,2)</f>
        <v>0</v>
      </c>
      <c r="K145" s="139" t="s">
        <v>414</v>
      </c>
      <c r="L145" s="28"/>
      <c r="M145" s="143" t="s">
        <v>1</v>
      </c>
      <c r="N145" s="144" t="s">
        <v>33</v>
      </c>
      <c r="O145" s="145">
        <v>0</v>
      </c>
      <c r="P145" s="145">
        <f>O145*H145</f>
        <v>0</v>
      </c>
      <c r="Q145" s="145">
        <v>0</v>
      </c>
      <c r="R145" s="145">
        <f>Q145*H145</f>
        <v>0</v>
      </c>
      <c r="S145" s="145">
        <v>0</v>
      </c>
      <c r="T145" s="146">
        <f>S145*H145</f>
        <v>0</v>
      </c>
      <c r="AR145" s="147" t="s">
        <v>160</v>
      </c>
      <c r="AT145" s="147" t="s">
        <v>156</v>
      </c>
      <c r="AU145" s="147" t="s">
        <v>75</v>
      </c>
      <c r="AY145" s="16" t="s">
        <v>154</v>
      </c>
      <c r="BE145" s="148">
        <f>IF(N145="základní",J145,0)</f>
        <v>0</v>
      </c>
      <c r="BF145" s="148">
        <f>IF(N145="snížená",J145,0)</f>
        <v>0</v>
      </c>
      <c r="BG145" s="148">
        <f>IF(N145="zákl. přenesená",J145,0)</f>
        <v>0</v>
      </c>
      <c r="BH145" s="148">
        <f>IF(N145="sníž. přenesená",J145,0)</f>
        <v>0</v>
      </c>
      <c r="BI145" s="148">
        <f>IF(N145="nulová",J145,0)</f>
        <v>0</v>
      </c>
      <c r="BJ145" s="16" t="s">
        <v>75</v>
      </c>
      <c r="BK145" s="148">
        <f>ROUND(I145*H145,2)</f>
        <v>0</v>
      </c>
      <c r="BL145" s="16" t="s">
        <v>160</v>
      </c>
      <c r="BM145" s="147" t="s">
        <v>649</v>
      </c>
    </row>
    <row r="146" spans="2:65" s="1" customFormat="1" ht="16.5" customHeight="1">
      <c r="B146" s="136"/>
      <c r="C146" s="137" t="s">
        <v>252</v>
      </c>
      <c r="D146" s="137" t="s">
        <v>156</v>
      </c>
      <c r="E146" s="138" t="s">
        <v>487</v>
      </c>
      <c r="F146" s="139" t="s">
        <v>488</v>
      </c>
      <c r="G146" s="140" t="s">
        <v>216</v>
      </c>
      <c r="H146" s="141">
        <v>45.606000000000002</v>
      </c>
      <c r="I146" s="142"/>
      <c r="J146" s="142">
        <f>ROUND(I146*H146,2)</f>
        <v>0</v>
      </c>
      <c r="K146" s="139" t="s">
        <v>414</v>
      </c>
      <c r="L146" s="28"/>
      <c r="M146" s="179" t="s">
        <v>1</v>
      </c>
      <c r="N146" s="180" t="s">
        <v>33</v>
      </c>
      <c r="O146" s="181">
        <v>0</v>
      </c>
      <c r="P146" s="181">
        <f>O146*H146</f>
        <v>0</v>
      </c>
      <c r="Q146" s="181">
        <v>0</v>
      </c>
      <c r="R146" s="181">
        <f>Q146*H146</f>
        <v>0</v>
      </c>
      <c r="S146" s="181">
        <v>0</v>
      </c>
      <c r="T146" s="182">
        <f>S146*H146</f>
        <v>0</v>
      </c>
      <c r="AR146" s="147" t="s">
        <v>470</v>
      </c>
      <c r="AT146" s="147" t="s">
        <v>156</v>
      </c>
      <c r="AU146" s="147" t="s">
        <v>75</v>
      </c>
      <c r="AY146" s="16" t="s">
        <v>154</v>
      </c>
      <c r="BE146" s="148">
        <f>IF(N146="základní",J146,0)</f>
        <v>0</v>
      </c>
      <c r="BF146" s="148">
        <f>IF(N146="snížená",J146,0)</f>
        <v>0</v>
      </c>
      <c r="BG146" s="148">
        <f>IF(N146="zákl. přenesená",J146,0)</f>
        <v>0</v>
      </c>
      <c r="BH146" s="148">
        <f>IF(N146="sníž. přenesená",J146,0)</f>
        <v>0</v>
      </c>
      <c r="BI146" s="148">
        <f>IF(N146="nulová",J146,0)</f>
        <v>0</v>
      </c>
      <c r="BJ146" s="16" t="s">
        <v>75</v>
      </c>
      <c r="BK146" s="148">
        <f>ROUND(I146*H146,2)</f>
        <v>0</v>
      </c>
      <c r="BL146" s="16" t="s">
        <v>470</v>
      </c>
      <c r="BM146" s="147" t="s">
        <v>489</v>
      </c>
    </row>
    <row r="147" spans="2:65" s="1" customFormat="1" ht="6.95" customHeight="1">
      <c r="B147" s="40"/>
      <c r="C147" s="41"/>
      <c r="D147" s="41"/>
      <c r="E147" s="41"/>
      <c r="F147" s="41"/>
      <c r="G147" s="41"/>
      <c r="H147" s="41"/>
      <c r="I147" s="41"/>
      <c r="J147" s="41"/>
      <c r="K147" s="41"/>
      <c r="L147" s="28"/>
    </row>
  </sheetData>
  <autoFilter ref="C121:K146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06"/>
  <sheetViews>
    <sheetView showGridLines="0" workbookViewId="0">
      <selection activeCell="C2" sqref="C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101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650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651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ROUND(J135,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ROUND((SUM(BE135:BE205)),  2)</f>
        <v>0</v>
      </c>
      <c r="I35" s="95">
        <v>0.21</v>
      </c>
      <c r="J35" s="94">
        <f>ROUND(((SUM(BE135:BE205))*I35),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ROUND((SUM(BF135:BF205)),  2)</f>
        <v>0</v>
      </c>
      <c r="I36" s="95">
        <v>0.15</v>
      </c>
      <c r="J36" s="94">
        <f>ROUND(((SUM(BF135:BF205))*I36),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ROUND((SUM(BG135:BG205)),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ROUND((SUM(BH135:BH205)),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ROUND((SUM(BI135:BI205)),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650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03.1 - Oprava propustku - km 25,589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J135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124</v>
      </c>
      <c r="E99" s="109"/>
      <c r="F99" s="109"/>
      <c r="G99" s="109"/>
      <c r="H99" s="109"/>
      <c r="I99" s="109"/>
      <c r="J99" s="110">
        <f>J136</f>
        <v>0</v>
      </c>
      <c r="L99" s="107"/>
    </row>
    <row r="100" spans="2:47" s="9" customFormat="1" ht="19.899999999999999" hidden="1" customHeight="1">
      <c r="B100" s="111"/>
      <c r="D100" s="112" t="s">
        <v>125</v>
      </c>
      <c r="E100" s="113"/>
      <c r="F100" s="113"/>
      <c r="G100" s="113"/>
      <c r="H100" s="113"/>
      <c r="I100" s="113"/>
      <c r="J100" s="114">
        <f>J137</f>
        <v>0</v>
      </c>
      <c r="L100" s="111"/>
    </row>
    <row r="101" spans="2:47" s="9" customFormat="1" ht="19.899999999999999" hidden="1" customHeight="1">
      <c r="B101" s="111"/>
      <c r="D101" s="112" t="s">
        <v>126</v>
      </c>
      <c r="E101" s="113"/>
      <c r="F101" s="113"/>
      <c r="G101" s="113"/>
      <c r="H101" s="113"/>
      <c r="I101" s="113"/>
      <c r="J101" s="114">
        <f>J153</f>
        <v>0</v>
      </c>
      <c r="L101" s="111"/>
    </row>
    <row r="102" spans="2:47" s="9" customFormat="1" ht="19.899999999999999" hidden="1" customHeight="1">
      <c r="B102" s="111"/>
      <c r="D102" s="112" t="s">
        <v>127</v>
      </c>
      <c r="E102" s="113"/>
      <c r="F102" s="113"/>
      <c r="G102" s="113"/>
      <c r="H102" s="113"/>
      <c r="I102" s="113"/>
      <c r="J102" s="114">
        <f>J159</f>
        <v>0</v>
      </c>
      <c r="L102" s="111"/>
    </row>
    <row r="103" spans="2:47" s="9" customFormat="1" ht="19.899999999999999" hidden="1" customHeight="1">
      <c r="B103" s="111"/>
      <c r="D103" s="112" t="s">
        <v>128</v>
      </c>
      <c r="E103" s="113"/>
      <c r="F103" s="113"/>
      <c r="G103" s="113"/>
      <c r="H103" s="113"/>
      <c r="I103" s="113"/>
      <c r="J103" s="114">
        <f>J167</f>
        <v>0</v>
      </c>
      <c r="L103" s="111"/>
    </row>
    <row r="104" spans="2:47" s="9" customFormat="1" ht="19.899999999999999" hidden="1" customHeight="1">
      <c r="B104" s="111"/>
      <c r="D104" s="112" t="s">
        <v>129</v>
      </c>
      <c r="E104" s="113"/>
      <c r="F104" s="113"/>
      <c r="G104" s="113"/>
      <c r="H104" s="113"/>
      <c r="I104" s="113"/>
      <c r="J104" s="114">
        <f>J169</f>
        <v>0</v>
      </c>
      <c r="L104" s="111"/>
    </row>
    <row r="105" spans="2:47" s="9" customFormat="1" ht="19.899999999999999" hidden="1" customHeight="1">
      <c r="B105" s="111"/>
      <c r="D105" s="112" t="s">
        <v>130</v>
      </c>
      <c r="E105" s="113"/>
      <c r="F105" s="113"/>
      <c r="G105" s="113"/>
      <c r="H105" s="113"/>
      <c r="I105" s="113"/>
      <c r="J105" s="114">
        <f>J177</f>
        <v>0</v>
      </c>
      <c r="L105" s="111"/>
    </row>
    <row r="106" spans="2:47" s="9" customFormat="1" ht="19.899999999999999" hidden="1" customHeight="1">
      <c r="B106" s="111"/>
      <c r="D106" s="112" t="s">
        <v>131</v>
      </c>
      <c r="E106" s="113"/>
      <c r="F106" s="113"/>
      <c r="G106" s="113"/>
      <c r="H106" s="113"/>
      <c r="I106" s="113"/>
      <c r="J106" s="114">
        <f>J184</f>
        <v>0</v>
      </c>
      <c r="L106" s="111"/>
    </row>
    <row r="107" spans="2:47" s="8" customFormat="1" ht="24.95" hidden="1" customHeight="1">
      <c r="B107" s="107"/>
      <c r="D107" s="108" t="s">
        <v>132</v>
      </c>
      <c r="E107" s="109"/>
      <c r="F107" s="109"/>
      <c r="G107" s="109"/>
      <c r="H107" s="109"/>
      <c r="I107" s="109"/>
      <c r="J107" s="110">
        <f>J187</f>
        <v>0</v>
      </c>
      <c r="L107" s="107"/>
    </row>
    <row r="108" spans="2:47" s="9" customFormat="1" ht="19.899999999999999" hidden="1" customHeight="1">
      <c r="B108" s="111"/>
      <c r="D108" s="112" t="s">
        <v>133</v>
      </c>
      <c r="E108" s="113"/>
      <c r="F108" s="113"/>
      <c r="G108" s="113"/>
      <c r="H108" s="113"/>
      <c r="I108" s="113"/>
      <c r="J108" s="114">
        <f>J188</f>
        <v>0</v>
      </c>
      <c r="L108" s="111"/>
    </row>
    <row r="109" spans="2:47" s="8" customFormat="1" ht="24.95" hidden="1" customHeight="1">
      <c r="B109" s="107"/>
      <c r="D109" s="108" t="s">
        <v>134</v>
      </c>
      <c r="E109" s="109"/>
      <c r="F109" s="109"/>
      <c r="G109" s="109"/>
      <c r="H109" s="109"/>
      <c r="I109" s="109"/>
      <c r="J109" s="110">
        <f>J194</f>
        <v>0</v>
      </c>
      <c r="L109" s="107"/>
    </row>
    <row r="110" spans="2:47" s="9" customFormat="1" ht="19.899999999999999" hidden="1" customHeight="1">
      <c r="B110" s="111"/>
      <c r="D110" s="112" t="s">
        <v>135</v>
      </c>
      <c r="E110" s="113"/>
      <c r="F110" s="113"/>
      <c r="G110" s="113"/>
      <c r="H110" s="113"/>
      <c r="I110" s="113"/>
      <c r="J110" s="114">
        <f>J195</f>
        <v>0</v>
      </c>
      <c r="L110" s="111"/>
    </row>
    <row r="111" spans="2:47" s="9" customFormat="1" ht="19.899999999999999" hidden="1" customHeight="1">
      <c r="B111" s="111"/>
      <c r="D111" s="112" t="s">
        <v>136</v>
      </c>
      <c r="E111" s="113"/>
      <c r="F111" s="113"/>
      <c r="G111" s="113"/>
      <c r="H111" s="113"/>
      <c r="I111" s="113"/>
      <c r="J111" s="114">
        <f>J198</f>
        <v>0</v>
      </c>
      <c r="L111" s="111"/>
    </row>
    <row r="112" spans="2:47" s="9" customFormat="1" ht="19.899999999999999" hidden="1" customHeight="1">
      <c r="B112" s="111"/>
      <c r="D112" s="112" t="s">
        <v>137</v>
      </c>
      <c r="E112" s="113"/>
      <c r="F112" s="113"/>
      <c r="G112" s="113"/>
      <c r="H112" s="113"/>
      <c r="I112" s="113"/>
      <c r="J112" s="114">
        <f>J202</f>
        <v>0</v>
      </c>
      <c r="L112" s="111"/>
    </row>
    <row r="113" spans="2:12" s="9" customFormat="1" ht="19.899999999999999" hidden="1" customHeight="1">
      <c r="B113" s="111"/>
      <c r="D113" s="112" t="s">
        <v>138</v>
      </c>
      <c r="E113" s="113"/>
      <c r="F113" s="113"/>
      <c r="G113" s="113"/>
      <c r="H113" s="113"/>
      <c r="I113" s="113"/>
      <c r="J113" s="114">
        <f>J204</f>
        <v>0</v>
      </c>
      <c r="L113" s="111"/>
    </row>
    <row r="114" spans="2:12" s="1" customFormat="1" ht="21.75" hidden="1" customHeight="1">
      <c r="B114" s="28"/>
      <c r="L114" s="28"/>
    </row>
    <row r="115" spans="2:12" s="1" customFormat="1" ht="6.95" hidden="1" customHeight="1"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28"/>
    </row>
    <row r="116" spans="2:12" hidden="1"/>
    <row r="117" spans="2:12" hidden="1"/>
    <row r="118" spans="2:12" hidden="1"/>
    <row r="119" spans="2:12" s="1" customFormat="1" ht="6.95" customHeight="1">
      <c r="B119" s="42"/>
      <c r="C119" s="43"/>
      <c r="D119" s="43"/>
      <c r="E119" s="43"/>
      <c r="F119" s="43"/>
      <c r="G119" s="43"/>
      <c r="H119" s="43"/>
      <c r="I119" s="43"/>
      <c r="J119" s="43"/>
      <c r="K119" s="43"/>
      <c r="L119" s="28"/>
    </row>
    <row r="120" spans="2:12" s="1" customFormat="1" ht="24.95" customHeight="1">
      <c r="B120" s="28"/>
      <c r="C120" s="20" t="s">
        <v>139</v>
      </c>
      <c r="L120" s="28"/>
    </row>
    <row r="121" spans="2:12" s="1" customFormat="1" ht="6.95" customHeight="1">
      <c r="B121" s="28"/>
      <c r="L121" s="28"/>
    </row>
    <row r="122" spans="2:12" s="1" customFormat="1" ht="12" customHeight="1">
      <c r="B122" s="28"/>
      <c r="C122" s="25" t="s">
        <v>13</v>
      </c>
      <c r="L122" s="28"/>
    </row>
    <row r="123" spans="2:12" s="1" customFormat="1" ht="16.5" customHeight="1">
      <c r="B123" s="28"/>
      <c r="E123" s="222" t="str">
        <f>E7</f>
        <v>Oprava propustků v km 24,666, 25,142, 25,589 a 25,786 na trati Vsetín - Velké Karlovice</v>
      </c>
      <c r="F123" s="223"/>
      <c r="G123" s="223"/>
      <c r="H123" s="223"/>
      <c r="L123" s="28"/>
    </row>
    <row r="124" spans="2:12" ht="12" customHeight="1">
      <c r="B124" s="19"/>
      <c r="C124" s="25" t="s">
        <v>115</v>
      </c>
      <c r="L124" s="19"/>
    </row>
    <row r="125" spans="2:12" s="1" customFormat="1" ht="16.5" customHeight="1">
      <c r="B125" s="28"/>
      <c r="E125" s="222" t="s">
        <v>650</v>
      </c>
      <c r="F125" s="221"/>
      <c r="G125" s="221"/>
      <c r="H125" s="221"/>
      <c r="L125" s="28"/>
    </row>
    <row r="126" spans="2:12" s="1" customFormat="1" ht="12" customHeight="1">
      <c r="B126" s="28"/>
      <c r="C126" s="25" t="s">
        <v>117</v>
      </c>
      <c r="L126" s="28"/>
    </row>
    <row r="127" spans="2:12" s="1" customFormat="1" ht="16.5" customHeight="1">
      <c r="B127" s="28"/>
      <c r="E127" s="210" t="str">
        <f>E11</f>
        <v>SO 03.1 - Oprava propustku - km 25,589</v>
      </c>
      <c r="F127" s="221"/>
      <c r="G127" s="221"/>
      <c r="H127" s="221"/>
      <c r="L127" s="28"/>
    </row>
    <row r="128" spans="2:12" s="1" customFormat="1" ht="6.95" customHeight="1">
      <c r="B128" s="28"/>
      <c r="L128" s="28"/>
    </row>
    <row r="129" spans="2:65" s="1" customFormat="1" ht="12" customHeight="1">
      <c r="B129" s="28"/>
      <c r="C129" s="25" t="s">
        <v>17</v>
      </c>
      <c r="F129" s="23" t="str">
        <f>F14</f>
        <v xml:space="preserve"> </v>
      </c>
      <c r="I129" s="25" t="s">
        <v>19</v>
      </c>
      <c r="J129" s="48">
        <f>IF(J14="","",J14)</f>
        <v>0</v>
      </c>
      <c r="L129" s="28"/>
    </row>
    <row r="130" spans="2:65" s="1" customFormat="1" ht="6.95" customHeight="1">
      <c r="B130" s="28"/>
      <c r="L130" s="28"/>
    </row>
    <row r="131" spans="2:65" s="1" customFormat="1" ht="15.2" customHeight="1">
      <c r="B131" s="28"/>
      <c r="C131" s="25" t="s">
        <v>20</v>
      </c>
      <c r="F131" s="23" t="str">
        <f>E17</f>
        <v xml:space="preserve"> </v>
      </c>
      <c r="I131" s="25" t="s">
        <v>24</v>
      </c>
      <c r="J131" s="26" t="str">
        <f>E23</f>
        <v xml:space="preserve"> </v>
      </c>
      <c r="L131" s="28"/>
    </row>
    <row r="132" spans="2:65" s="1" customFormat="1" ht="15.2" customHeight="1">
      <c r="B132" s="28"/>
      <c r="C132" s="25" t="s">
        <v>23</v>
      </c>
      <c r="F132" s="23" t="str">
        <f>IF(E20="","",E20)</f>
        <v xml:space="preserve"> </v>
      </c>
      <c r="I132" s="25" t="s">
        <v>26</v>
      </c>
      <c r="J132" s="26" t="str">
        <f>E26</f>
        <v xml:space="preserve"> </v>
      </c>
      <c r="L132" s="28"/>
    </row>
    <row r="133" spans="2:65" s="1" customFormat="1" ht="10.35" customHeight="1">
      <c r="B133" s="28"/>
      <c r="L133" s="28"/>
    </row>
    <row r="134" spans="2:65" s="10" customFormat="1" ht="29.25" customHeight="1">
      <c r="B134" s="115"/>
      <c r="C134" s="116" t="s">
        <v>140</v>
      </c>
      <c r="D134" s="117" t="s">
        <v>53</v>
      </c>
      <c r="E134" s="117" t="s">
        <v>49</v>
      </c>
      <c r="F134" s="117" t="s">
        <v>50</v>
      </c>
      <c r="G134" s="117" t="s">
        <v>141</v>
      </c>
      <c r="H134" s="117" t="s">
        <v>142</v>
      </c>
      <c r="I134" s="117" t="s">
        <v>143</v>
      </c>
      <c r="J134" s="118" t="s">
        <v>121</v>
      </c>
      <c r="K134" s="119" t="s">
        <v>144</v>
      </c>
      <c r="L134" s="115"/>
      <c r="M134" s="55" t="s">
        <v>1</v>
      </c>
      <c r="N134" s="56" t="s">
        <v>32</v>
      </c>
      <c r="O134" s="56" t="s">
        <v>145</v>
      </c>
      <c r="P134" s="56" t="s">
        <v>146</v>
      </c>
      <c r="Q134" s="56" t="s">
        <v>147</v>
      </c>
      <c r="R134" s="56" t="s">
        <v>148</v>
      </c>
      <c r="S134" s="56" t="s">
        <v>149</v>
      </c>
      <c r="T134" s="57" t="s">
        <v>150</v>
      </c>
    </row>
    <row r="135" spans="2:65" s="1" customFormat="1" ht="22.9" customHeight="1">
      <c r="B135" s="28"/>
      <c r="C135" s="60" t="s">
        <v>151</v>
      </c>
      <c r="J135" s="120">
        <f>BK135</f>
        <v>0</v>
      </c>
      <c r="L135" s="28"/>
      <c r="M135" s="58"/>
      <c r="N135" s="49"/>
      <c r="O135" s="49"/>
      <c r="P135" s="121">
        <f>P136+P187+P194</f>
        <v>822.39904600000011</v>
      </c>
      <c r="Q135" s="49"/>
      <c r="R135" s="121">
        <f>R136+R187+R194</f>
        <v>69.525923703999993</v>
      </c>
      <c r="S135" s="49"/>
      <c r="T135" s="122">
        <f>T136+T187+T194</f>
        <v>68.003</v>
      </c>
      <c r="AT135" s="16" t="s">
        <v>67</v>
      </c>
      <c r="AU135" s="16" t="s">
        <v>123</v>
      </c>
      <c r="BK135" s="123">
        <f>BK136+BK187+BK194</f>
        <v>0</v>
      </c>
    </row>
    <row r="136" spans="2:65" s="11" customFormat="1" ht="25.9" customHeight="1">
      <c r="B136" s="124"/>
      <c r="D136" s="125" t="s">
        <v>67</v>
      </c>
      <c r="E136" s="126" t="s">
        <v>152</v>
      </c>
      <c r="F136" s="126" t="s">
        <v>153</v>
      </c>
      <c r="J136" s="127">
        <f>BK136</f>
        <v>0</v>
      </c>
      <c r="L136" s="124"/>
      <c r="M136" s="128"/>
      <c r="N136" s="129"/>
      <c r="O136" s="129"/>
      <c r="P136" s="130">
        <f>P137+P153+P159+P167+P169+P177+P184</f>
        <v>811.90828700000009</v>
      </c>
      <c r="Q136" s="129"/>
      <c r="R136" s="130">
        <f>R137+R153+R159+R167+R169+R177+R184</f>
        <v>68.773157703999999</v>
      </c>
      <c r="S136" s="129"/>
      <c r="T136" s="131">
        <f>T137+T153+T159+T167+T169+T177+T184</f>
        <v>68.003</v>
      </c>
      <c r="AR136" s="125" t="s">
        <v>75</v>
      </c>
      <c r="AT136" s="132" t="s">
        <v>67</v>
      </c>
      <c r="AU136" s="132" t="s">
        <v>68</v>
      </c>
      <c r="AY136" s="125" t="s">
        <v>154</v>
      </c>
      <c r="BK136" s="133">
        <f>BK137+BK153+BK159+BK167+BK169+BK177+BK184</f>
        <v>0</v>
      </c>
    </row>
    <row r="137" spans="2:65" s="11" customFormat="1" ht="22.9" customHeight="1">
      <c r="B137" s="124"/>
      <c r="D137" s="125" t="s">
        <v>67</v>
      </c>
      <c r="E137" s="134" t="s">
        <v>75</v>
      </c>
      <c r="F137" s="134" t="s">
        <v>155</v>
      </c>
      <c r="J137" s="135">
        <f>BK137</f>
        <v>0</v>
      </c>
      <c r="L137" s="124"/>
      <c r="M137" s="128"/>
      <c r="N137" s="129"/>
      <c r="O137" s="129"/>
      <c r="P137" s="130">
        <f>SUM(P138:P152)</f>
        <v>255.7792</v>
      </c>
      <c r="Q137" s="129"/>
      <c r="R137" s="130">
        <f>SUM(R138:R152)</f>
        <v>2.516E-3</v>
      </c>
      <c r="S137" s="129"/>
      <c r="T137" s="131">
        <f>SUM(T138:T152)</f>
        <v>6.7389999999999999</v>
      </c>
      <c r="AR137" s="125" t="s">
        <v>75</v>
      </c>
      <c r="AT137" s="132" t="s">
        <v>67</v>
      </c>
      <c r="AU137" s="132" t="s">
        <v>75</v>
      </c>
      <c r="AY137" s="125" t="s">
        <v>154</v>
      </c>
      <c r="BK137" s="133">
        <f>SUM(BK138:BK152)</f>
        <v>0</v>
      </c>
    </row>
    <row r="138" spans="2:65" s="1" customFormat="1" ht="24" customHeight="1">
      <c r="B138" s="136"/>
      <c r="C138" s="137" t="s">
        <v>75</v>
      </c>
      <c r="D138" s="137" t="s">
        <v>156</v>
      </c>
      <c r="E138" s="138" t="s">
        <v>157</v>
      </c>
      <c r="F138" s="139" t="s">
        <v>158</v>
      </c>
      <c r="G138" s="140" t="s">
        <v>159</v>
      </c>
      <c r="H138" s="141">
        <v>11.5</v>
      </c>
      <c r="I138" s="142"/>
      <c r="J138" s="142">
        <f t="shared" ref="J138:J145" si="0">ROUND(I138*H138,2)</f>
        <v>0</v>
      </c>
      <c r="K138" s="139" t="s">
        <v>1</v>
      </c>
      <c r="L138" s="28"/>
      <c r="M138" s="143" t="s">
        <v>1</v>
      </c>
      <c r="N138" s="144" t="s">
        <v>33</v>
      </c>
      <c r="O138" s="145">
        <v>0.81100000000000005</v>
      </c>
      <c r="P138" s="145">
        <f t="shared" ref="P138:P145" si="1">O138*H138</f>
        <v>9.3265000000000011</v>
      </c>
      <c r="Q138" s="145">
        <v>0</v>
      </c>
      <c r="R138" s="145">
        <f t="shared" ref="R138:R145" si="2">Q138*H138</f>
        <v>0</v>
      </c>
      <c r="S138" s="145">
        <v>0.58599999999999997</v>
      </c>
      <c r="T138" s="146">
        <f t="shared" ref="T138:T145" si="3">S138*H138</f>
        <v>6.7389999999999999</v>
      </c>
      <c r="AR138" s="147" t="s">
        <v>160</v>
      </c>
      <c r="AT138" s="147" t="s">
        <v>156</v>
      </c>
      <c r="AU138" s="147" t="s">
        <v>77</v>
      </c>
      <c r="AY138" s="16" t="s">
        <v>154</v>
      </c>
      <c r="BE138" s="148">
        <f t="shared" ref="BE138:BE145" si="4">IF(N138="základní",J138,0)</f>
        <v>0</v>
      </c>
      <c r="BF138" s="148">
        <f t="shared" ref="BF138:BF145" si="5">IF(N138="snížená",J138,0)</f>
        <v>0</v>
      </c>
      <c r="BG138" s="148">
        <f t="shared" ref="BG138:BG145" si="6">IF(N138="zákl. přenesená",J138,0)</f>
        <v>0</v>
      </c>
      <c r="BH138" s="148">
        <f t="shared" ref="BH138:BH145" si="7">IF(N138="sníž. přenesená",J138,0)</f>
        <v>0</v>
      </c>
      <c r="BI138" s="148">
        <f t="shared" ref="BI138:BI145" si="8">IF(N138="nulová",J138,0)</f>
        <v>0</v>
      </c>
      <c r="BJ138" s="16" t="s">
        <v>75</v>
      </c>
      <c r="BK138" s="148">
        <f t="shared" ref="BK138:BK145" si="9">ROUND(I138*H138,2)</f>
        <v>0</v>
      </c>
      <c r="BL138" s="16" t="s">
        <v>160</v>
      </c>
      <c r="BM138" s="147" t="s">
        <v>652</v>
      </c>
    </row>
    <row r="139" spans="2:65" s="1" customFormat="1" ht="24" customHeight="1">
      <c r="B139" s="136"/>
      <c r="C139" s="137" t="s">
        <v>77</v>
      </c>
      <c r="D139" s="137" t="s">
        <v>156</v>
      </c>
      <c r="E139" s="138" t="s">
        <v>162</v>
      </c>
      <c r="F139" s="139" t="s">
        <v>163</v>
      </c>
      <c r="G139" s="140" t="s">
        <v>164</v>
      </c>
      <c r="H139" s="141">
        <v>24</v>
      </c>
      <c r="I139" s="142"/>
      <c r="J139" s="142">
        <f t="shared" si="0"/>
        <v>0</v>
      </c>
      <c r="K139" s="139" t="s">
        <v>1</v>
      </c>
      <c r="L139" s="28"/>
      <c r="M139" s="143" t="s">
        <v>1</v>
      </c>
      <c r="N139" s="144" t="s">
        <v>33</v>
      </c>
      <c r="O139" s="145">
        <v>0.3</v>
      </c>
      <c r="P139" s="145">
        <f t="shared" si="1"/>
        <v>7.1999999999999993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77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653</v>
      </c>
    </row>
    <row r="140" spans="2:65" s="1" customFormat="1" ht="16.5" customHeight="1">
      <c r="B140" s="136"/>
      <c r="C140" s="137" t="s">
        <v>166</v>
      </c>
      <c r="D140" s="137" t="s">
        <v>156</v>
      </c>
      <c r="E140" s="138" t="s">
        <v>167</v>
      </c>
      <c r="F140" s="139" t="s">
        <v>168</v>
      </c>
      <c r="G140" s="140" t="s">
        <v>169</v>
      </c>
      <c r="H140" s="141">
        <v>56.7</v>
      </c>
      <c r="I140" s="142"/>
      <c r="J140" s="142">
        <f t="shared" si="0"/>
        <v>0</v>
      </c>
      <c r="K140" s="139" t="s">
        <v>1</v>
      </c>
      <c r="L140" s="28"/>
      <c r="M140" s="143" t="s">
        <v>1</v>
      </c>
      <c r="N140" s="144" t="s">
        <v>33</v>
      </c>
      <c r="O140" s="145">
        <v>9.7000000000000003E-2</v>
      </c>
      <c r="P140" s="145">
        <f t="shared" si="1"/>
        <v>5.4999000000000002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77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654</v>
      </c>
    </row>
    <row r="141" spans="2:65" s="1" customFormat="1" ht="24" customHeight="1">
      <c r="B141" s="136"/>
      <c r="C141" s="137" t="s">
        <v>160</v>
      </c>
      <c r="D141" s="137" t="s">
        <v>156</v>
      </c>
      <c r="E141" s="138" t="s">
        <v>171</v>
      </c>
      <c r="F141" s="139" t="s">
        <v>172</v>
      </c>
      <c r="G141" s="140" t="s">
        <v>169</v>
      </c>
      <c r="H141" s="141">
        <v>168.1</v>
      </c>
      <c r="I141" s="142"/>
      <c r="J141" s="142">
        <f t="shared" si="0"/>
        <v>0</v>
      </c>
      <c r="K141" s="139" t="s">
        <v>1</v>
      </c>
      <c r="L141" s="28"/>
      <c r="M141" s="143" t="s">
        <v>1</v>
      </c>
      <c r="N141" s="144" t="s">
        <v>33</v>
      </c>
      <c r="O141" s="145">
        <v>0.46700000000000003</v>
      </c>
      <c r="P141" s="145">
        <f t="shared" si="1"/>
        <v>78.502700000000004</v>
      </c>
      <c r="Q141" s="145">
        <v>0</v>
      </c>
      <c r="R141" s="145">
        <f t="shared" si="2"/>
        <v>0</v>
      </c>
      <c r="S141" s="145">
        <v>0</v>
      </c>
      <c r="T141" s="146">
        <f t="shared" si="3"/>
        <v>0</v>
      </c>
      <c r="AR141" s="147" t="s">
        <v>160</v>
      </c>
      <c r="AT141" s="147" t="s">
        <v>156</v>
      </c>
      <c r="AU141" s="147" t="s">
        <v>77</v>
      </c>
      <c r="AY141" s="16" t="s">
        <v>154</v>
      </c>
      <c r="BE141" s="148">
        <f t="shared" si="4"/>
        <v>0</v>
      </c>
      <c r="BF141" s="148">
        <f t="shared" si="5"/>
        <v>0</v>
      </c>
      <c r="BG141" s="148">
        <f t="shared" si="6"/>
        <v>0</v>
      </c>
      <c r="BH141" s="148">
        <f t="shared" si="7"/>
        <v>0</v>
      </c>
      <c r="BI141" s="148">
        <f t="shared" si="8"/>
        <v>0</v>
      </c>
      <c r="BJ141" s="16" t="s">
        <v>75</v>
      </c>
      <c r="BK141" s="148">
        <f t="shared" si="9"/>
        <v>0</v>
      </c>
      <c r="BL141" s="16" t="s">
        <v>160</v>
      </c>
      <c r="BM141" s="147" t="s">
        <v>655</v>
      </c>
    </row>
    <row r="142" spans="2:65" s="1" customFormat="1" ht="24" customHeight="1">
      <c r="B142" s="136"/>
      <c r="C142" s="137" t="s">
        <v>174</v>
      </c>
      <c r="D142" s="137" t="s">
        <v>156</v>
      </c>
      <c r="E142" s="138" t="s">
        <v>175</v>
      </c>
      <c r="F142" s="139" t="s">
        <v>176</v>
      </c>
      <c r="G142" s="140" t="s">
        <v>169</v>
      </c>
      <c r="H142" s="141">
        <v>168.1</v>
      </c>
      <c r="I142" s="142"/>
      <c r="J142" s="142">
        <f t="shared" si="0"/>
        <v>0</v>
      </c>
      <c r="K142" s="139" t="s">
        <v>1</v>
      </c>
      <c r="L142" s="28"/>
      <c r="M142" s="143" t="s">
        <v>1</v>
      </c>
      <c r="N142" s="144" t="s">
        <v>33</v>
      </c>
      <c r="O142" s="145">
        <v>0.04</v>
      </c>
      <c r="P142" s="145">
        <f t="shared" si="1"/>
        <v>6.7240000000000002</v>
      </c>
      <c r="Q142" s="145">
        <v>0</v>
      </c>
      <c r="R142" s="145">
        <f t="shared" si="2"/>
        <v>0</v>
      </c>
      <c r="S142" s="145">
        <v>0</v>
      </c>
      <c r="T142" s="146">
        <f t="shared" si="3"/>
        <v>0</v>
      </c>
      <c r="AR142" s="147" t="s">
        <v>160</v>
      </c>
      <c r="AT142" s="147" t="s">
        <v>156</v>
      </c>
      <c r="AU142" s="147" t="s">
        <v>77</v>
      </c>
      <c r="AY142" s="16" t="s">
        <v>154</v>
      </c>
      <c r="BE142" s="148">
        <f t="shared" si="4"/>
        <v>0</v>
      </c>
      <c r="BF142" s="148">
        <f t="shared" si="5"/>
        <v>0</v>
      </c>
      <c r="BG142" s="148">
        <f t="shared" si="6"/>
        <v>0</v>
      </c>
      <c r="BH142" s="148">
        <f t="shared" si="7"/>
        <v>0</v>
      </c>
      <c r="BI142" s="148">
        <f t="shared" si="8"/>
        <v>0</v>
      </c>
      <c r="BJ142" s="16" t="s">
        <v>75</v>
      </c>
      <c r="BK142" s="148">
        <f t="shared" si="9"/>
        <v>0</v>
      </c>
      <c r="BL142" s="16" t="s">
        <v>160</v>
      </c>
      <c r="BM142" s="147" t="s">
        <v>656</v>
      </c>
    </row>
    <row r="143" spans="2:65" s="1" customFormat="1" ht="24" customHeight="1">
      <c r="B143" s="136"/>
      <c r="C143" s="137" t="s">
        <v>178</v>
      </c>
      <c r="D143" s="137" t="s">
        <v>156</v>
      </c>
      <c r="E143" s="138" t="s">
        <v>179</v>
      </c>
      <c r="F143" s="139" t="s">
        <v>180</v>
      </c>
      <c r="G143" s="140" t="s">
        <v>169</v>
      </c>
      <c r="H143" s="141">
        <v>7.5</v>
      </c>
      <c r="I143" s="142"/>
      <c r="J143" s="142">
        <f t="shared" si="0"/>
        <v>0</v>
      </c>
      <c r="K143" s="139" t="s">
        <v>1</v>
      </c>
      <c r="L143" s="28"/>
      <c r="M143" s="143" t="s">
        <v>1</v>
      </c>
      <c r="N143" s="144" t="s">
        <v>33</v>
      </c>
      <c r="O143" s="145">
        <v>2.3199999999999998</v>
      </c>
      <c r="P143" s="145">
        <f t="shared" si="1"/>
        <v>17.399999999999999</v>
      </c>
      <c r="Q143" s="145">
        <v>0</v>
      </c>
      <c r="R143" s="145">
        <f t="shared" si="2"/>
        <v>0</v>
      </c>
      <c r="S143" s="145">
        <v>0</v>
      </c>
      <c r="T143" s="146">
        <f t="shared" si="3"/>
        <v>0</v>
      </c>
      <c r="AR143" s="147" t="s">
        <v>160</v>
      </c>
      <c r="AT143" s="147" t="s">
        <v>156</v>
      </c>
      <c r="AU143" s="147" t="s">
        <v>77</v>
      </c>
      <c r="AY143" s="16" t="s">
        <v>154</v>
      </c>
      <c r="BE143" s="148">
        <f t="shared" si="4"/>
        <v>0</v>
      </c>
      <c r="BF143" s="148">
        <f t="shared" si="5"/>
        <v>0</v>
      </c>
      <c r="BG143" s="148">
        <f t="shared" si="6"/>
        <v>0</v>
      </c>
      <c r="BH143" s="148">
        <f t="shared" si="7"/>
        <v>0</v>
      </c>
      <c r="BI143" s="148">
        <f t="shared" si="8"/>
        <v>0</v>
      </c>
      <c r="BJ143" s="16" t="s">
        <v>75</v>
      </c>
      <c r="BK143" s="148">
        <f t="shared" si="9"/>
        <v>0</v>
      </c>
      <c r="BL143" s="16" t="s">
        <v>160</v>
      </c>
      <c r="BM143" s="147" t="s">
        <v>657</v>
      </c>
    </row>
    <row r="144" spans="2:65" s="1" customFormat="1" ht="24" customHeight="1">
      <c r="B144" s="136"/>
      <c r="C144" s="137" t="s">
        <v>182</v>
      </c>
      <c r="D144" s="137" t="s">
        <v>156</v>
      </c>
      <c r="E144" s="138" t="s">
        <v>183</v>
      </c>
      <c r="F144" s="139" t="s">
        <v>184</v>
      </c>
      <c r="G144" s="140" t="s">
        <v>169</v>
      </c>
      <c r="H144" s="141">
        <v>7.5</v>
      </c>
      <c r="I144" s="142"/>
      <c r="J144" s="142">
        <f t="shared" si="0"/>
        <v>0</v>
      </c>
      <c r="K144" s="139" t="s">
        <v>1</v>
      </c>
      <c r="L144" s="28"/>
      <c r="M144" s="143" t="s">
        <v>1</v>
      </c>
      <c r="N144" s="144" t="s">
        <v>33</v>
      </c>
      <c r="O144" s="145">
        <v>0.65400000000000003</v>
      </c>
      <c r="P144" s="145">
        <f t="shared" si="1"/>
        <v>4.9050000000000002</v>
      </c>
      <c r="Q144" s="145">
        <v>0</v>
      </c>
      <c r="R144" s="145">
        <f t="shared" si="2"/>
        <v>0</v>
      </c>
      <c r="S144" s="145">
        <v>0</v>
      </c>
      <c r="T144" s="146">
        <f t="shared" si="3"/>
        <v>0</v>
      </c>
      <c r="AR144" s="147" t="s">
        <v>160</v>
      </c>
      <c r="AT144" s="147" t="s">
        <v>156</v>
      </c>
      <c r="AU144" s="147" t="s">
        <v>77</v>
      </c>
      <c r="AY144" s="16" t="s">
        <v>154</v>
      </c>
      <c r="BE144" s="148">
        <f t="shared" si="4"/>
        <v>0</v>
      </c>
      <c r="BF144" s="148">
        <f t="shared" si="5"/>
        <v>0</v>
      </c>
      <c r="BG144" s="148">
        <f t="shared" si="6"/>
        <v>0</v>
      </c>
      <c r="BH144" s="148">
        <f t="shared" si="7"/>
        <v>0</v>
      </c>
      <c r="BI144" s="148">
        <f t="shared" si="8"/>
        <v>0</v>
      </c>
      <c r="BJ144" s="16" t="s">
        <v>75</v>
      </c>
      <c r="BK144" s="148">
        <f t="shared" si="9"/>
        <v>0</v>
      </c>
      <c r="BL144" s="16" t="s">
        <v>160</v>
      </c>
      <c r="BM144" s="147" t="s">
        <v>658</v>
      </c>
    </row>
    <row r="145" spans="2:65" s="1" customFormat="1" ht="24" customHeight="1">
      <c r="B145" s="136"/>
      <c r="C145" s="137" t="s">
        <v>186</v>
      </c>
      <c r="D145" s="137" t="s">
        <v>156</v>
      </c>
      <c r="E145" s="138" t="s">
        <v>187</v>
      </c>
      <c r="F145" s="139" t="s">
        <v>188</v>
      </c>
      <c r="G145" s="140" t="s">
        <v>169</v>
      </c>
      <c r="H145" s="141">
        <v>408</v>
      </c>
      <c r="I145" s="142"/>
      <c r="J145" s="142">
        <f t="shared" si="0"/>
        <v>0</v>
      </c>
      <c r="K145" s="139" t="s">
        <v>189</v>
      </c>
      <c r="L145" s="28"/>
      <c r="M145" s="143" t="s">
        <v>1</v>
      </c>
      <c r="N145" s="144" t="s">
        <v>33</v>
      </c>
      <c r="O145" s="145">
        <v>8.6999999999999994E-2</v>
      </c>
      <c r="P145" s="145">
        <f t="shared" si="1"/>
        <v>35.495999999999995</v>
      </c>
      <c r="Q145" s="145">
        <v>0</v>
      </c>
      <c r="R145" s="145">
        <f t="shared" si="2"/>
        <v>0</v>
      </c>
      <c r="S145" s="145">
        <v>0</v>
      </c>
      <c r="T145" s="146">
        <f t="shared" si="3"/>
        <v>0</v>
      </c>
      <c r="AR145" s="147" t="s">
        <v>160</v>
      </c>
      <c r="AT145" s="147" t="s">
        <v>156</v>
      </c>
      <c r="AU145" s="147" t="s">
        <v>77</v>
      </c>
      <c r="AY145" s="16" t="s">
        <v>154</v>
      </c>
      <c r="BE145" s="148">
        <f t="shared" si="4"/>
        <v>0</v>
      </c>
      <c r="BF145" s="148">
        <f t="shared" si="5"/>
        <v>0</v>
      </c>
      <c r="BG145" s="148">
        <f t="shared" si="6"/>
        <v>0</v>
      </c>
      <c r="BH145" s="148">
        <f t="shared" si="7"/>
        <v>0</v>
      </c>
      <c r="BI145" s="148">
        <f t="shared" si="8"/>
        <v>0</v>
      </c>
      <c r="BJ145" s="16" t="s">
        <v>75</v>
      </c>
      <c r="BK145" s="148">
        <f t="shared" si="9"/>
        <v>0</v>
      </c>
      <c r="BL145" s="16" t="s">
        <v>160</v>
      </c>
      <c r="BM145" s="147" t="s">
        <v>659</v>
      </c>
    </row>
    <row r="146" spans="2:65" s="12" customFormat="1">
      <c r="B146" s="149"/>
      <c r="D146" s="150" t="s">
        <v>191</v>
      </c>
      <c r="E146" s="151" t="s">
        <v>1</v>
      </c>
      <c r="F146" s="152" t="s">
        <v>660</v>
      </c>
      <c r="H146" s="153">
        <v>408</v>
      </c>
      <c r="L146" s="149"/>
      <c r="M146" s="154"/>
      <c r="N146" s="155"/>
      <c r="O146" s="155"/>
      <c r="P146" s="155"/>
      <c r="Q146" s="155"/>
      <c r="R146" s="155"/>
      <c r="S146" s="155"/>
      <c r="T146" s="156"/>
      <c r="AT146" s="151" t="s">
        <v>191</v>
      </c>
      <c r="AU146" s="151" t="s">
        <v>77</v>
      </c>
      <c r="AV146" s="12" t="s">
        <v>77</v>
      </c>
      <c r="AW146" s="12" t="s">
        <v>25</v>
      </c>
      <c r="AX146" s="12" t="s">
        <v>75</v>
      </c>
      <c r="AY146" s="151" t="s">
        <v>154</v>
      </c>
    </row>
    <row r="147" spans="2:65" s="1" customFormat="1" ht="16.5" customHeight="1">
      <c r="B147" s="136"/>
      <c r="C147" s="137" t="s">
        <v>193</v>
      </c>
      <c r="D147" s="137" t="s">
        <v>156</v>
      </c>
      <c r="E147" s="138" t="s">
        <v>203</v>
      </c>
      <c r="F147" s="139" t="s">
        <v>204</v>
      </c>
      <c r="G147" s="140" t="s">
        <v>169</v>
      </c>
      <c r="H147" s="141">
        <v>204</v>
      </c>
      <c r="I147" s="142"/>
      <c r="J147" s="142">
        <f>ROUND(I147*H147,2)</f>
        <v>0</v>
      </c>
      <c r="K147" s="139" t="s">
        <v>1</v>
      </c>
      <c r="L147" s="28"/>
      <c r="M147" s="143" t="s">
        <v>1</v>
      </c>
      <c r="N147" s="144" t="s">
        <v>33</v>
      </c>
      <c r="O147" s="145">
        <v>9.7000000000000003E-2</v>
      </c>
      <c r="P147" s="145">
        <f>O147*H147</f>
        <v>19.788</v>
      </c>
      <c r="Q147" s="145">
        <v>0</v>
      </c>
      <c r="R147" s="145">
        <f>Q147*H147</f>
        <v>0</v>
      </c>
      <c r="S147" s="145">
        <v>0</v>
      </c>
      <c r="T147" s="146">
        <f>S147*H147</f>
        <v>0</v>
      </c>
      <c r="AR147" s="147" t="s">
        <v>160</v>
      </c>
      <c r="AT147" s="147" t="s">
        <v>156</v>
      </c>
      <c r="AU147" s="147" t="s">
        <v>77</v>
      </c>
      <c r="AY147" s="16" t="s">
        <v>154</v>
      </c>
      <c r="BE147" s="148">
        <f>IF(N147="základní",J147,0)</f>
        <v>0</v>
      </c>
      <c r="BF147" s="148">
        <f>IF(N147="snížená",J147,0)</f>
        <v>0</v>
      </c>
      <c r="BG147" s="148">
        <f>IF(N147="zákl. přenesená",J147,0)</f>
        <v>0</v>
      </c>
      <c r="BH147" s="148">
        <f>IF(N147="sníž. přenesená",J147,0)</f>
        <v>0</v>
      </c>
      <c r="BI147" s="148">
        <f>IF(N147="nulová",J147,0)</f>
        <v>0</v>
      </c>
      <c r="BJ147" s="16" t="s">
        <v>75</v>
      </c>
      <c r="BK147" s="148">
        <f>ROUND(I147*H147,2)</f>
        <v>0</v>
      </c>
      <c r="BL147" s="16" t="s">
        <v>160</v>
      </c>
      <c r="BM147" s="147" t="s">
        <v>661</v>
      </c>
    </row>
    <row r="148" spans="2:65" s="12" customFormat="1">
      <c r="B148" s="149"/>
      <c r="D148" s="150" t="s">
        <v>191</v>
      </c>
      <c r="E148" s="151" t="s">
        <v>1</v>
      </c>
      <c r="F148" s="152" t="s">
        <v>662</v>
      </c>
      <c r="H148" s="153">
        <v>204</v>
      </c>
      <c r="L148" s="149"/>
      <c r="M148" s="154"/>
      <c r="N148" s="155"/>
      <c r="O148" s="155"/>
      <c r="P148" s="155"/>
      <c r="Q148" s="155"/>
      <c r="R148" s="155"/>
      <c r="S148" s="155"/>
      <c r="T148" s="156"/>
      <c r="AT148" s="151" t="s">
        <v>191</v>
      </c>
      <c r="AU148" s="151" t="s">
        <v>77</v>
      </c>
      <c r="AV148" s="12" t="s">
        <v>77</v>
      </c>
      <c r="AW148" s="12" t="s">
        <v>25</v>
      </c>
      <c r="AX148" s="12" t="s">
        <v>68</v>
      </c>
      <c r="AY148" s="151" t="s">
        <v>154</v>
      </c>
    </row>
    <row r="149" spans="2:65" s="13" customFormat="1">
      <c r="B149" s="157"/>
      <c r="D149" s="150" t="s">
        <v>191</v>
      </c>
      <c r="E149" s="158" t="s">
        <v>1</v>
      </c>
      <c r="F149" s="159" t="s">
        <v>208</v>
      </c>
      <c r="H149" s="160">
        <v>204</v>
      </c>
      <c r="L149" s="157"/>
      <c r="M149" s="161"/>
      <c r="N149" s="162"/>
      <c r="O149" s="162"/>
      <c r="P149" s="162"/>
      <c r="Q149" s="162"/>
      <c r="R149" s="162"/>
      <c r="S149" s="162"/>
      <c r="T149" s="163"/>
      <c r="AT149" s="158" t="s">
        <v>191</v>
      </c>
      <c r="AU149" s="158" t="s">
        <v>77</v>
      </c>
      <c r="AV149" s="13" t="s">
        <v>160</v>
      </c>
      <c r="AW149" s="13" t="s">
        <v>25</v>
      </c>
      <c r="AX149" s="13" t="s">
        <v>75</v>
      </c>
      <c r="AY149" s="158" t="s">
        <v>154</v>
      </c>
    </row>
    <row r="150" spans="2:65" s="1" customFormat="1" ht="24" customHeight="1">
      <c r="B150" s="136"/>
      <c r="C150" s="137" t="s">
        <v>197</v>
      </c>
      <c r="D150" s="137" t="s">
        <v>156</v>
      </c>
      <c r="E150" s="138" t="s">
        <v>219</v>
      </c>
      <c r="F150" s="139" t="s">
        <v>220</v>
      </c>
      <c r="G150" s="140" t="s">
        <v>159</v>
      </c>
      <c r="H150" s="141">
        <v>167.7</v>
      </c>
      <c r="I150" s="142"/>
      <c r="J150" s="142">
        <f>ROUND(I150*H150,2)</f>
        <v>0</v>
      </c>
      <c r="K150" s="139" t="s">
        <v>1</v>
      </c>
      <c r="L150" s="28"/>
      <c r="M150" s="143" t="s">
        <v>1</v>
      </c>
      <c r="N150" s="144" t="s">
        <v>33</v>
      </c>
      <c r="O150" s="145">
        <v>0.41599999999999998</v>
      </c>
      <c r="P150" s="145">
        <f>O150*H150</f>
        <v>69.763199999999998</v>
      </c>
      <c r="Q150" s="145">
        <v>0</v>
      </c>
      <c r="R150" s="145">
        <f>Q150*H150</f>
        <v>0</v>
      </c>
      <c r="S150" s="145">
        <v>0</v>
      </c>
      <c r="T150" s="146">
        <f>S150*H150</f>
        <v>0</v>
      </c>
      <c r="AR150" s="147" t="s">
        <v>160</v>
      </c>
      <c r="AT150" s="147" t="s">
        <v>156</v>
      </c>
      <c r="AU150" s="147" t="s">
        <v>77</v>
      </c>
      <c r="AY150" s="16" t="s">
        <v>154</v>
      </c>
      <c r="BE150" s="148">
        <f>IF(N150="základní",J150,0)</f>
        <v>0</v>
      </c>
      <c r="BF150" s="148">
        <f>IF(N150="snížená",J150,0)</f>
        <v>0</v>
      </c>
      <c r="BG150" s="148">
        <f>IF(N150="zákl. přenesená",J150,0)</f>
        <v>0</v>
      </c>
      <c r="BH150" s="148">
        <f>IF(N150="sníž. přenesená",J150,0)</f>
        <v>0</v>
      </c>
      <c r="BI150" s="148">
        <f>IF(N150="nulová",J150,0)</f>
        <v>0</v>
      </c>
      <c r="BJ150" s="16" t="s">
        <v>75</v>
      </c>
      <c r="BK150" s="148">
        <f>ROUND(I150*H150,2)</f>
        <v>0</v>
      </c>
      <c r="BL150" s="16" t="s">
        <v>160</v>
      </c>
      <c r="BM150" s="147" t="s">
        <v>663</v>
      </c>
    </row>
    <row r="151" spans="2:65" s="1" customFormat="1" ht="24" customHeight="1">
      <c r="B151" s="136"/>
      <c r="C151" s="137" t="s">
        <v>202</v>
      </c>
      <c r="D151" s="137" t="s">
        <v>156</v>
      </c>
      <c r="E151" s="138" t="s">
        <v>222</v>
      </c>
      <c r="F151" s="139" t="s">
        <v>223</v>
      </c>
      <c r="G151" s="140" t="s">
        <v>159</v>
      </c>
      <c r="H151" s="141">
        <v>167.7</v>
      </c>
      <c r="I151" s="142"/>
      <c r="J151" s="142">
        <f>ROUND(I151*H151,2)</f>
        <v>0</v>
      </c>
      <c r="K151" s="139" t="s">
        <v>1</v>
      </c>
      <c r="L151" s="28"/>
      <c r="M151" s="143" t="s">
        <v>1</v>
      </c>
      <c r="N151" s="144" t="s">
        <v>33</v>
      </c>
      <c r="O151" s="145">
        <v>7.0000000000000001E-3</v>
      </c>
      <c r="P151" s="145">
        <f>O151*H151</f>
        <v>1.1738999999999999</v>
      </c>
      <c r="Q151" s="145">
        <v>0</v>
      </c>
      <c r="R151" s="145">
        <f>Q151*H151</f>
        <v>0</v>
      </c>
      <c r="S151" s="145">
        <v>0</v>
      </c>
      <c r="T151" s="146">
        <f>S151*H151</f>
        <v>0</v>
      </c>
      <c r="AR151" s="147" t="s">
        <v>160</v>
      </c>
      <c r="AT151" s="147" t="s">
        <v>156</v>
      </c>
      <c r="AU151" s="147" t="s">
        <v>77</v>
      </c>
      <c r="AY151" s="16" t="s">
        <v>154</v>
      </c>
      <c r="BE151" s="148">
        <f>IF(N151="základní",J151,0)</f>
        <v>0</v>
      </c>
      <c r="BF151" s="148">
        <f>IF(N151="snížená",J151,0)</f>
        <v>0</v>
      </c>
      <c r="BG151" s="148">
        <f>IF(N151="zákl. přenesená",J151,0)</f>
        <v>0</v>
      </c>
      <c r="BH151" s="148">
        <f>IF(N151="sníž. přenesená",J151,0)</f>
        <v>0</v>
      </c>
      <c r="BI151" s="148">
        <f>IF(N151="nulová",J151,0)</f>
        <v>0</v>
      </c>
      <c r="BJ151" s="16" t="s">
        <v>75</v>
      </c>
      <c r="BK151" s="148">
        <f>ROUND(I151*H151,2)</f>
        <v>0</v>
      </c>
      <c r="BL151" s="16" t="s">
        <v>160</v>
      </c>
      <c r="BM151" s="147" t="s">
        <v>664</v>
      </c>
    </row>
    <row r="152" spans="2:65" s="1" customFormat="1" ht="16.5" customHeight="1">
      <c r="B152" s="136"/>
      <c r="C152" s="164" t="s">
        <v>209</v>
      </c>
      <c r="D152" s="164" t="s">
        <v>226</v>
      </c>
      <c r="E152" s="165" t="s">
        <v>227</v>
      </c>
      <c r="F152" s="166" t="s">
        <v>228</v>
      </c>
      <c r="G152" s="167" t="s">
        <v>229</v>
      </c>
      <c r="H152" s="168">
        <v>2.516</v>
      </c>
      <c r="I152" s="169"/>
      <c r="J152" s="169">
        <f>ROUND(I152*H152,2)</f>
        <v>0</v>
      </c>
      <c r="K152" s="166" t="s">
        <v>1</v>
      </c>
      <c r="L152" s="170"/>
      <c r="M152" s="171" t="s">
        <v>1</v>
      </c>
      <c r="N152" s="172" t="s">
        <v>33</v>
      </c>
      <c r="O152" s="145">
        <v>0</v>
      </c>
      <c r="P152" s="145">
        <f>O152*H152</f>
        <v>0</v>
      </c>
      <c r="Q152" s="145">
        <v>1E-3</v>
      </c>
      <c r="R152" s="145">
        <f>Q152*H152</f>
        <v>2.516E-3</v>
      </c>
      <c r="S152" s="145">
        <v>0</v>
      </c>
      <c r="T152" s="146">
        <f>S152*H152</f>
        <v>0</v>
      </c>
      <c r="AR152" s="147" t="s">
        <v>186</v>
      </c>
      <c r="AT152" s="147" t="s">
        <v>226</v>
      </c>
      <c r="AU152" s="147" t="s">
        <v>77</v>
      </c>
      <c r="AY152" s="16" t="s">
        <v>154</v>
      </c>
      <c r="BE152" s="148">
        <f>IF(N152="základní",J152,0)</f>
        <v>0</v>
      </c>
      <c r="BF152" s="148">
        <f>IF(N152="snížená",J152,0)</f>
        <v>0</v>
      </c>
      <c r="BG152" s="148">
        <f>IF(N152="zákl. přenesená",J152,0)</f>
        <v>0</v>
      </c>
      <c r="BH152" s="148">
        <f>IF(N152="sníž. přenesená",J152,0)</f>
        <v>0</v>
      </c>
      <c r="BI152" s="148">
        <f>IF(N152="nulová",J152,0)</f>
        <v>0</v>
      </c>
      <c r="BJ152" s="16" t="s">
        <v>75</v>
      </c>
      <c r="BK152" s="148">
        <f>ROUND(I152*H152,2)</f>
        <v>0</v>
      </c>
      <c r="BL152" s="16" t="s">
        <v>160</v>
      </c>
      <c r="BM152" s="147" t="s">
        <v>665</v>
      </c>
    </row>
    <row r="153" spans="2:65" s="11" customFormat="1" ht="22.9" customHeight="1">
      <c r="B153" s="124"/>
      <c r="D153" s="125" t="s">
        <v>67</v>
      </c>
      <c r="E153" s="134" t="s">
        <v>77</v>
      </c>
      <c r="F153" s="134" t="s">
        <v>231</v>
      </c>
      <c r="J153" s="135">
        <f>BK153</f>
        <v>0</v>
      </c>
      <c r="L153" s="124"/>
      <c r="M153" s="128"/>
      <c r="N153" s="129"/>
      <c r="O153" s="129"/>
      <c r="P153" s="130">
        <f>SUM(P154:P158)</f>
        <v>5.8758359999999996</v>
      </c>
      <c r="Q153" s="129"/>
      <c r="R153" s="130">
        <f>SUM(R154:R158)</f>
        <v>14.277213619999998</v>
      </c>
      <c r="S153" s="129"/>
      <c r="T153" s="131">
        <f>SUM(T154:T158)</f>
        <v>0</v>
      </c>
      <c r="AR153" s="125" t="s">
        <v>75</v>
      </c>
      <c r="AT153" s="132" t="s">
        <v>67</v>
      </c>
      <c r="AU153" s="132" t="s">
        <v>75</v>
      </c>
      <c r="AY153" s="125" t="s">
        <v>154</v>
      </c>
      <c r="BK153" s="133">
        <f>SUM(BK154:BK158)</f>
        <v>0</v>
      </c>
    </row>
    <row r="154" spans="2:65" s="1" customFormat="1" ht="16.5" customHeight="1">
      <c r="B154" s="136"/>
      <c r="C154" s="137" t="s">
        <v>213</v>
      </c>
      <c r="D154" s="137" t="s">
        <v>156</v>
      </c>
      <c r="E154" s="138" t="s">
        <v>233</v>
      </c>
      <c r="F154" s="139" t="s">
        <v>234</v>
      </c>
      <c r="G154" s="140" t="s">
        <v>169</v>
      </c>
      <c r="H154" s="141">
        <v>5.6319999999999997</v>
      </c>
      <c r="I154" s="142"/>
      <c r="J154" s="142">
        <f>ROUND(I154*H154,2)</f>
        <v>0</v>
      </c>
      <c r="K154" s="139" t="s">
        <v>1</v>
      </c>
      <c r="L154" s="28"/>
      <c r="M154" s="143" t="s">
        <v>1</v>
      </c>
      <c r="N154" s="144" t="s">
        <v>33</v>
      </c>
      <c r="O154" s="145">
        <v>0</v>
      </c>
      <c r="P154" s="145">
        <f>O154*H154</f>
        <v>0</v>
      </c>
      <c r="Q154" s="145">
        <v>2.5262479999999998</v>
      </c>
      <c r="R154" s="145">
        <f>Q154*H154</f>
        <v>14.227828735999998</v>
      </c>
      <c r="S154" s="145">
        <v>0</v>
      </c>
      <c r="T154" s="146">
        <f>S154*H154</f>
        <v>0</v>
      </c>
      <c r="AR154" s="147" t="s">
        <v>160</v>
      </c>
      <c r="AT154" s="147" t="s">
        <v>156</v>
      </c>
      <c r="AU154" s="147" t="s">
        <v>77</v>
      </c>
      <c r="AY154" s="16" t="s">
        <v>154</v>
      </c>
      <c r="BE154" s="148">
        <f>IF(N154="základní",J154,0)</f>
        <v>0</v>
      </c>
      <c r="BF154" s="148">
        <f>IF(N154="snížená",J154,0)</f>
        <v>0</v>
      </c>
      <c r="BG154" s="148">
        <f>IF(N154="zákl. přenesená",J154,0)</f>
        <v>0</v>
      </c>
      <c r="BH154" s="148">
        <f>IF(N154="sníž. přenesená",J154,0)</f>
        <v>0</v>
      </c>
      <c r="BI154" s="148">
        <f>IF(N154="nulová",J154,0)</f>
        <v>0</v>
      </c>
      <c r="BJ154" s="16" t="s">
        <v>75</v>
      </c>
      <c r="BK154" s="148">
        <f>ROUND(I154*H154,2)</f>
        <v>0</v>
      </c>
      <c r="BL154" s="16" t="s">
        <v>160</v>
      </c>
      <c r="BM154" s="147" t="s">
        <v>666</v>
      </c>
    </row>
    <row r="155" spans="2:65" s="1" customFormat="1" ht="16.5" customHeight="1">
      <c r="B155" s="136"/>
      <c r="C155" s="137" t="s">
        <v>218</v>
      </c>
      <c r="D155" s="137" t="s">
        <v>156</v>
      </c>
      <c r="E155" s="138" t="s">
        <v>237</v>
      </c>
      <c r="F155" s="139" t="s">
        <v>238</v>
      </c>
      <c r="G155" s="140" t="s">
        <v>159</v>
      </c>
      <c r="H155" s="141">
        <v>8.16</v>
      </c>
      <c r="I155" s="142"/>
      <c r="J155" s="142">
        <f>ROUND(I155*H155,2)</f>
        <v>0</v>
      </c>
      <c r="K155" s="139" t="s">
        <v>1</v>
      </c>
      <c r="L155" s="28"/>
      <c r="M155" s="143" t="s">
        <v>1</v>
      </c>
      <c r="N155" s="144" t="s">
        <v>33</v>
      </c>
      <c r="O155" s="145">
        <v>0.39700000000000002</v>
      </c>
      <c r="P155" s="145">
        <f>O155*H155</f>
        <v>3.2395200000000002</v>
      </c>
      <c r="Q155" s="145">
        <v>1.4357E-3</v>
      </c>
      <c r="R155" s="145">
        <f>Q155*H155</f>
        <v>1.1715312E-2</v>
      </c>
      <c r="S155" s="145">
        <v>0</v>
      </c>
      <c r="T155" s="146">
        <f>S155*H155</f>
        <v>0</v>
      </c>
      <c r="AR155" s="147" t="s">
        <v>160</v>
      </c>
      <c r="AT155" s="147" t="s">
        <v>156</v>
      </c>
      <c r="AU155" s="147" t="s">
        <v>77</v>
      </c>
      <c r="AY155" s="16" t="s">
        <v>154</v>
      </c>
      <c r="BE155" s="148">
        <f>IF(N155="základní",J155,0)</f>
        <v>0</v>
      </c>
      <c r="BF155" s="148">
        <f>IF(N155="snížená",J155,0)</f>
        <v>0</v>
      </c>
      <c r="BG155" s="148">
        <f>IF(N155="zákl. přenesená",J155,0)</f>
        <v>0</v>
      </c>
      <c r="BH155" s="148">
        <f>IF(N155="sníž. přenesená",J155,0)</f>
        <v>0</v>
      </c>
      <c r="BI155" s="148">
        <f>IF(N155="nulová",J155,0)</f>
        <v>0</v>
      </c>
      <c r="BJ155" s="16" t="s">
        <v>75</v>
      </c>
      <c r="BK155" s="148">
        <f>ROUND(I155*H155,2)</f>
        <v>0</v>
      </c>
      <c r="BL155" s="16" t="s">
        <v>160</v>
      </c>
      <c r="BM155" s="147" t="s">
        <v>667</v>
      </c>
    </row>
    <row r="156" spans="2:65" s="1" customFormat="1" ht="16.5" customHeight="1">
      <c r="B156" s="136"/>
      <c r="C156" s="137" t="s">
        <v>8</v>
      </c>
      <c r="D156" s="137" t="s">
        <v>156</v>
      </c>
      <c r="E156" s="138" t="s">
        <v>241</v>
      </c>
      <c r="F156" s="139" t="s">
        <v>242</v>
      </c>
      <c r="G156" s="140" t="s">
        <v>159</v>
      </c>
      <c r="H156" s="141">
        <v>8.16</v>
      </c>
      <c r="I156" s="142"/>
      <c r="J156" s="142">
        <f>ROUND(I156*H156,2)</f>
        <v>0</v>
      </c>
      <c r="K156" s="139" t="s">
        <v>1</v>
      </c>
      <c r="L156" s="28"/>
      <c r="M156" s="143" t="s">
        <v>1</v>
      </c>
      <c r="N156" s="144" t="s">
        <v>33</v>
      </c>
      <c r="O156" s="145">
        <v>0.14399999999999999</v>
      </c>
      <c r="P156" s="145">
        <f>O156*H156</f>
        <v>1.1750399999999999</v>
      </c>
      <c r="Q156" s="145">
        <v>3.6000000000000001E-5</v>
      </c>
      <c r="R156" s="145">
        <f>Q156*H156</f>
        <v>2.9376000000000001E-4</v>
      </c>
      <c r="S156" s="145">
        <v>0</v>
      </c>
      <c r="T156" s="146">
        <f>S156*H156</f>
        <v>0</v>
      </c>
      <c r="AR156" s="147" t="s">
        <v>160</v>
      </c>
      <c r="AT156" s="147" t="s">
        <v>156</v>
      </c>
      <c r="AU156" s="147" t="s">
        <v>77</v>
      </c>
      <c r="AY156" s="16" t="s">
        <v>154</v>
      </c>
      <c r="BE156" s="148">
        <f>IF(N156="základní",J156,0)</f>
        <v>0</v>
      </c>
      <c r="BF156" s="148">
        <f>IF(N156="snížená",J156,0)</f>
        <v>0</v>
      </c>
      <c r="BG156" s="148">
        <f>IF(N156="zákl. přenesená",J156,0)</f>
        <v>0</v>
      </c>
      <c r="BH156" s="148">
        <f>IF(N156="sníž. přenesená",J156,0)</f>
        <v>0</v>
      </c>
      <c r="BI156" s="148">
        <f>IF(N156="nulová",J156,0)</f>
        <v>0</v>
      </c>
      <c r="BJ156" s="16" t="s">
        <v>75</v>
      </c>
      <c r="BK156" s="148">
        <f>ROUND(I156*H156,2)</f>
        <v>0</v>
      </c>
      <c r="BL156" s="16" t="s">
        <v>160</v>
      </c>
      <c r="BM156" s="147" t="s">
        <v>668</v>
      </c>
    </row>
    <row r="157" spans="2:65" s="1" customFormat="1" ht="16.5" customHeight="1">
      <c r="B157" s="136"/>
      <c r="C157" s="137" t="s">
        <v>225</v>
      </c>
      <c r="D157" s="137" t="s">
        <v>156</v>
      </c>
      <c r="E157" s="138" t="s">
        <v>245</v>
      </c>
      <c r="F157" s="139" t="s">
        <v>246</v>
      </c>
      <c r="G157" s="140" t="s">
        <v>216</v>
      </c>
      <c r="H157" s="141">
        <v>3.5999999999999997E-2</v>
      </c>
      <c r="I157" s="142"/>
      <c r="J157" s="142">
        <f>ROUND(I157*H157,2)</f>
        <v>0</v>
      </c>
      <c r="K157" s="139" t="s">
        <v>1</v>
      </c>
      <c r="L157" s="28"/>
      <c r="M157" s="143" t="s">
        <v>1</v>
      </c>
      <c r="N157" s="144" t="s">
        <v>33</v>
      </c>
      <c r="O157" s="145">
        <v>40.591000000000001</v>
      </c>
      <c r="P157" s="145">
        <f>O157*H157</f>
        <v>1.461276</v>
      </c>
      <c r="Q157" s="145">
        <v>1.0382169999999999</v>
      </c>
      <c r="R157" s="145">
        <f>Q157*H157</f>
        <v>3.7375811999999994E-2</v>
      </c>
      <c r="S157" s="145">
        <v>0</v>
      </c>
      <c r="T157" s="146">
        <f>S157*H157</f>
        <v>0</v>
      </c>
      <c r="AR157" s="147" t="s">
        <v>160</v>
      </c>
      <c r="AT157" s="147" t="s">
        <v>156</v>
      </c>
      <c r="AU157" s="147" t="s">
        <v>77</v>
      </c>
      <c r="AY157" s="16" t="s">
        <v>154</v>
      </c>
      <c r="BE157" s="148">
        <f>IF(N157="základní",J157,0)</f>
        <v>0</v>
      </c>
      <c r="BF157" s="148">
        <f>IF(N157="snížená",J157,0)</f>
        <v>0</v>
      </c>
      <c r="BG157" s="148">
        <f>IF(N157="zákl. přenesená",J157,0)</f>
        <v>0</v>
      </c>
      <c r="BH157" s="148">
        <f>IF(N157="sníž. přenesená",J157,0)</f>
        <v>0</v>
      </c>
      <c r="BI157" s="148">
        <f>IF(N157="nulová",J157,0)</f>
        <v>0</v>
      </c>
      <c r="BJ157" s="16" t="s">
        <v>75</v>
      </c>
      <c r="BK157" s="148">
        <f>ROUND(I157*H157,2)</f>
        <v>0</v>
      </c>
      <c r="BL157" s="16" t="s">
        <v>160</v>
      </c>
      <c r="BM157" s="147" t="s">
        <v>669</v>
      </c>
    </row>
    <row r="158" spans="2:65" s="1" customFormat="1" ht="24" customHeight="1">
      <c r="B158" s="136"/>
      <c r="C158" s="137" t="s">
        <v>232</v>
      </c>
      <c r="D158" s="137" t="s">
        <v>156</v>
      </c>
      <c r="E158" s="138" t="s">
        <v>248</v>
      </c>
      <c r="F158" s="139" t="s">
        <v>249</v>
      </c>
      <c r="G158" s="140" t="s">
        <v>216</v>
      </c>
      <c r="H158" s="141">
        <v>0.56899999999999995</v>
      </c>
      <c r="I158" s="142"/>
      <c r="J158" s="142">
        <f>ROUND(I158*H158,2)</f>
        <v>0</v>
      </c>
      <c r="K158" s="139" t="s">
        <v>1</v>
      </c>
      <c r="L158" s="28"/>
      <c r="M158" s="143" t="s">
        <v>1</v>
      </c>
      <c r="N158" s="144" t="s">
        <v>33</v>
      </c>
      <c r="O158" s="145">
        <v>0</v>
      </c>
      <c r="P158" s="145">
        <f>O158*H158</f>
        <v>0</v>
      </c>
      <c r="Q158" s="145">
        <v>0</v>
      </c>
      <c r="R158" s="145">
        <f>Q158*H158</f>
        <v>0</v>
      </c>
      <c r="S158" s="145">
        <v>0</v>
      </c>
      <c r="T158" s="146">
        <f>S158*H158</f>
        <v>0</v>
      </c>
      <c r="AR158" s="147" t="s">
        <v>160</v>
      </c>
      <c r="AT158" s="147" t="s">
        <v>156</v>
      </c>
      <c r="AU158" s="147" t="s">
        <v>77</v>
      </c>
      <c r="AY158" s="16" t="s">
        <v>154</v>
      </c>
      <c r="BE158" s="148">
        <f>IF(N158="základní",J158,0)</f>
        <v>0</v>
      </c>
      <c r="BF158" s="148">
        <f>IF(N158="snížená",J158,0)</f>
        <v>0</v>
      </c>
      <c r="BG158" s="148">
        <f>IF(N158="zákl. přenesená",J158,0)</f>
        <v>0</v>
      </c>
      <c r="BH158" s="148">
        <f>IF(N158="sníž. přenesená",J158,0)</f>
        <v>0</v>
      </c>
      <c r="BI158" s="148">
        <f>IF(N158="nulová",J158,0)</f>
        <v>0</v>
      </c>
      <c r="BJ158" s="16" t="s">
        <v>75</v>
      </c>
      <c r="BK158" s="148">
        <f>ROUND(I158*H158,2)</f>
        <v>0</v>
      </c>
      <c r="BL158" s="16" t="s">
        <v>160</v>
      </c>
      <c r="BM158" s="147" t="s">
        <v>670</v>
      </c>
    </row>
    <row r="159" spans="2:65" s="11" customFormat="1" ht="22.9" customHeight="1">
      <c r="B159" s="124"/>
      <c r="D159" s="125" t="s">
        <v>67</v>
      </c>
      <c r="E159" s="134" t="s">
        <v>160</v>
      </c>
      <c r="F159" s="134" t="s">
        <v>251</v>
      </c>
      <c r="J159" s="135">
        <f>BK159</f>
        <v>0</v>
      </c>
      <c r="L159" s="124"/>
      <c r="M159" s="128"/>
      <c r="N159" s="129"/>
      <c r="O159" s="129"/>
      <c r="P159" s="130">
        <f>SUM(P160:P166)</f>
        <v>203.35374000000002</v>
      </c>
      <c r="Q159" s="129"/>
      <c r="R159" s="130">
        <f>SUM(R160:R166)</f>
        <v>29.955892163999998</v>
      </c>
      <c r="S159" s="129"/>
      <c r="T159" s="131">
        <f>SUM(T160:T166)</f>
        <v>0</v>
      </c>
      <c r="AR159" s="125" t="s">
        <v>75</v>
      </c>
      <c r="AT159" s="132" t="s">
        <v>67</v>
      </c>
      <c r="AU159" s="132" t="s">
        <v>75</v>
      </c>
      <c r="AY159" s="125" t="s">
        <v>154</v>
      </c>
      <c r="BK159" s="133">
        <f>SUM(BK160:BK166)</f>
        <v>0</v>
      </c>
    </row>
    <row r="160" spans="2:65" s="1" customFormat="1" ht="16.5" customHeight="1">
      <c r="B160" s="136"/>
      <c r="C160" s="137" t="s">
        <v>236</v>
      </c>
      <c r="D160" s="137" t="s">
        <v>156</v>
      </c>
      <c r="E160" s="138" t="s">
        <v>671</v>
      </c>
      <c r="F160" s="139" t="s">
        <v>672</v>
      </c>
      <c r="G160" s="140" t="s">
        <v>169</v>
      </c>
      <c r="H160" s="141">
        <v>15.31</v>
      </c>
      <c r="I160" s="142"/>
      <c r="J160" s="142">
        <f>ROUND(I160*H160,2)</f>
        <v>0</v>
      </c>
      <c r="K160" s="139" t="s">
        <v>1</v>
      </c>
      <c r="L160" s="28"/>
      <c r="M160" s="143" t="s">
        <v>1</v>
      </c>
      <c r="N160" s="144" t="s">
        <v>33</v>
      </c>
      <c r="O160" s="145">
        <v>0</v>
      </c>
      <c r="P160" s="145">
        <f>O160*H160</f>
        <v>0</v>
      </c>
      <c r="Q160" s="145">
        <v>0</v>
      </c>
      <c r="R160" s="145">
        <f>Q160*H160</f>
        <v>0</v>
      </c>
      <c r="S160" s="145">
        <v>0</v>
      </c>
      <c r="T160" s="146">
        <f>S160*H160</f>
        <v>0</v>
      </c>
      <c r="AR160" s="147" t="s">
        <v>160</v>
      </c>
      <c r="AT160" s="147" t="s">
        <v>156</v>
      </c>
      <c r="AU160" s="147" t="s">
        <v>77</v>
      </c>
      <c r="AY160" s="16" t="s">
        <v>154</v>
      </c>
      <c r="BE160" s="148">
        <f>IF(N160="základní",J160,0)</f>
        <v>0</v>
      </c>
      <c r="BF160" s="148">
        <f>IF(N160="snížená",J160,0)</f>
        <v>0</v>
      </c>
      <c r="BG160" s="148">
        <f>IF(N160="zákl. přenesená",J160,0)</f>
        <v>0</v>
      </c>
      <c r="BH160" s="148">
        <f>IF(N160="sníž. přenesená",J160,0)</f>
        <v>0</v>
      </c>
      <c r="BI160" s="148">
        <f>IF(N160="nulová",J160,0)</f>
        <v>0</v>
      </c>
      <c r="BJ160" s="16" t="s">
        <v>75</v>
      </c>
      <c r="BK160" s="148">
        <f>ROUND(I160*H160,2)</f>
        <v>0</v>
      </c>
      <c r="BL160" s="16" t="s">
        <v>160</v>
      </c>
      <c r="BM160" s="147" t="s">
        <v>673</v>
      </c>
    </row>
    <row r="161" spans="2:65" s="1" customFormat="1" ht="16.5" customHeight="1">
      <c r="B161" s="136"/>
      <c r="C161" s="137" t="s">
        <v>240</v>
      </c>
      <c r="D161" s="137" t="s">
        <v>156</v>
      </c>
      <c r="E161" s="138" t="s">
        <v>257</v>
      </c>
      <c r="F161" s="139" t="s">
        <v>258</v>
      </c>
      <c r="G161" s="140" t="s">
        <v>169</v>
      </c>
      <c r="H161" s="141">
        <v>3</v>
      </c>
      <c r="I161" s="142"/>
      <c r="J161" s="142">
        <f>ROUND(I161*H161,2)</f>
        <v>0</v>
      </c>
      <c r="K161" s="139" t="s">
        <v>1</v>
      </c>
      <c r="L161" s="28"/>
      <c r="M161" s="143" t="s">
        <v>1</v>
      </c>
      <c r="N161" s="144" t="s">
        <v>33</v>
      </c>
      <c r="O161" s="145">
        <v>0</v>
      </c>
      <c r="P161" s="145">
        <f>O161*H161</f>
        <v>0</v>
      </c>
      <c r="Q161" s="145">
        <v>2.4925449999999998</v>
      </c>
      <c r="R161" s="145">
        <f>Q161*H161</f>
        <v>7.4776349999999994</v>
      </c>
      <c r="S161" s="145">
        <v>0</v>
      </c>
      <c r="T161" s="146">
        <f>S161*H161</f>
        <v>0</v>
      </c>
      <c r="AR161" s="147" t="s">
        <v>160</v>
      </c>
      <c r="AT161" s="147" t="s">
        <v>156</v>
      </c>
      <c r="AU161" s="147" t="s">
        <v>77</v>
      </c>
      <c r="AY161" s="16" t="s">
        <v>154</v>
      </c>
      <c r="BE161" s="148">
        <f>IF(N161="základní",J161,0)</f>
        <v>0</v>
      </c>
      <c r="BF161" s="148">
        <f>IF(N161="snížená",J161,0)</f>
        <v>0</v>
      </c>
      <c r="BG161" s="148">
        <f>IF(N161="zákl. přenesená",J161,0)</f>
        <v>0</v>
      </c>
      <c r="BH161" s="148">
        <f>IF(N161="sníž. přenesená",J161,0)</f>
        <v>0</v>
      </c>
      <c r="BI161" s="148">
        <f>IF(N161="nulová",J161,0)</f>
        <v>0</v>
      </c>
      <c r="BJ161" s="16" t="s">
        <v>75</v>
      </c>
      <c r="BK161" s="148">
        <f>ROUND(I161*H161,2)</f>
        <v>0</v>
      </c>
      <c r="BL161" s="16" t="s">
        <v>160</v>
      </c>
      <c r="BM161" s="147" t="s">
        <v>674</v>
      </c>
    </row>
    <row r="162" spans="2:65" s="1" customFormat="1" ht="24" customHeight="1">
      <c r="B162" s="136"/>
      <c r="C162" s="137" t="s">
        <v>244</v>
      </c>
      <c r="D162" s="137" t="s">
        <v>156</v>
      </c>
      <c r="E162" s="138" t="s">
        <v>261</v>
      </c>
      <c r="F162" s="139" t="s">
        <v>262</v>
      </c>
      <c r="G162" s="140" t="s">
        <v>169</v>
      </c>
      <c r="H162" s="141">
        <v>204</v>
      </c>
      <c r="I162" s="142"/>
      <c r="J162" s="142">
        <f>ROUND(I162*H162,2)</f>
        <v>0</v>
      </c>
      <c r="K162" s="139" t="s">
        <v>1</v>
      </c>
      <c r="L162" s="28"/>
      <c r="M162" s="143" t="s">
        <v>1</v>
      </c>
      <c r="N162" s="144" t="s">
        <v>33</v>
      </c>
      <c r="O162" s="145">
        <v>0.8</v>
      </c>
      <c r="P162" s="145">
        <f>O162*H162</f>
        <v>163.20000000000002</v>
      </c>
      <c r="Q162" s="145">
        <v>0</v>
      </c>
      <c r="R162" s="145">
        <f>Q162*H162</f>
        <v>0</v>
      </c>
      <c r="S162" s="145">
        <v>0</v>
      </c>
      <c r="T162" s="146">
        <f>S162*H162</f>
        <v>0</v>
      </c>
      <c r="AR162" s="147" t="s">
        <v>160</v>
      </c>
      <c r="AT162" s="147" t="s">
        <v>156</v>
      </c>
      <c r="AU162" s="147" t="s">
        <v>77</v>
      </c>
      <c r="AY162" s="16" t="s">
        <v>154</v>
      </c>
      <c r="BE162" s="148">
        <f>IF(N162="základní",J162,0)</f>
        <v>0</v>
      </c>
      <c r="BF162" s="148">
        <f>IF(N162="snížená",J162,0)</f>
        <v>0</v>
      </c>
      <c r="BG162" s="148">
        <f>IF(N162="zákl. přenesená",J162,0)</f>
        <v>0</v>
      </c>
      <c r="BH162" s="148">
        <f>IF(N162="sníž. přenesená",J162,0)</f>
        <v>0</v>
      </c>
      <c r="BI162" s="148">
        <f>IF(N162="nulová",J162,0)</f>
        <v>0</v>
      </c>
      <c r="BJ162" s="16" t="s">
        <v>75</v>
      </c>
      <c r="BK162" s="148">
        <f>ROUND(I162*H162,2)</f>
        <v>0</v>
      </c>
      <c r="BL162" s="16" t="s">
        <v>160</v>
      </c>
      <c r="BM162" s="147" t="s">
        <v>675</v>
      </c>
    </row>
    <row r="163" spans="2:65" s="12" customFormat="1">
      <c r="B163" s="149"/>
      <c r="D163" s="150" t="s">
        <v>191</v>
      </c>
      <c r="E163" s="151" t="s">
        <v>1</v>
      </c>
      <c r="F163" s="152" t="s">
        <v>676</v>
      </c>
      <c r="H163" s="153">
        <v>204</v>
      </c>
      <c r="L163" s="149"/>
      <c r="M163" s="154"/>
      <c r="N163" s="155"/>
      <c r="O163" s="155"/>
      <c r="P163" s="155"/>
      <c r="Q163" s="155"/>
      <c r="R163" s="155"/>
      <c r="S163" s="155"/>
      <c r="T163" s="156"/>
      <c r="AT163" s="151" t="s">
        <v>191</v>
      </c>
      <c r="AU163" s="151" t="s">
        <v>77</v>
      </c>
      <c r="AV163" s="12" t="s">
        <v>77</v>
      </c>
      <c r="AW163" s="12" t="s">
        <v>25</v>
      </c>
      <c r="AX163" s="12" t="s">
        <v>75</v>
      </c>
      <c r="AY163" s="151" t="s">
        <v>154</v>
      </c>
    </row>
    <row r="164" spans="2:65" s="1" customFormat="1" ht="24" customHeight="1">
      <c r="B164" s="136"/>
      <c r="C164" s="137" t="s">
        <v>7</v>
      </c>
      <c r="D164" s="137" t="s">
        <v>156</v>
      </c>
      <c r="E164" s="138" t="s">
        <v>266</v>
      </c>
      <c r="F164" s="139" t="s">
        <v>267</v>
      </c>
      <c r="G164" s="140" t="s">
        <v>159</v>
      </c>
      <c r="H164" s="141">
        <v>24.189</v>
      </c>
      <c r="I164" s="142"/>
      <c r="J164" s="142">
        <f>ROUND(I164*H164,2)</f>
        <v>0</v>
      </c>
      <c r="K164" s="139" t="s">
        <v>1</v>
      </c>
      <c r="L164" s="28"/>
      <c r="M164" s="143" t="s">
        <v>1</v>
      </c>
      <c r="N164" s="144" t="s">
        <v>33</v>
      </c>
      <c r="O164" s="145">
        <v>1.66</v>
      </c>
      <c r="P164" s="145">
        <f>O164*H164</f>
        <v>40.153739999999999</v>
      </c>
      <c r="Q164" s="145">
        <v>0.92927599999999999</v>
      </c>
      <c r="R164" s="145">
        <f>Q164*H164</f>
        <v>22.478257163999999</v>
      </c>
      <c r="S164" s="145">
        <v>0</v>
      </c>
      <c r="T164" s="146">
        <f>S164*H164</f>
        <v>0</v>
      </c>
      <c r="AR164" s="147" t="s">
        <v>160</v>
      </c>
      <c r="AT164" s="147" t="s">
        <v>156</v>
      </c>
      <c r="AU164" s="147" t="s">
        <v>77</v>
      </c>
      <c r="AY164" s="16" t="s">
        <v>154</v>
      </c>
      <c r="BE164" s="148">
        <f>IF(N164="základní",J164,0)</f>
        <v>0</v>
      </c>
      <c r="BF164" s="148">
        <f>IF(N164="snížená",J164,0)</f>
        <v>0</v>
      </c>
      <c r="BG164" s="148">
        <f>IF(N164="zákl. přenesená",J164,0)</f>
        <v>0</v>
      </c>
      <c r="BH164" s="148">
        <f>IF(N164="sníž. přenesená",J164,0)</f>
        <v>0</v>
      </c>
      <c r="BI164" s="148">
        <f>IF(N164="nulová",J164,0)</f>
        <v>0</v>
      </c>
      <c r="BJ164" s="16" t="s">
        <v>75</v>
      </c>
      <c r="BK164" s="148">
        <f>ROUND(I164*H164,2)</f>
        <v>0</v>
      </c>
      <c r="BL164" s="16" t="s">
        <v>160</v>
      </c>
      <c r="BM164" s="147" t="s">
        <v>677</v>
      </c>
    </row>
    <row r="165" spans="2:65" s="14" customFormat="1">
      <c r="B165" s="173"/>
      <c r="D165" s="150" t="s">
        <v>191</v>
      </c>
      <c r="E165" s="174" t="s">
        <v>1</v>
      </c>
      <c r="F165" s="175" t="s">
        <v>678</v>
      </c>
      <c r="H165" s="174" t="s">
        <v>1</v>
      </c>
      <c r="L165" s="173"/>
      <c r="M165" s="176"/>
      <c r="N165" s="177"/>
      <c r="O165" s="177"/>
      <c r="P165" s="177"/>
      <c r="Q165" s="177"/>
      <c r="R165" s="177"/>
      <c r="S165" s="177"/>
      <c r="T165" s="178"/>
      <c r="AT165" s="174" t="s">
        <v>191</v>
      </c>
      <c r="AU165" s="174" t="s">
        <v>77</v>
      </c>
      <c r="AV165" s="14" t="s">
        <v>75</v>
      </c>
      <c r="AW165" s="14" t="s">
        <v>25</v>
      </c>
      <c r="AX165" s="14" t="s">
        <v>68</v>
      </c>
      <c r="AY165" s="174" t="s">
        <v>154</v>
      </c>
    </row>
    <row r="166" spans="2:65" s="12" customFormat="1">
      <c r="B166" s="149"/>
      <c r="D166" s="150" t="s">
        <v>191</v>
      </c>
      <c r="E166" s="151" t="s">
        <v>1</v>
      </c>
      <c r="F166" s="152" t="s">
        <v>679</v>
      </c>
      <c r="H166" s="153">
        <v>24.189</v>
      </c>
      <c r="L166" s="149"/>
      <c r="M166" s="154"/>
      <c r="N166" s="155"/>
      <c r="O166" s="155"/>
      <c r="P166" s="155"/>
      <c r="Q166" s="155"/>
      <c r="R166" s="155"/>
      <c r="S166" s="155"/>
      <c r="T166" s="156"/>
      <c r="AT166" s="151" t="s">
        <v>191</v>
      </c>
      <c r="AU166" s="151" t="s">
        <v>77</v>
      </c>
      <c r="AV166" s="12" t="s">
        <v>77</v>
      </c>
      <c r="AW166" s="12" t="s">
        <v>25</v>
      </c>
      <c r="AX166" s="12" t="s">
        <v>75</v>
      </c>
      <c r="AY166" s="151" t="s">
        <v>154</v>
      </c>
    </row>
    <row r="167" spans="2:65" s="11" customFormat="1" ht="22.9" customHeight="1">
      <c r="B167" s="124"/>
      <c r="D167" s="125" t="s">
        <v>67</v>
      </c>
      <c r="E167" s="134" t="s">
        <v>186</v>
      </c>
      <c r="F167" s="134" t="s">
        <v>271</v>
      </c>
      <c r="J167" s="135">
        <f>BK167</f>
        <v>0</v>
      </c>
      <c r="L167" s="124"/>
      <c r="M167" s="128"/>
      <c r="N167" s="129"/>
      <c r="O167" s="129"/>
      <c r="P167" s="130">
        <f>P168</f>
        <v>0</v>
      </c>
      <c r="Q167" s="129"/>
      <c r="R167" s="130">
        <f>R168</f>
        <v>0</v>
      </c>
      <c r="S167" s="129"/>
      <c r="T167" s="131">
        <f>T168</f>
        <v>0</v>
      </c>
      <c r="AR167" s="125" t="s">
        <v>75</v>
      </c>
      <c r="AT167" s="132" t="s">
        <v>67</v>
      </c>
      <c r="AU167" s="132" t="s">
        <v>75</v>
      </c>
      <c r="AY167" s="125" t="s">
        <v>154</v>
      </c>
      <c r="BK167" s="133">
        <f>BK168</f>
        <v>0</v>
      </c>
    </row>
    <row r="168" spans="2:65" s="1" customFormat="1" ht="24" customHeight="1">
      <c r="B168" s="136"/>
      <c r="C168" s="137" t="s">
        <v>252</v>
      </c>
      <c r="D168" s="137" t="s">
        <v>156</v>
      </c>
      <c r="E168" s="138" t="s">
        <v>273</v>
      </c>
      <c r="F168" s="139" t="s">
        <v>274</v>
      </c>
      <c r="G168" s="140" t="s">
        <v>275</v>
      </c>
      <c r="H168" s="141">
        <v>1</v>
      </c>
      <c r="I168" s="142"/>
      <c r="J168" s="142">
        <f>ROUND(I168*H168,2)</f>
        <v>0</v>
      </c>
      <c r="K168" s="139" t="s">
        <v>1</v>
      </c>
      <c r="L168" s="28"/>
      <c r="M168" s="143" t="s">
        <v>1</v>
      </c>
      <c r="N168" s="144" t="s">
        <v>33</v>
      </c>
      <c r="O168" s="145">
        <v>0</v>
      </c>
      <c r="P168" s="145">
        <f>O168*H168</f>
        <v>0</v>
      </c>
      <c r="Q168" s="145">
        <v>0</v>
      </c>
      <c r="R168" s="145">
        <f>Q168*H168</f>
        <v>0</v>
      </c>
      <c r="S168" s="145">
        <v>0</v>
      </c>
      <c r="T168" s="146">
        <f>S168*H168</f>
        <v>0</v>
      </c>
      <c r="AR168" s="147" t="s">
        <v>160</v>
      </c>
      <c r="AT168" s="147" t="s">
        <v>156</v>
      </c>
      <c r="AU168" s="147" t="s">
        <v>77</v>
      </c>
      <c r="AY168" s="16" t="s">
        <v>154</v>
      </c>
      <c r="BE168" s="148">
        <f>IF(N168="základní",J168,0)</f>
        <v>0</v>
      </c>
      <c r="BF168" s="148">
        <f>IF(N168="snížená",J168,0)</f>
        <v>0</v>
      </c>
      <c r="BG168" s="148">
        <f>IF(N168="zákl. přenesená",J168,0)</f>
        <v>0</v>
      </c>
      <c r="BH168" s="148">
        <f>IF(N168="sníž. přenesená",J168,0)</f>
        <v>0</v>
      </c>
      <c r="BI168" s="148">
        <f>IF(N168="nulová",J168,0)</f>
        <v>0</v>
      </c>
      <c r="BJ168" s="16" t="s">
        <v>75</v>
      </c>
      <c r="BK168" s="148">
        <f>ROUND(I168*H168,2)</f>
        <v>0</v>
      </c>
      <c r="BL168" s="16" t="s">
        <v>160</v>
      </c>
      <c r="BM168" s="147" t="s">
        <v>680</v>
      </c>
    </row>
    <row r="169" spans="2:65" s="11" customFormat="1" ht="22.9" customHeight="1">
      <c r="B169" s="124"/>
      <c r="D169" s="125" t="s">
        <v>67</v>
      </c>
      <c r="E169" s="134" t="s">
        <v>193</v>
      </c>
      <c r="F169" s="134" t="s">
        <v>277</v>
      </c>
      <c r="J169" s="135">
        <f>BK169</f>
        <v>0</v>
      </c>
      <c r="L169" s="124"/>
      <c r="M169" s="128"/>
      <c r="N169" s="129"/>
      <c r="O169" s="129"/>
      <c r="P169" s="130">
        <f>SUM(P170:P176)</f>
        <v>194.55450000000002</v>
      </c>
      <c r="Q169" s="129"/>
      <c r="R169" s="130">
        <f>SUM(R170:R176)</f>
        <v>24.537535920000003</v>
      </c>
      <c r="S169" s="129"/>
      <c r="T169" s="131">
        <f>SUM(T170:T176)</f>
        <v>61.264000000000003</v>
      </c>
      <c r="AR169" s="125" t="s">
        <v>75</v>
      </c>
      <c r="AT169" s="132" t="s">
        <v>67</v>
      </c>
      <c r="AU169" s="132" t="s">
        <v>75</v>
      </c>
      <c r="AY169" s="125" t="s">
        <v>154</v>
      </c>
      <c r="BK169" s="133">
        <f>SUM(BK170:BK176)</f>
        <v>0</v>
      </c>
    </row>
    <row r="170" spans="2:65" s="1" customFormat="1" ht="16.5" customHeight="1">
      <c r="B170" s="136"/>
      <c r="C170" s="137" t="s">
        <v>256</v>
      </c>
      <c r="D170" s="137" t="s">
        <v>156</v>
      </c>
      <c r="E170" s="138" t="s">
        <v>279</v>
      </c>
      <c r="F170" s="139" t="s">
        <v>280</v>
      </c>
      <c r="G170" s="140" t="s">
        <v>281</v>
      </c>
      <c r="H170" s="141">
        <v>14.9</v>
      </c>
      <c r="I170" s="142"/>
      <c r="J170" s="142">
        <f t="shared" ref="J170:J176" si="10">ROUND(I170*H170,2)</f>
        <v>0</v>
      </c>
      <c r="K170" s="139" t="s">
        <v>1</v>
      </c>
      <c r="L170" s="28"/>
      <c r="M170" s="143" t="s">
        <v>1</v>
      </c>
      <c r="N170" s="144" t="s">
        <v>33</v>
      </c>
      <c r="O170" s="145">
        <v>2.8450000000000002</v>
      </c>
      <c r="P170" s="145">
        <f t="shared" ref="P170:P176" si="11">O170*H170</f>
        <v>42.390500000000003</v>
      </c>
      <c r="Q170" s="145">
        <v>1.4387608000000001</v>
      </c>
      <c r="R170" s="145">
        <f t="shared" ref="R170:R176" si="12">Q170*H170</f>
        <v>21.437535920000002</v>
      </c>
      <c r="S170" s="145">
        <v>0</v>
      </c>
      <c r="T170" s="146">
        <f t="shared" ref="T170:T176" si="13">S170*H170</f>
        <v>0</v>
      </c>
      <c r="AR170" s="147" t="s">
        <v>160</v>
      </c>
      <c r="AT170" s="147" t="s">
        <v>156</v>
      </c>
      <c r="AU170" s="147" t="s">
        <v>77</v>
      </c>
      <c r="AY170" s="16" t="s">
        <v>154</v>
      </c>
      <c r="BE170" s="148">
        <f t="shared" ref="BE170:BE176" si="14">IF(N170="základní",J170,0)</f>
        <v>0</v>
      </c>
      <c r="BF170" s="148">
        <f t="shared" ref="BF170:BF176" si="15">IF(N170="snížená",J170,0)</f>
        <v>0</v>
      </c>
      <c r="BG170" s="148">
        <f t="shared" ref="BG170:BG176" si="16">IF(N170="zákl. přenesená",J170,0)</f>
        <v>0</v>
      </c>
      <c r="BH170" s="148">
        <f t="shared" ref="BH170:BH176" si="17">IF(N170="sníž. přenesená",J170,0)</f>
        <v>0</v>
      </c>
      <c r="BI170" s="148">
        <f t="shared" ref="BI170:BI176" si="18">IF(N170="nulová",J170,0)</f>
        <v>0</v>
      </c>
      <c r="BJ170" s="16" t="s">
        <v>75</v>
      </c>
      <c r="BK170" s="148">
        <f t="shared" ref="BK170:BK176" si="19">ROUND(I170*H170,2)</f>
        <v>0</v>
      </c>
      <c r="BL170" s="16" t="s">
        <v>160</v>
      </c>
      <c r="BM170" s="147" t="s">
        <v>681</v>
      </c>
    </row>
    <row r="171" spans="2:65" s="1" customFormat="1" ht="16.5" customHeight="1">
      <c r="B171" s="136"/>
      <c r="C171" s="164" t="s">
        <v>260</v>
      </c>
      <c r="D171" s="164" t="s">
        <v>226</v>
      </c>
      <c r="E171" s="165" t="s">
        <v>284</v>
      </c>
      <c r="F171" s="166" t="s">
        <v>285</v>
      </c>
      <c r="G171" s="167" t="s">
        <v>275</v>
      </c>
      <c r="H171" s="168">
        <v>12</v>
      </c>
      <c r="I171" s="169"/>
      <c r="J171" s="169">
        <f t="shared" si="10"/>
        <v>0</v>
      </c>
      <c r="K171" s="166" t="s">
        <v>1</v>
      </c>
      <c r="L171" s="170"/>
      <c r="M171" s="171" t="s">
        <v>1</v>
      </c>
      <c r="N171" s="172" t="s">
        <v>33</v>
      </c>
      <c r="O171" s="145">
        <v>0</v>
      </c>
      <c r="P171" s="145">
        <f t="shared" si="11"/>
        <v>0</v>
      </c>
      <c r="Q171" s="145">
        <v>0</v>
      </c>
      <c r="R171" s="145">
        <f t="shared" si="12"/>
        <v>0</v>
      </c>
      <c r="S171" s="145">
        <v>0</v>
      </c>
      <c r="T171" s="146">
        <f t="shared" si="13"/>
        <v>0</v>
      </c>
      <c r="AR171" s="147" t="s">
        <v>186</v>
      </c>
      <c r="AT171" s="147" t="s">
        <v>226</v>
      </c>
      <c r="AU171" s="147" t="s">
        <v>77</v>
      </c>
      <c r="AY171" s="16" t="s">
        <v>154</v>
      </c>
      <c r="BE171" s="148">
        <f t="shared" si="14"/>
        <v>0</v>
      </c>
      <c r="BF171" s="148">
        <f t="shared" si="15"/>
        <v>0</v>
      </c>
      <c r="BG171" s="148">
        <f t="shared" si="16"/>
        <v>0</v>
      </c>
      <c r="BH171" s="148">
        <f t="shared" si="17"/>
        <v>0</v>
      </c>
      <c r="BI171" s="148">
        <f t="shared" si="18"/>
        <v>0</v>
      </c>
      <c r="BJ171" s="16" t="s">
        <v>75</v>
      </c>
      <c r="BK171" s="148">
        <f t="shared" si="19"/>
        <v>0</v>
      </c>
      <c r="BL171" s="16" t="s">
        <v>160</v>
      </c>
      <c r="BM171" s="147" t="s">
        <v>682</v>
      </c>
    </row>
    <row r="172" spans="2:65" s="1" customFormat="1" ht="24" customHeight="1">
      <c r="B172" s="136"/>
      <c r="C172" s="164" t="s">
        <v>265</v>
      </c>
      <c r="D172" s="164" t="s">
        <v>226</v>
      </c>
      <c r="E172" s="165" t="s">
        <v>288</v>
      </c>
      <c r="F172" s="166" t="s">
        <v>289</v>
      </c>
      <c r="G172" s="167" t="s">
        <v>275</v>
      </c>
      <c r="H172" s="168">
        <v>2</v>
      </c>
      <c r="I172" s="169"/>
      <c r="J172" s="169">
        <f t="shared" si="10"/>
        <v>0</v>
      </c>
      <c r="K172" s="166" t="s">
        <v>1</v>
      </c>
      <c r="L172" s="170"/>
      <c r="M172" s="171" t="s">
        <v>1</v>
      </c>
      <c r="N172" s="172" t="s">
        <v>33</v>
      </c>
      <c r="O172" s="145">
        <v>0</v>
      </c>
      <c r="P172" s="145">
        <f t="shared" si="11"/>
        <v>0</v>
      </c>
      <c r="Q172" s="145">
        <v>0</v>
      </c>
      <c r="R172" s="145">
        <f t="shared" si="12"/>
        <v>0</v>
      </c>
      <c r="S172" s="145">
        <v>0</v>
      </c>
      <c r="T172" s="146">
        <f t="shared" si="13"/>
        <v>0</v>
      </c>
      <c r="AR172" s="147" t="s">
        <v>186</v>
      </c>
      <c r="AT172" s="147" t="s">
        <v>226</v>
      </c>
      <c r="AU172" s="147" t="s">
        <v>77</v>
      </c>
      <c r="AY172" s="16" t="s">
        <v>154</v>
      </c>
      <c r="BE172" s="148">
        <f t="shared" si="14"/>
        <v>0</v>
      </c>
      <c r="BF172" s="148">
        <f t="shared" si="15"/>
        <v>0</v>
      </c>
      <c r="BG172" s="148">
        <f t="shared" si="16"/>
        <v>0</v>
      </c>
      <c r="BH172" s="148">
        <f t="shared" si="17"/>
        <v>0</v>
      </c>
      <c r="BI172" s="148">
        <f t="shared" si="18"/>
        <v>0</v>
      </c>
      <c r="BJ172" s="16" t="s">
        <v>75</v>
      </c>
      <c r="BK172" s="148">
        <f t="shared" si="19"/>
        <v>0</v>
      </c>
      <c r="BL172" s="16" t="s">
        <v>160</v>
      </c>
      <c r="BM172" s="147" t="s">
        <v>683</v>
      </c>
    </row>
    <row r="173" spans="2:65" s="1" customFormat="1" ht="16.5" customHeight="1">
      <c r="B173" s="136"/>
      <c r="C173" s="137" t="s">
        <v>272</v>
      </c>
      <c r="D173" s="137" t="s">
        <v>156</v>
      </c>
      <c r="E173" s="138" t="s">
        <v>292</v>
      </c>
      <c r="F173" s="139" t="s">
        <v>293</v>
      </c>
      <c r="G173" s="140" t="s">
        <v>275</v>
      </c>
      <c r="H173" s="141">
        <v>1</v>
      </c>
      <c r="I173" s="142"/>
      <c r="J173" s="142">
        <f t="shared" si="10"/>
        <v>0</v>
      </c>
      <c r="K173" s="139" t="s">
        <v>1</v>
      </c>
      <c r="L173" s="28"/>
      <c r="M173" s="143" t="s">
        <v>1</v>
      </c>
      <c r="N173" s="144" t="s">
        <v>33</v>
      </c>
      <c r="O173" s="145">
        <v>1.2649999999999999</v>
      </c>
      <c r="P173" s="145">
        <f t="shared" si="11"/>
        <v>1.2649999999999999</v>
      </c>
      <c r="Q173" s="145">
        <v>0.1</v>
      </c>
      <c r="R173" s="145">
        <f t="shared" si="12"/>
        <v>0.1</v>
      </c>
      <c r="S173" s="145">
        <v>0</v>
      </c>
      <c r="T173" s="146">
        <f t="shared" si="13"/>
        <v>0</v>
      </c>
      <c r="AR173" s="147" t="s">
        <v>160</v>
      </c>
      <c r="AT173" s="147" t="s">
        <v>156</v>
      </c>
      <c r="AU173" s="147" t="s">
        <v>77</v>
      </c>
      <c r="AY173" s="16" t="s">
        <v>154</v>
      </c>
      <c r="BE173" s="148">
        <f t="shared" si="14"/>
        <v>0</v>
      </c>
      <c r="BF173" s="148">
        <f t="shared" si="15"/>
        <v>0</v>
      </c>
      <c r="BG173" s="148">
        <f t="shared" si="16"/>
        <v>0</v>
      </c>
      <c r="BH173" s="148">
        <f t="shared" si="17"/>
        <v>0</v>
      </c>
      <c r="BI173" s="148">
        <f t="shared" si="18"/>
        <v>0</v>
      </c>
      <c r="BJ173" s="16" t="s">
        <v>75</v>
      </c>
      <c r="BK173" s="148">
        <f t="shared" si="19"/>
        <v>0</v>
      </c>
      <c r="BL173" s="16" t="s">
        <v>160</v>
      </c>
      <c r="BM173" s="147" t="s">
        <v>684</v>
      </c>
    </row>
    <row r="174" spans="2:65" s="1" customFormat="1" ht="16.5" customHeight="1">
      <c r="B174" s="136"/>
      <c r="C174" s="137" t="s">
        <v>278</v>
      </c>
      <c r="D174" s="137" t="s">
        <v>156</v>
      </c>
      <c r="E174" s="138" t="s">
        <v>296</v>
      </c>
      <c r="F174" s="139" t="s">
        <v>297</v>
      </c>
      <c r="G174" s="140" t="s">
        <v>169</v>
      </c>
      <c r="H174" s="141">
        <v>25</v>
      </c>
      <c r="I174" s="142"/>
      <c r="J174" s="142">
        <f t="shared" si="10"/>
        <v>0</v>
      </c>
      <c r="K174" s="139" t="s">
        <v>189</v>
      </c>
      <c r="L174" s="28"/>
      <c r="M174" s="143" t="s">
        <v>1</v>
      </c>
      <c r="N174" s="144" t="s">
        <v>33</v>
      </c>
      <c r="O174" s="145">
        <v>5.2359999999999998</v>
      </c>
      <c r="P174" s="145">
        <f t="shared" si="11"/>
        <v>130.9</v>
      </c>
      <c r="Q174" s="145">
        <v>0.12</v>
      </c>
      <c r="R174" s="145">
        <f t="shared" si="12"/>
        <v>3</v>
      </c>
      <c r="S174" s="145">
        <v>2.2000000000000002</v>
      </c>
      <c r="T174" s="146">
        <f t="shared" si="13"/>
        <v>55.000000000000007</v>
      </c>
      <c r="AR174" s="147" t="s">
        <v>160</v>
      </c>
      <c r="AT174" s="147" t="s">
        <v>156</v>
      </c>
      <c r="AU174" s="147" t="s">
        <v>77</v>
      </c>
      <c r="AY174" s="16" t="s">
        <v>154</v>
      </c>
      <c r="BE174" s="148">
        <f t="shared" si="14"/>
        <v>0</v>
      </c>
      <c r="BF174" s="148">
        <f t="shared" si="15"/>
        <v>0</v>
      </c>
      <c r="BG174" s="148">
        <f t="shared" si="16"/>
        <v>0</v>
      </c>
      <c r="BH174" s="148">
        <f t="shared" si="17"/>
        <v>0</v>
      </c>
      <c r="BI174" s="148">
        <f t="shared" si="18"/>
        <v>0</v>
      </c>
      <c r="BJ174" s="16" t="s">
        <v>75</v>
      </c>
      <c r="BK174" s="148">
        <f t="shared" si="19"/>
        <v>0</v>
      </c>
      <c r="BL174" s="16" t="s">
        <v>160</v>
      </c>
      <c r="BM174" s="147" t="s">
        <v>685</v>
      </c>
    </row>
    <row r="175" spans="2:65" s="1" customFormat="1" ht="16.5" customHeight="1">
      <c r="B175" s="136"/>
      <c r="C175" s="137" t="s">
        <v>283</v>
      </c>
      <c r="D175" s="137" t="s">
        <v>156</v>
      </c>
      <c r="E175" s="138" t="s">
        <v>300</v>
      </c>
      <c r="F175" s="139" t="s">
        <v>301</v>
      </c>
      <c r="G175" s="140" t="s">
        <v>281</v>
      </c>
      <c r="H175" s="141">
        <v>3</v>
      </c>
      <c r="I175" s="142"/>
      <c r="J175" s="142">
        <f t="shared" si="10"/>
        <v>0</v>
      </c>
      <c r="K175" s="139" t="s">
        <v>1</v>
      </c>
      <c r="L175" s="28"/>
      <c r="M175" s="143" t="s">
        <v>1</v>
      </c>
      <c r="N175" s="144" t="s">
        <v>33</v>
      </c>
      <c r="O175" s="145">
        <v>6.5030000000000001</v>
      </c>
      <c r="P175" s="145">
        <f t="shared" si="11"/>
        <v>19.509</v>
      </c>
      <c r="Q175" s="145">
        <v>0</v>
      </c>
      <c r="R175" s="145">
        <f t="shared" si="12"/>
        <v>0</v>
      </c>
      <c r="S175" s="145">
        <v>2.0550000000000002</v>
      </c>
      <c r="T175" s="146">
        <f t="shared" si="13"/>
        <v>6.1650000000000009</v>
      </c>
      <c r="AR175" s="147" t="s">
        <v>160</v>
      </c>
      <c r="AT175" s="147" t="s">
        <v>156</v>
      </c>
      <c r="AU175" s="147" t="s">
        <v>77</v>
      </c>
      <c r="AY175" s="16" t="s">
        <v>154</v>
      </c>
      <c r="BE175" s="148">
        <f t="shared" si="14"/>
        <v>0</v>
      </c>
      <c r="BF175" s="148">
        <f t="shared" si="15"/>
        <v>0</v>
      </c>
      <c r="BG175" s="148">
        <f t="shared" si="16"/>
        <v>0</v>
      </c>
      <c r="BH175" s="148">
        <f t="shared" si="17"/>
        <v>0</v>
      </c>
      <c r="BI175" s="148">
        <f t="shared" si="18"/>
        <v>0</v>
      </c>
      <c r="BJ175" s="16" t="s">
        <v>75</v>
      </c>
      <c r="BK175" s="148">
        <f t="shared" si="19"/>
        <v>0</v>
      </c>
      <c r="BL175" s="16" t="s">
        <v>160</v>
      </c>
      <c r="BM175" s="147" t="s">
        <v>686</v>
      </c>
    </row>
    <row r="176" spans="2:65" s="1" customFormat="1" ht="24" customHeight="1">
      <c r="B176" s="136"/>
      <c r="C176" s="137" t="s">
        <v>287</v>
      </c>
      <c r="D176" s="137" t="s">
        <v>156</v>
      </c>
      <c r="E176" s="138" t="s">
        <v>304</v>
      </c>
      <c r="F176" s="139" t="s">
        <v>305</v>
      </c>
      <c r="G176" s="140" t="s">
        <v>281</v>
      </c>
      <c r="H176" s="141">
        <v>1</v>
      </c>
      <c r="I176" s="142"/>
      <c r="J176" s="142">
        <f t="shared" si="10"/>
        <v>0</v>
      </c>
      <c r="K176" s="139" t="s">
        <v>1</v>
      </c>
      <c r="L176" s="28"/>
      <c r="M176" s="143" t="s">
        <v>1</v>
      </c>
      <c r="N176" s="144" t="s">
        <v>33</v>
      </c>
      <c r="O176" s="145">
        <v>0.49</v>
      </c>
      <c r="P176" s="145">
        <f t="shared" si="11"/>
        <v>0.49</v>
      </c>
      <c r="Q176" s="145">
        <v>0</v>
      </c>
      <c r="R176" s="145">
        <f t="shared" si="12"/>
        <v>0</v>
      </c>
      <c r="S176" s="145">
        <v>9.9000000000000005E-2</v>
      </c>
      <c r="T176" s="146">
        <f t="shared" si="13"/>
        <v>9.9000000000000005E-2</v>
      </c>
      <c r="AR176" s="147" t="s">
        <v>160</v>
      </c>
      <c r="AT176" s="147" t="s">
        <v>156</v>
      </c>
      <c r="AU176" s="147" t="s">
        <v>77</v>
      </c>
      <c r="AY176" s="16" t="s">
        <v>154</v>
      </c>
      <c r="BE176" s="148">
        <f t="shared" si="14"/>
        <v>0</v>
      </c>
      <c r="BF176" s="148">
        <f t="shared" si="15"/>
        <v>0</v>
      </c>
      <c r="BG176" s="148">
        <f t="shared" si="16"/>
        <v>0</v>
      </c>
      <c r="BH176" s="148">
        <f t="shared" si="17"/>
        <v>0</v>
      </c>
      <c r="BI176" s="148">
        <f t="shared" si="18"/>
        <v>0</v>
      </c>
      <c r="BJ176" s="16" t="s">
        <v>75</v>
      </c>
      <c r="BK176" s="148">
        <f t="shared" si="19"/>
        <v>0</v>
      </c>
      <c r="BL176" s="16" t="s">
        <v>160</v>
      </c>
      <c r="BM176" s="147" t="s">
        <v>687</v>
      </c>
    </row>
    <row r="177" spans="2:65" s="11" customFormat="1" ht="22.9" customHeight="1">
      <c r="B177" s="124"/>
      <c r="D177" s="125" t="s">
        <v>67</v>
      </c>
      <c r="E177" s="134" t="s">
        <v>307</v>
      </c>
      <c r="F177" s="134" t="s">
        <v>308</v>
      </c>
      <c r="J177" s="135">
        <f>BK177</f>
        <v>0</v>
      </c>
      <c r="L177" s="124"/>
      <c r="M177" s="128"/>
      <c r="N177" s="129"/>
      <c r="O177" s="129"/>
      <c r="P177" s="130">
        <f>SUM(P178:P183)</f>
        <v>96.43256199999999</v>
      </c>
      <c r="Q177" s="129"/>
      <c r="R177" s="130">
        <f>SUM(R178:R183)</f>
        <v>0</v>
      </c>
      <c r="S177" s="129"/>
      <c r="T177" s="131">
        <f>SUM(T178:T183)</f>
        <v>0</v>
      </c>
      <c r="AR177" s="125" t="s">
        <v>75</v>
      </c>
      <c r="AT177" s="132" t="s">
        <v>67</v>
      </c>
      <c r="AU177" s="132" t="s">
        <v>75</v>
      </c>
      <c r="AY177" s="125" t="s">
        <v>154</v>
      </c>
      <c r="BK177" s="133">
        <f>SUM(BK178:BK183)</f>
        <v>0</v>
      </c>
    </row>
    <row r="178" spans="2:65" s="1" customFormat="1" ht="16.5" customHeight="1">
      <c r="B178" s="136"/>
      <c r="C178" s="137" t="s">
        <v>291</v>
      </c>
      <c r="D178" s="137" t="s">
        <v>156</v>
      </c>
      <c r="E178" s="138" t="s">
        <v>310</v>
      </c>
      <c r="F178" s="139" t="s">
        <v>311</v>
      </c>
      <c r="G178" s="140" t="s">
        <v>216</v>
      </c>
      <c r="H178" s="141">
        <v>69.525999999999996</v>
      </c>
      <c r="I178" s="142"/>
      <c r="J178" s="142">
        <f>ROUND(I178*H178,2)</f>
        <v>0</v>
      </c>
      <c r="K178" s="139" t="s">
        <v>1</v>
      </c>
      <c r="L178" s="28"/>
      <c r="M178" s="143" t="s">
        <v>1</v>
      </c>
      <c r="N178" s="144" t="s">
        <v>33</v>
      </c>
      <c r="O178" s="145">
        <v>0.83499999999999996</v>
      </c>
      <c r="P178" s="145">
        <f>O178*H178</f>
        <v>58.054209999999998</v>
      </c>
      <c r="Q178" s="145">
        <v>0</v>
      </c>
      <c r="R178" s="145">
        <f>Q178*H178</f>
        <v>0</v>
      </c>
      <c r="S178" s="145">
        <v>0</v>
      </c>
      <c r="T178" s="146">
        <f>S178*H178</f>
        <v>0</v>
      </c>
      <c r="AR178" s="147" t="s">
        <v>160</v>
      </c>
      <c r="AT178" s="147" t="s">
        <v>156</v>
      </c>
      <c r="AU178" s="147" t="s">
        <v>77</v>
      </c>
      <c r="AY178" s="16" t="s">
        <v>154</v>
      </c>
      <c r="BE178" s="148">
        <f>IF(N178="základní",J178,0)</f>
        <v>0</v>
      </c>
      <c r="BF178" s="148">
        <f>IF(N178="snížená",J178,0)</f>
        <v>0</v>
      </c>
      <c r="BG178" s="148">
        <f>IF(N178="zákl. přenesená",J178,0)</f>
        <v>0</v>
      </c>
      <c r="BH178" s="148">
        <f>IF(N178="sníž. přenesená",J178,0)</f>
        <v>0</v>
      </c>
      <c r="BI178" s="148">
        <f>IF(N178="nulová",J178,0)</f>
        <v>0</v>
      </c>
      <c r="BJ178" s="16" t="s">
        <v>75</v>
      </c>
      <c r="BK178" s="148">
        <f>ROUND(I178*H178,2)</f>
        <v>0</v>
      </c>
      <c r="BL178" s="16" t="s">
        <v>160</v>
      </c>
      <c r="BM178" s="147" t="s">
        <v>688</v>
      </c>
    </row>
    <row r="179" spans="2:65" s="1" customFormat="1" ht="24" customHeight="1">
      <c r="B179" s="136"/>
      <c r="C179" s="137" t="s">
        <v>295</v>
      </c>
      <c r="D179" s="137" t="s">
        <v>156</v>
      </c>
      <c r="E179" s="138" t="s">
        <v>314</v>
      </c>
      <c r="F179" s="139" t="s">
        <v>315</v>
      </c>
      <c r="G179" s="140" t="s">
        <v>216</v>
      </c>
      <c r="H179" s="141">
        <v>3059.1439999999998</v>
      </c>
      <c r="I179" s="142"/>
      <c r="J179" s="142">
        <f>ROUND(I179*H179,2)</f>
        <v>0</v>
      </c>
      <c r="K179" s="139" t="s">
        <v>1</v>
      </c>
      <c r="L179" s="28"/>
      <c r="M179" s="143" t="s">
        <v>1</v>
      </c>
      <c r="N179" s="144" t="s">
        <v>33</v>
      </c>
      <c r="O179" s="145">
        <v>4.0000000000000001E-3</v>
      </c>
      <c r="P179" s="145">
        <f>O179*H179</f>
        <v>12.236575999999999</v>
      </c>
      <c r="Q179" s="145">
        <v>0</v>
      </c>
      <c r="R179" s="145">
        <f>Q179*H179</f>
        <v>0</v>
      </c>
      <c r="S179" s="145">
        <v>0</v>
      </c>
      <c r="T179" s="146">
        <f>S179*H179</f>
        <v>0</v>
      </c>
      <c r="AR179" s="147" t="s">
        <v>160</v>
      </c>
      <c r="AT179" s="147" t="s">
        <v>156</v>
      </c>
      <c r="AU179" s="147" t="s">
        <v>77</v>
      </c>
      <c r="AY179" s="16" t="s">
        <v>154</v>
      </c>
      <c r="BE179" s="148">
        <f>IF(N179="základní",J179,0)</f>
        <v>0</v>
      </c>
      <c r="BF179" s="148">
        <f>IF(N179="snížená",J179,0)</f>
        <v>0</v>
      </c>
      <c r="BG179" s="148">
        <f>IF(N179="zákl. přenesená",J179,0)</f>
        <v>0</v>
      </c>
      <c r="BH179" s="148">
        <f>IF(N179="sníž. přenesená",J179,0)</f>
        <v>0</v>
      </c>
      <c r="BI179" s="148">
        <f>IF(N179="nulová",J179,0)</f>
        <v>0</v>
      </c>
      <c r="BJ179" s="16" t="s">
        <v>75</v>
      </c>
      <c r="BK179" s="148">
        <f>ROUND(I179*H179,2)</f>
        <v>0</v>
      </c>
      <c r="BL179" s="16" t="s">
        <v>160</v>
      </c>
      <c r="BM179" s="147" t="s">
        <v>689</v>
      </c>
    </row>
    <row r="180" spans="2:65" s="12" customFormat="1">
      <c r="B180" s="149"/>
      <c r="D180" s="150" t="s">
        <v>191</v>
      </c>
      <c r="F180" s="152" t="s">
        <v>690</v>
      </c>
      <c r="H180" s="153">
        <v>3059.1439999999998</v>
      </c>
      <c r="L180" s="149"/>
      <c r="M180" s="154"/>
      <c r="N180" s="155"/>
      <c r="O180" s="155"/>
      <c r="P180" s="155"/>
      <c r="Q180" s="155"/>
      <c r="R180" s="155"/>
      <c r="S180" s="155"/>
      <c r="T180" s="156"/>
      <c r="AT180" s="151" t="s">
        <v>191</v>
      </c>
      <c r="AU180" s="151" t="s">
        <v>77</v>
      </c>
      <c r="AV180" s="12" t="s">
        <v>77</v>
      </c>
      <c r="AW180" s="12" t="s">
        <v>3</v>
      </c>
      <c r="AX180" s="12" t="s">
        <v>75</v>
      </c>
      <c r="AY180" s="151" t="s">
        <v>154</v>
      </c>
    </row>
    <row r="181" spans="2:65" s="1" customFormat="1" ht="24" customHeight="1">
      <c r="B181" s="136"/>
      <c r="C181" s="137" t="s">
        <v>299</v>
      </c>
      <c r="D181" s="137" t="s">
        <v>156</v>
      </c>
      <c r="E181" s="138" t="s">
        <v>319</v>
      </c>
      <c r="F181" s="139" t="s">
        <v>320</v>
      </c>
      <c r="G181" s="140" t="s">
        <v>216</v>
      </c>
      <c r="H181" s="141">
        <v>69.525999999999996</v>
      </c>
      <c r="I181" s="142"/>
      <c r="J181" s="142">
        <f>ROUND(I181*H181,2)</f>
        <v>0</v>
      </c>
      <c r="K181" s="139" t="s">
        <v>1</v>
      </c>
      <c r="L181" s="28"/>
      <c r="M181" s="143" t="s">
        <v>1</v>
      </c>
      <c r="N181" s="144" t="s">
        <v>33</v>
      </c>
      <c r="O181" s="145">
        <v>0.376</v>
      </c>
      <c r="P181" s="145">
        <f>O181*H181</f>
        <v>26.141776</v>
      </c>
      <c r="Q181" s="145">
        <v>0</v>
      </c>
      <c r="R181" s="145">
        <f>Q181*H181</f>
        <v>0</v>
      </c>
      <c r="S181" s="145">
        <v>0</v>
      </c>
      <c r="T181" s="146">
        <f>S181*H181</f>
        <v>0</v>
      </c>
      <c r="AR181" s="147" t="s">
        <v>160</v>
      </c>
      <c r="AT181" s="147" t="s">
        <v>156</v>
      </c>
      <c r="AU181" s="147" t="s">
        <v>77</v>
      </c>
      <c r="AY181" s="16" t="s">
        <v>154</v>
      </c>
      <c r="BE181" s="148">
        <f>IF(N181="základní",J181,0)</f>
        <v>0</v>
      </c>
      <c r="BF181" s="148">
        <f>IF(N181="snížená",J181,0)</f>
        <v>0</v>
      </c>
      <c r="BG181" s="148">
        <f>IF(N181="zákl. přenesená",J181,0)</f>
        <v>0</v>
      </c>
      <c r="BH181" s="148">
        <f>IF(N181="sníž. přenesená",J181,0)</f>
        <v>0</v>
      </c>
      <c r="BI181" s="148">
        <f>IF(N181="nulová",J181,0)</f>
        <v>0</v>
      </c>
      <c r="BJ181" s="16" t="s">
        <v>75</v>
      </c>
      <c r="BK181" s="148">
        <f>ROUND(I181*H181,2)</f>
        <v>0</v>
      </c>
      <c r="BL181" s="16" t="s">
        <v>160</v>
      </c>
      <c r="BM181" s="147" t="s">
        <v>691</v>
      </c>
    </row>
    <row r="182" spans="2:65" s="1" customFormat="1" ht="24" customHeight="1">
      <c r="B182" s="136"/>
      <c r="C182" s="137" t="s">
        <v>303</v>
      </c>
      <c r="D182" s="137" t="s">
        <v>156</v>
      </c>
      <c r="E182" s="138" t="s">
        <v>323</v>
      </c>
      <c r="F182" s="139" t="s">
        <v>324</v>
      </c>
      <c r="G182" s="140" t="s">
        <v>216</v>
      </c>
      <c r="H182" s="141">
        <v>61.264000000000003</v>
      </c>
      <c r="I182" s="142"/>
      <c r="J182" s="142">
        <f>ROUND(I182*H182,2)</f>
        <v>0</v>
      </c>
      <c r="K182" s="139" t="s">
        <v>1</v>
      </c>
      <c r="L182" s="28"/>
      <c r="M182" s="143" t="s">
        <v>1</v>
      </c>
      <c r="N182" s="144" t="s">
        <v>33</v>
      </c>
      <c r="O182" s="145">
        <v>0</v>
      </c>
      <c r="P182" s="145">
        <f>O182*H182</f>
        <v>0</v>
      </c>
      <c r="Q182" s="145">
        <v>0</v>
      </c>
      <c r="R182" s="145">
        <f>Q182*H182</f>
        <v>0</v>
      </c>
      <c r="S182" s="145">
        <v>0</v>
      </c>
      <c r="T182" s="146">
        <f>S182*H182</f>
        <v>0</v>
      </c>
      <c r="AR182" s="147" t="s">
        <v>160</v>
      </c>
      <c r="AT182" s="147" t="s">
        <v>156</v>
      </c>
      <c r="AU182" s="147" t="s">
        <v>77</v>
      </c>
      <c r="AY182" s="16" t="s">
        <v>154</v>
      </c>
      <c r="BE182" s="148">
        <f>IF(N182="základní",J182,0)</f>
        <v>0</v>
      </c>
      <c r="BF182" s="148">
        <f>IF(N182="snížená",J182,0)</f>
        <v>0</v>
      </c>
      <c r="BG182" s="148">
        <f>IF(N182="zákl. přenesená",J182,0)</f>
        <v>0</v>
      </c>
      <c r="BH182" s="148">
        <f>IF(N182="sníž. přenesená",J182,0)</f>
        <v>0</v>
      </c>
      <c r="BI182" s="148">
        <f>IF(N182="nulová",J182,0)</f>
        <v>0</v>
      </c>
      <c r="BJ182" s="16" t="s">
        <v>75</v>
      </c>
      <c r="BK182" s="148">
        <f>ROUND(I182*H182,2)</f>
        <v>0</v>
      </c>
      <c r="BL182" s="16" t="s">
        <v>160</v>
      </c>
      <c r="BM182" s="147" t="s">
        <v>692</v>
      </c>
    </row>
    <row r="183" spans="2:65" s="1" customFormat="1" ht="24" customHeight="1">
      <c r="B183" s="136"/>
      <c r="C183" s="137" t="s">
        <v>309</v>
      </c>
      <c r="D183" s="137" t="s">
        <v>156</v>
      </c>
      <c r="E183" s="138" t="s">
        <v>327</v>
      </c>
      <c r="F183" s="139" t="s">
        <v>328</v>
      </c>
      <c r="G183" s="140" t="s">
        <v>216</v>
      </c>
      <c r="H183" s="141">
        <v>6.7389999999999999</v>
      </c>
      <c r="I183" s="142"/>
      <c r="J183" s="142">
        <f>ROUND(I183*H183,2)</f>
        <v>0</v>
      </c>
      <c r="K183" s="139" t="s">
        <v>1</v>
      </c>
      <c r="L183" s="28"/>
      <c r="M183" s="143" t="s">
        <v>1</v>
      </c>
      <c r="N183" s="144" t="s">
        <v>33</v>
      </c>
      <c r="O183" s="145">
        <v>0</v>
      </c>
      <c r="P183" s="145">
        <f>O183*H183</f>
        <v>0</v>
      </c>
      <c r="Q183" s="145">
        <v>0</v>
      </c>
      <c r="R183" s="145">
        <f>Q183*H183</f>
        <v>0</v>
      </c>
      <c r="S183" s="145">
        <v>0</v>
      </c>
      <c r="T183" s="146">
        <f>S183*H183</f>
        <v>0</v>
      </c>
      <c r="AR183" s="147" t="s">
        <v>160</v>
      </c>
      <c r="AT183" s="147" t="s">
        <v>156</v>
      </c>
      <c r="AU183" s="147" t="s">
        <v>77</v>
      </c>
      <c r="AY183" s="16" t="s">
        <v>154</v>
      </c>
      <c r="BE183" s="148">
        <f>IF(N183="základní",J183,0)</f>
        <v>0</v>
      </c>
      <c r="BF183" s="148">
        <f>IF(N183="snížená",J183,0)</f>
        <v>0</v>
      </c>
      <c r="BG183" s="148">
        <f>IF(N183="zákl. přenesená",J183,0)</f>
        <v>0</v>
      </c>
      <c r="BH183" s="148">
        <f>IF(N183="sníž. přenesená",J183,0)</f>
        <v>0</v>
      </c>
      <c r="BI183" s="148">
        <f>IF(N183="nulová",J183,0)</f>
        <v>0</v>
      </c>
      <c r="BJ183" s="16" t="s">
        <v>75</v>
      </c>
      <c r="BK183" s="148">
        <f>ROUND(I183*H183,2)</f>
        <v>0</v>
      </c>
      <c r="BL183" s="16" t="s">
        <v>160</v>
      </c>
      <c r="BM183" s="147" t="s">
        <v>693</v>
      </c>
    </row>
    <row r="184" spans="2:65" s="11" customFormat="1" ht="22.9" customHeight="1">
      <c r="B184" s="124"/>
      <c r="D184" s="125" t="s">
        <v>67</v>
      </c>
      <c r="E184" s="134" t="s">
        <v>330</v>
      </c>
      <c r="F184" s="134" t="s">
        <v>331</v>
      </c>
      <c r="J184" s="135">
        <f>BK184</f>
        <v>0</v>
      </c>
      <c r="L184" s="124"/>
      <c r="M184" s="128"/>
      <c r="N184" s="129"/>
      <c r="O184" s="129"/>
      <c r="P184" s="130">
        <f>SUM(P185:P186)</f>
        <v>55.912448999999995</v>
      </c>
      <c r="Q184" s="129"/>
      <c r="R184" s="130">
        <f>SUM(R185:R186)</f>
        <v>0</v>
      </c>
      <c r="S184" s="129"/>
      <c r="T184" s="131">
        <f>SUM(T185:T186)</f>
        <v>0</v>
      </c>
      <c r="AR184" s="125" t="s">
        <v>75</v>
      </c>
      <c r="AT184" s="132" t="s">
        <v>67</v>
      </c>
      <c r="AU184" s="132" t="s">
        <v>75</v>
      </c>
      <c r="AY184" s="125" t="s">
        <v>154</v>
      </c>
      <c r="BK184" s="133">
        <f>SUM(BK185:BK186)</f>
        <v>0</v>
      </c>
    </row>
    <row r="185" spans="2:65" s="1" customFormat="1" ht="24" customHeight="1">
      <c r="B185" s="136"/>
      <c r="C185" s="137" t="s">
        <v>313</v>
      </c>
      <c r="D185" s="137" t="s">
        <v>156</v>
      </c>
      <c r="E185" s="138" t="s">
        <v>333</v>
      </c>
      <c r="F185" s="139" t="s">
        <v>334</v>
      </c>
      <c r="G185" s="140" t="s">
        <v>216</v>
      </c>
      <c r="H185" s="141">
        <v>68.772999999999996</v>
      </c>
      <c r="I185" s="142"/>
      <c r="J185" s="142">
        <f>ROUND(I185*H185,2)</f>
        <v>0</v>
      </c>
      <c r="K185" s="139" t="s">
        <v>189</v>
      </c>
      <c r="L185" s="28"/>
      <c r="M185" s="143" t="s">
        <v>1</v>
      </c>
      <c r="N185" s="144" t="s">
        <v>33</v>
      </c>
      <c r="O185" s="145">
        <v>0.45400000000000001</v>
      </c>
      <c r="P185" s="145">
        <f>O185*H185</f>
        <v>31.222942</v>
      </c>
      <c r="Q185" s="145">
        <v>0</v>
      </c>
      <c r="R185" s="145">
        <f>Q185*H185</f>
        <v>0</v>
      </c>
      <c r="S185" s="145">
        <v>0</v>
      </c>
      <c r="T185" s="146">
        <f>S185*H185</f>
        <v>0</v>
      </c>
      <c r="AR185" s="147" t="s">
        <v>160</v>
      </c>
      <c r="AT185" s="147" t="s">
        <v>156</v>
      </c>
      <c r="AU185" s="147" t="s">
        <v>77</v>
      </c>
      <c r="AY185" s="16" t="s">
        <v>154</v>
      </c>
      <c r="BE185" s="148">
        <f>IF(N185="základní",J185,0)</f>
        <v>0</v>
      </c>
      <c r="BF185" s="148">
        <f>IF(N185="snížená",J185,0)</f>
        <v>0</v>
      </c>
      <c r="BG185" s="148">
        <f>IF(N185="zákl. přenesená",J185,0)</f>
        <v>0</v>
      </c>
      <c r="BH185" s="148">
        <f>IF(N185="sníž. přenesená",J185,0)</f>
        <v>0</v>
      </c>
      <c r="BI185" s="148">
        <f>IF(N185="nulová",J185,0)</f>
        <v>0</v>
      </c>
      <c r="BJ185" s="16" t="s">
        <v>75</v>
      </c>
      <c r="BK185" s="148">
        <f>ROUND(I185*H185,2)</f>
        <v>0</v>
      </c>
      <c r="BL185" s="16" t="s">
        <v>160</v>
      </c>
      <c r="BM185" s="147" t="s">
        <v>694</v>
      </c>
    </row>
    <row r="186" spans="2:65" s="1" customFormat="1" ht="24" customHeight="1">
      <c r="B186" s="136"/>
      <c r="C186" s="137" t="s">
        <v>318</v>
      </c>
      <c r="D186" s="137" t="s">
        <v>156</v>
      </c>
      <c r="E186" s="138" t="s">
        <v>337</v>
      </c>
      <c r="F186" s="139" t="s">
        <v>338</v>
      </c>
      <c r="G186" s="140" t="s">
        <v>216</v>
      </c>
      <c r="H186" s="141">
        <v>68.772999999999996</v>
      </c>
      <c r="I186" s="142"/>
      <c r="J186" s="142">
        <f>ROUND(I186*H186,2)</f>
        <v>0</v>
      </c>
      <c r="K186" s="139" t="s">
        <v>189</v>
      </c>
      <c r="L186" s="28"/>
      <c r="M186" s="143" t="s">
        <v>1</v>
      </c>
      <c r="N186" s="144" t="s">
        <v>33</v>
      </c>
      <c r="O186" s="145">
        <v>0.35899999999999999</v>
      </c>
      <c r="P186" s="145">
        <f>O186*H186</f>
        <v>24.689506999999999</v>
      </c>
      <c r="Q186" s="145">
        <v>0</v>
      </c>
      <c r="R186" s="145">
        <f>Q186*H186</f>
        <v>0</v>
      </c>
      <c r="S186" s="145">
        <v>0</v>
      </c>
      <c r="T186" s="146">
        <f>S186*H186</f>
        <v>0</v>
      </c>
      <c r="AR186" s="147" t="s">
        <v>160</v>
      </c>
      <c r="AT186" s="147" t="s">
        <v>156</v>
      </c>
      <c r="AU186" s="147" t="s">
        <v>77</v>
      </c>
      <c r="AY186" s="16" t="s">
        <v>154</v>
      </c>
      <c r="BE186" s="148">
        <f>IF(N186="základní",J186,0)</f>
        <v>0</v>
      </c>
      <c r="BF186" s="148">
        <f>IF(N186="snížená",J186,0)</f>
        <v>0</v>
      </c>
      <c r="BG186" s="148">
        <f>IF(N186="zákl. přenesená",J186,0)</f>
        <v>0</v>
      </c>
      <c r="BH186" s="148">
        <f>IF(N186="sníž. přenesená",J186,0)</f>
        <v>0</v>
      </c>
      <c r="BI186" s="148">
        <f>IF(N186="nulová",J186,0)</f>
        <v>0</v>
      </c>
      <c r="BJ186" s="16" t="s">
        <v>75</v>
      </c>
      <c r="BK186" s="148">
        <f>ROUND(I186*H186,2)</f>
        <v>0</v>
      </c>
      <c r="BL186" s="16" t="s">
        <v>160</v>
      </c>
      <c r="BM186" s="147" t="s">
        <v>695</v>
      </c>
    </row>
    <row r="187" spans="2:65" s="11" customFormat="1" ht="25.9" customHeight="1">
      <c r="B187" s="124"/>
      <c r="D187" s="125" t="s">
        <v>67</v>
      </c>
      <c r="E187" s="126" t="s">
        <v>340</v>
      </c>
      <c r="F187" s="126" t="s">
        <v>341</v>
      </c>
      <c r="J187" s="127">
        <f>BK187</f>
        <v>0</v>
      </c>
      <c r="L187" s="124"/>
      <c r="M187" s="128"/>
      <c r="N187" s="129"/>
      <c r="O187" s="129"/>
      <c r="P187" s="130">
        <f>P188</f>
        <v>10.490759000000001</v>
      </c>
      <c r="Q187" s="129"/>
      <c r="R187" s="130">
        <f>R188</f>
        <v>0.75276600000000005</v>
      </c>
      <c r="S187" s="129"/>
      <c r="T187" s="131">
        <f>T188</f>
        <v>0</v>
      </c>
      <c r="AR187" s="125" t="s">
        <v>77</v>
      </c>
      <c r="AT187" s="132" t="s">
        <v>67</v>
      </c>
      <c r="AU187" s="132" t="s">
        <v>68</v>
      </c>
      <c r="AY187" s="125" t="s">
        <v>154</v>
      </c>
      <c r="BK187" s="133">
        <f>BK188</f>
        <v>0</v>
      </c>
    </row>
    <row r="188" spans="2:65" s="11" customFormat="1" ht="22.9" customHeight="1">
      <c r="B188" s="124"/>
      <c r="D188" s="125" t="s">
        <v>67</v>
      </c>
      <c r="E188" s="134" t="s">
        <v>342</v>
      </c>
      <c r="F188" s="134" t="s">
        <v>343</v>
      </c>
      <c r="J188" s="135">
        <f>BK188</f>
        <v>0</v>
      </c>
      <c r="L188" s="124"/>
      <c r="M188" s="128"/>
      <c r="N188" s="129"/>
      <c r="O188" s="129"/>
      <c r="P188" s="130">
        <f>SUM(P189:P193)</f>
        <v>10.490759000000001</v>
      </c>
      <c r="Q188" s="129"/>
      <c r="R188" s="130">
        <f>SUM(R189:R193)</f>
        <v>0.75276600000000005</v>
      </c>
      <c r="S188" s="129"/>
      <c r="T188" s="131">
        <f>SUM(T189:T193)</f>
        <v>0</v>
      </c>
      <c r="AR188" s="125" t="s">
        <v>77</v>
      </c>
      <c r="AT188" s="132" t="s">
        <v>67</v>
      </c>
      <c r="AU188" s="132" t="s">
        <v>75</v>
      </c>
      <c r="AY188" s="125" t="s">
        <v>154</v>
      </c>
      <c r="BK188" s="133">
        <f>SUM(BK189:BK193)</f>
        <v>0</v>
      </c>
    </row>
    <row r="189" spans="2:65" s="1" customFormat="1" ht="24" customHeight="1">
      <c r="B189" s="136"/>
      <c r="C189" s="137" t="s">
        <v>322</v>
      </c>
      <c r="D189" s="137" t="s">
        <v>156</v>
      </c>
      <c r="E189" s="138" t="s">
        <v>345</v>
      </c>
      <c r="F189" s="139" t="s">
        <v>346</v>
      </c>
      <c r="G189" s="140" t="s">
        <v>159</v>
      </c>
      <c r="H189" s="141">
        <v>46.070999999999998</v>
      </c>
      <c r="I189" s="142"/>
      <c r="J189" s="142">
        <f>ROUND(I189*H189,2)</f>
        <v>0</v>
      </c>
      <c r="K189" s="139" t="s">
        <v>1</v>
      </c>
      <c r="L189" s="28"/>
      <c r="M189" s="143" t="s">
        <v>1</v>
      </c>
      <c r="N189" s="144" t="s">
        <v>33</v>
      </c>
      <c r="O189" s="145">
        <v>4.8000000000000001E-2</v>
      </c>
      <c r="P189" s="145">
        <f>O189*H189</f>
        <v>2.211408</v>
      </c>
      <c r="Q189" s="145">
        <v>0</v>
      </c>
      <c r="R189" s="145">
        <f>Q189*H189</f>
        <v>0</v>
      </c>
      <c r="S189" s="145">
        <v>0</v>
      </c>
      <c r="T189" s="146">
        <f>S189*H189</f>
        <v>0</v>
      </c>
      <c r="AR189" s="147" t="s">
        <v>225</v>
      </c>
      <c r="AT189" s="147" t="s">
        <v>156</v>
      </c>
      <c r="AU189" s="147" t="s">
        <v>77</v>
      </c>
      <c r="AY189" s="16" t="s">
        <v>154</v>
      </c>
      <c r="BE189" s="148">
        <f>IF(N189="základní",J189,0)</f>
        <v>0</v>
      </c>
      <c r="BF189" s="148">
        <f>IF(N189="snížená",J189,0)</f>
        <v>0</v>
      </c>
      <c r="BG189" s="148">
        <f>IF(N189="zákl. přenesená",J189,0)</f>
        <v>0</v>
      </c>
      <c r="BH189" s="148">
        <f>IF(N189="sníž. přenesená",J189,0)</f>
        <v>0</v>
      </c>
      <c r="BI189" s="148">
        <f>IF(N189="nulová",J189,0)</f>
        <v>0</v>
      </c>
      <c r="BJ189" s="16" t="s">
        <v>75</v>
      </c>
      <c r="BK189" s="148">
        <f>ROUND(I189*H189,2)</f>
        <v>0</v>
      </c>
      <c r="BL189" s="16" t="s">
        <v>225</v>
      </c>
      <c r="BM189" s="147" t="s">
        <v>696</v>
      </c>
    </row>
    <row r="190" spans="2:65" s="1" customFormat="1" ht="16.5" customHeight="1">
      <c r="B190" s="136"/>
      <c r="C190" s="164" t="s">
        <v>326</v>
      </c>
      <c r="D190" s="164" t="s">
        <v>226</v>
      </c>
      <c r="E190" s="165" t="s">
        <v>349</v>
      </c>
      <c r="F190" s="166" t="s">
        <v>350</v>
      </c>
      <c r="G190" s="167" t="s">
        <v>216</v>
      </c>
      <c r="H190" s="168">
        <v>0.25</v>
      </c>
      <c r="I190" s="169"/>
      <c r="J190" s="169">
        <f>ROUND(I190*H190,2)</f>
        <v>0</v>
      </c>
      <c r="K190" s="166" t="s">
        <v>1</v>
      </c>
      <c r="L190" s="170"/>
      <c r="M190" s="171" t="s">
        <v>1</v>
      </c>
      <c r="N190" s="172" t="s">
        <v>33</v>
      </c>
      <c r="O190" s="145">
        <v>0</v>
      </c>
      <c r="P190" s="145">
        <f>O190*H190</f>
        <v>0</v>
      </c>
      <c r="Q190" s="145">
        <v>1</v>
      </c>
      <c r="R190" s="145">
        <f>Q190*H190</f>
        <v>0.25</v>
      </c>
      <c r="S190" s="145">
        <v>0</v>
      </c>
      <c r="T190" s="146">
        <f>S190*H190</f>
        <v>0</v>
      </c>
      <c r="AR190" s="147" t="s">
        <v>299</v>
      </c>
      <c r="AT190" s="147" t="s">
        <v>226</v>
      </c>
      <c r="AU190" s="147" t="s">
        <v>77</v>
      </c>
      <c r="AY190" s="16" t="s">
        <v>154</v>
      </c>
      <c r="BE190" s="148">
        <f>IF(N190="základní",J190,0)</f>
        <v>0</v>
      </c>
      <c r="BF190" s="148">
        <f>IF(N190="snížená",J190,0)</f>
        <v>0</v>
      </c>
      <c r="BG190" s="148">
        <f>IF(N190="zákl. přenesená",J190,0)</f>
        <v>0</v>
      </c>
      <c r="BH190" s="148">
        <f>IF(N190="sníž. přenesená",J190,0)</f>
        <v>0</v>
      </c>
      <c r="BI190" s="148">
        <f>IF(N190="nulová",J190,0)</f>
        <v>0</v>
      </c>
      <c r="BJ190" s="16" t="s">
        <v>75</v>
      </c>
      <c r="BK190" s="148">
        <f>ROUND(I190*H190,2)</f>
        <v>0</v>
      </c>
      <c r="BL190" s="16" t="s">
        <v>225</v>
      </c>
      <c r="BM190" s="147" t="s">
        <v>697</v>
      </c>
    </row>
    <row r="191" spans="2:65" s="1" customFormat="1" ht="24" customHeight="1">
      <c r="B191" s="136"/>
      <c r="C191" s="137" t="s">
        <v>332</v>
      </c>
      <c r="D191" s="137" t="s">
        <v>156</v>
      </c>
      <c r="E191" s="138" t="s">
        <v>353</v>
      </c>
      <c r="F191" s="139" t="s">
        <v>354</v>
      </c>
      <c r="G191" s="140" t="s">
        <v>159</v>
      </c>
      <c r="H191" s="141">
        <v>92.2</v>
      </c>
      <c r="I191" s="142"/>
      <c r="J191" s="142">
        <f>ROUND(I191*H191,2)</f>
        <v>0</v>
      </c>
      <c r="K191" s="139" t="s">
        <v>1</v>
      </c>
      <c r="L191" s="28"/>
      <c r="M191" s="143" t="s">
        <v>1</v>
      </c>
      <c r="N191" s="144" t="s">
        <v>33</v>
      </c>
      <c r="O191" s="145">
        <v>7.6999999999999999E-2</v>
      </c>
      <c r="P191" s="145">
        <f>O191*H191</f>
        <v>7.0994000000000002</v>
      </c>
      <c r="Q191" s="145">
        <v>3.0000000000000001E-5</v>
      </c>
      <c r="R191" s="145">
        <f>Q191*H191</f>
        <v>2.7660000000000002E-3</v>
      </c>
      <c r="S191" s="145">
        <v>0</v>
      </c>
      <c r="T191" s="146">
        <f>S191*H191</f>
        <v>0</v>
      </c>
      <c r="AR191" s="147" t="s">
        <v>225</v>
      </c>
      <c r="AT191" s="147" t="s">
        <v>156</v>
      </c>
      <c r="AU191" s="147" t="s">
        <v>77</v>
      </c>
      <c r="AY191" s="16" t="s">
        <v>154</v>
      </c>
      <c r="BE191" s="148">
        <f>IF(N191="základní",J191,0)</f>
        <v>0</v>
      </c>
      <c r="BF191" s="148">
        <f>IF(N191="snížená",J191,0)</f>
        <v>0</v>
      </c>
      <c r="BG191" s="148">
        <f>IF(N191="zákl. přenesená",J191,0)</f>
        <v>0</v>
      </c>
      <c r="BH191" s="148">
        <f>IF(N191="sníž. přenesená",J191,0)</f>
        <v>0</v>
      </c>
      <c r="BI191" s="148">
        <f>IF(N191="nulová",J191,0)</f>
        <v>0</v>
      </c>
      <c r="BJ191" s="16" t="s">
        <v>75</v>
      </c>
      <c r="BK191" s="148">
        <f>ROUND(I191*H191,2)</f>
        <v>0</v>
      </c>
      <c r="BL191" s="16" t="s">
        <v>225</v>
      </c>
      <c r="BM191" s="147" t="s">
        <v>698</v>
      </c>
    </row>
    <row r="192" spans="2:65" s="1" customFormat="1" ht="16.5" customHeight="1">
      <c r="B192" s="136"/>
      <c r="C192" s="164" t="s">
        <v>336</v>
      </c>
      <c r="D192" s="164" t="s">
        <v>226</v>
      </c>
      <c r="E192" s="165" t="s">
        <v>357</v>
      </c>
      <c r="F192" s="166" t="s">
        <v>358</v>
      </c>
      <c r="G192" s="167" t="s">
        <v>216</v>
      </c>
      <c r="H192" s="168">
        <v>0.5</v>
      </c>
      <c r="I192" s="169"/>
      <c r="J192" s="169">
        <f>ROUND(I192*H192,2)</f>
        <v>0</v>
      </c>
      <c r="K192" s="166" t="s">
        <v>1</v>
      </c>
      <c r="L192" s="170"/>
      <c r="M192" s="171" t="s">
        <v>1</v>
      </c>
      <c r="N192" s="172" t="s">
        <v>33</v>
      </c>
      <c r="O192" s="145">
        <v>0</v>
      </c>
      <c r="P192" s="145">
        <f>O192*H192</f>
        <v>0</v>
      </c>
      <c r="Q192" s="145">
        <v>1</v>
      </c>
      <c r="R192" s="145">
        <f>Q192*H192</f>
        <v>0.5</v>
      </c>
      <c r="S192" s="145">
        <v>0</v>
      </c>
      <c r="T192" s="146">
        <f>S192*H192</f>
        <v>0</v>
      </c>
      <c r="AR192" s="147" t="s">
        <v>299</v>
      </c>
      <c r="AT192" s="147" t="s">
        <v>226</v>
      </c>
      <c r="AU192" s="147" t="s">
        <v>77</v>
      </c>
      <c r="AY192" s="16" t="s">
        <v>154</v>
      </c>
      <c r="BE192" s="148">
        <f>IF(N192="základní",J192,0)</f>
        <v>0</v>
      </c>
      <c r="BF192" s="148">
        <f>IF(N192="snížená",J192,0)</f>
        <v>0</v>
      </c>
      <c r="BG192" s="148">
        <f>IF(N192="zákl. přenesená",J192,0)</f>
        <v>0</v>
      </c>
      <c r="BH192" s="148">
        <f>IF(N192="sníž. přenesená",J192,0)</f>
        <v>0</v>
      </c>
      <c r="BI192" s="148">
        <f>IF(N192="nulová",J192,0)</f>
        <v>0</v>
      </c>
      <c r="BJ192" s="16" t="s">
        <v>75</v>
      </c>
      <c r="BK192" s="148">
        <f>ROUND(I192*H192,2)</f>
        <v>0</v>
      </c>
      <c r="BL192" s="16" t="s">
        <v>225</v>
      </c>
      <c r="BM192" s="147" t="s">
        <v>699</v>
      </c>
    </row>
    <row r="193" spans="2:65" s="1" customFormat="1" ht="24" customHeight="1">
      <c r="B193" s="136"/>
      <c r="C193" s="137" t="s">
        <v>344</v>
      </c>
      <c r="D193" s="137" t="s">
        <v>156</v>
      </c>
      <c r="E193" s="138" t="s">
        <v>361</v>
      </c>
      <c r="F193" s="139" t="s">
        <v>362</v>
      </c>
      <c r="G193" s="140" t="s">
        <v>216</v>
      </c>
      <c r="H193" s="141">
        <v>0.753</v>
      </c>
      <c r="I193" s="142"/>
      <c r="J193" s="142">
        <f>ROUND(I193*H193,2)</f>
        <v>0</v>
      </c>
      <c r="K193" s="139" t="s">
        <v>1</v>
      </c>
      <c r="L193" s="28"/>
      <c r="M193" s="143" t="s">
        <v>1</v>
      </c>
      <c r="N193" s="144" t="s">
        <v>33</v>
      </c>
      <c r="O193" s="145">
        <v>1.5669999999999999</v>
      </c>
      <c r="P193" s="145">
        <f>O193*H193</f>
        <v>1.179951</v>
      </c>
      <c r="Q193" s="145">
        <v>0</v>
      </c>
      <c r="R193" s="145">
        <f>Q193*H193</f>
        <v>0</v>
      </c>
      <c r="S193" s="145">
        <v>0</v>
      </c>
      <c r="T193" s="146">
        <f>S193*H193</f>
        <v>0</v>
      </c>
      <c r="AR193" s="147" t="s">
        <v>225</v>
      </c>
      <c r="AT193" s="147" t="s">
        <v>156</v>
      </c>
      <c r="AU193" s="147" t="s">
        <v>77</v>
      </c>
      <c r="AY193" s="16" t="s">
        <v>154</v>
      </c>
      <c r="BE193" s="148">
        <f>IF(N193="základní",J193,0)</f>
        <v>0</v>
      </c>
      <c r="BF193" s="148">
        <f>IF(N193="snížená",J193,0)</f>
        <v>0</v>
      </c>
      <c r="BG193" s="148">
        <f>IF(N193="zákl. přenesená",J193,0)</f>
        <v>0</v>
      </c>
      <c r="BH193" s="148">
        <f>IF(N193="sníž. přenesená",J193,0)</f>
        <v>0</v>
      </c>
      <c r="BI193" s="148">
        <f>IF(N193="nulová",J193,0)</f>
        <v>0</v>
      </c>
      <c r="BJ193" s="16" t="s">
        <v>75</v>
      </c>
      <c r="BK193" s="148">
        <f>ROUND(I193*H193,2)</f>
        <v>0</v>
      </c>
      <c r="BL193" s="16" t="s">
        <v>225</v>
      </c>
      <c r="BM193" s="147" t="s">
        <v>700</v>
      </c>
    </row>
    <row r="194" spans="2:65" s="11" customFormat="1" ht="25.9" customHeight="1">
      <c r="B194" s="124"/>
      <c r="D194" s="125" t="s">
        <v>67</v>
      </c>
      <c r="E194" s="126" t="s">
        <v>364</v>
      </c>
      <c r="F194" s="126" t="s">
        <v>365</v>
      </c>
      <c r="J194" s="127">
        <f>BK194</f>
        <v>0</v>
      </c>
      <c r="L194" s="124"/>
      <c r="M194" s="128"/>
      <c r="N194" s="129"/>
      <c r="O194" s="129"/>
      <c r="P194" s="130">
        <f>P195+P198+P202+P204</f>
        <v>0</v>
      </c>
      <c r="Q194" s="129"/>
      <c r="R194" s="130">
        <f>R195+R198+R202+R204</f>
        <v>0</v>
      </c>
      <c r="S194" s="129"/>
      <c r="T194" s="131">
        <f>T195+T198+T202+T204</f>
        <v>0</v>
      </c>
      <c r="AR194" s="125" t="s">
        <v>174</v>
      </c>
      <c r="AT194" s="132" t="s">
        <v>67</v>
      </c>
      <c r="AU194" s="132" t="s">
        <v>68</v>
      </c>
      <c r="AY194" s="125" t="s">
        <v>154</v>
      </c>
      <c r="BK194" s="133">
        <f>BK195+BK198+BK202+BK204</f>
        <v>0</v>
      </c>
    </row>
    <row r="195" spans="2:65" s="11" customFormat="1" ht="22.9" customHeight="1">
      <c r="B195" s="124"/>
      <c r="D195" s="125" t="s">
        <v>67</v>
      </c>
      <c r="E195" s="134" t="s">
        <v>366</v>
      </c>
      <c r="F195" s="134" t="s">
        <v>367</v>
      </c>
      <c r="J195" s="135">
        <f>BK195</f>
        <v>0</v>
      </c>
      <c r="L195" s="124"/>
      <c r="M195" s="128"/>
      <c r="N195" s="129"/>
      <c r="O195" s="129"/>
      <c r="P195" s="130">
        <f>SUM(P196:P197)</f>
        <v>0</v>
      </c>
      <c r="Q195" s="129"/>
      <c r="R195" s="130">
        <f>SUM(R196:R197)</f>
        <v>0</v>
      </c>
      <c r="S195" s="129"/>
      <c r="T195" s="131">
        <f>SUM(T196:T197)</f>
        <v>0</v>
      </c>
      <c r="AR195" s="125" t="s">
        <v>174</v>
      </c>
      <c r="AT195" s="132" t="s">
        <v>67</v>
      </c>
      <c r="AU195" s="132" t="s">
        <v>75</v>
      </c>
      <c r="AY195" s="125" t="s">
        <v>154</v>
      </c>
      <c r="BK195" s="133">
        <f>SUM(BK196:BK197)</f>
        <v>0</v>
      </c>
    </row>
    <row r="196" spans="2:65" s="1" customFormat="1" ht="16.5" customHeight="1">
      <c r="B196" s="136"/>
      <c r="C196" s="137" t="s">
        <v>348</v>
      </c>
      <c r="D196" s="137" t="s">
        <v>156</v>
      </c>
      <c r="E196" s="138" t="s">
        <v>369</v>
      </c>
      <c r="F196" s="139" t="s">
        <v>370</v>
      </c>
      <c r="G196" s="140" t="s">
        <v>371</v>
      </c>
      <c r="H196" s="141">
        <v>1</v>
      </c>
      <c r="I196" s="142"/>
      <c r="J196" s="142">
        <f>ROUND(I196*H196,2)</f>
        <v>0</v>
      </c>
      <c r="K196" s="139" t="s">
        <v>1</v>
      </c>
      <c r="L196" s="28"/>
      <c r="M196" s="143" t="s">
        <v>1</v>
      </c>
      <c r="N196" s="144" t="s">
        <v>33</v>
      </c>
      <c r="O196" s="145">
        <v>0</v>
      </c>
      <c r="P196" s="145">
        <f>O196*H196</f>
        <v>0</v>
      </c>
      <c r="Q196" s="145">
        <v>0</v>
      </c>
      <c r="R196" s="145">
        <f>Q196*H196</f>
        <v>0</v>
      </c>
      <c r="S196" s="145">
        <v>0</v>
      </c>
      <c r="T196" s="146">
        <f>S196*H196</f>
        <v>0</v>
      </c>
      <c r="AR196" s="147" t="s">
        <v>160</v>
      </c>
      <c r="AT196" s="147" t="s">
        <v>156</v>
      </c>
      <c r="AU196" s="147" t="s">
        <v>77</v>
      </c>
      <c r="AY196" s="16" t="s">
        <v>154</v>
      </c>
      <c r="BE196" s="148">
        <f>IF(N196="základní",J196,0)</f>
        <v>0</v>
      </c>
      <c r="BF196" s="148">
        <f>IF(N196="snížená",J196,0)</f>
        <v>0</v>
      </c>
      <c r="BG196" s="148">
        <f>IF(N196="zákl. přenesená",J196,0)</f>
        <v>0</v>
      </c>
      <c r="BH196" s="148">
        <f>IF(N196="sníž. přenesená",J196,0)</f>
        <v>0</v>
      </c>
      <c r="BI196" s="148">
        <f>IF(N196="nulová",J196,0)</f>
        <v>0</v>
      </c>
      <c r="BJ196" s="16" t="s">
        <v>75</v>
      </c>
      <c r="BK196" s="148">
        <f>ROUND(I196*H196,2)</f>
        <v>0</v>
      </c>
      <c r="BL196" s="16" t="s">
        <v>160</v>
      </c>
      <c r="BM196" s="147" t="s">
        <v>701</v>
      </c>
    </row>
    <row r="197" spans="2:65" s="1" customFormat="1" ht="16.5" customHeight="1">
      <c r="B197" s="136"/>
      <c r="C197" s="137" t="s">
        <v>352</v>
      </c>
      <c r="D197" s="137" t="s">
        <v>156</v>
      </c>
      <c r="E197" s="138" t="s">
        <v>374</v>
      </c>
      <c r="F197" s="139" t="s">
        <v>375</v>
      </c>
      <c r="G197" s="140" t="s">
        <v>376</v>
      </c>
      <c r="H197" s="141">
        <v>1</v>
      </c>
      <c r="I197" s="142"/>
      <c r="J197" s="142">
        <f>ROUND(I197*H197,2)</f>
        <v>0</v>
      </c>
      <c r="K197" s="139" t="s">
        <v>189</v>
      </c>
      <c r="L197" s="28"/>
      <c r="M197" s="143" t="s">
        <v>1</v>
      </c>
      <c r="N197" s="144" t="s">
        <v>33</v>
      </c>
      <c r="O197" s="145">
        <v>0</v>
      </c>
      <c r="P197" s="145">
        <f>O197*H197</f>
        <v>0</v>
      </c>
      <c r="Q197" s="145">
        <v>0</v>
      </c>
      <c r="R197" s="145">
        <f>Q197*H197</f>
        <v>0</v>
      </c>
      <c r="S197" s="145">
        <v>0</v>
      </c>
      <c r="T197" s="146">
        <f>S197*H197</f>
        <v>0</v>
      </c>
      <c r="AR197" s="147" t="s">
        <v>377</v>
      </c>
      <c r="AT197" s="147" t="s">
        <v>156</v>
      </c>
      <c r="AU197" s="147" t="s">
        <v>77</v>
      </c>
      <c r="AY197" s="16" t="s">
        <v>154</v>
      </c>
      <c r="BE197" s="148">
        <f>IF(N197="základní",J197,0)</f>
        <v>0</v>
      </c>
      <c r="BF197" s="148">
        <f>IF(N197="snížená",J197,0)</f>
        <v>0</v>
      </c>
      <c r="BG197" s="148">
        <f>IF(N197="zákl. přenesená",J197,0)</f>
        <v>0</v>
      </c>
      <c r="BH197" s="148">
        <f>IF(N197="sníž. přenesená",J197,0)</f>
        <v>0</v>
      </c>
      <c r="BI197" s="148">
        <f>IF(N197="nulová",J197,0)</f>
        <v>0</v>
      </c>
      <c r="BJ197" s="16" t="s">
        <v>75</v>
      </c>
      <c r="BK197" s="148">
        <f>ROUND(I197*H197,2)</f>
        <v>0</v>
      </c>
      <c r="BL197" s="16" t="s">
        <v>377</v>
      </c>
      <c r="BM197" s="147" t="s">
        <v>702</v>
      </c>
    </row>
    <row r="198" spans="2:65" s="11" customFormat="1" ht="22.9" customHeight="1">
      <c r="B198" s="124"/>
      <c r="D198" s="125" t="s">
        <v>67</v>
      </c>
      <c r="E198" s="134" t="s">
        <v>379</v>
      </c>
      <c r="F198" s="134" t="s">
        <v>380</v>
      </c>
      <c r="J198" s="135">
        <f>BK198</f>
        <v>0</v>
      </c>
      <c r="L198" s="124"/>
      <c r="M198" s="128"/>
      <c r="N198" s="129"/>
      <c r="O198" s="129"/>
      <c r="P198" s="130">
        <f>SUM(P199:P201)</f>
        <v>0</v>
      </c>
      <c r="Q198" s="129"/>
      <c r="R198" s="130">
        <f>SUM(R199:R201)</f>
        <v>0</v>
      </c>
      <c r="S198" s="129"/>
      <c r="T198" s="131">
        <f>SUM(T199:T201)</f>
        <v>0</v>
      </c>
      <c r="AR198" s="125" t="s">
        <v>174</v>
      </c>
      <c r="AT198" s="132" t="s">
        <v>67</v>
      </c>
      <c r="AU198" s="132" t="s">
        <v>75</v>
      </c>
      <c r="AY198" s="125" t="s">
        <v>154</v>
      </c>
      <c r="BK198" s="133">
        <f>SUM(BK199:BK201)</f>
        <v>0</v>
      </c>
    </row>
    <row r="199" spans="2:65" s="1" customFormat="1" ht="16.5" customHeight="1">
      <c r="B199" s="136"/>
      <c r="C199" s="137" t="s">
        <v>356</v>
      </c>
      <c r="D199" s="137" t="s">
        <v>156</v>
      </c>
      <c r="E199" s="138" t="s">
        <v>382</v>
      </c>
      <c r="F199" s="139" t="s">
        <v>380</v>
      </c>
      <c r="G199" s="140" t="s">
        <v>371</v>
      </c>
      <c r="H199" s="141">
        <v>1</v>
      </c>
      <c r="I199" s="142"/>
      <c r="J199" s="142">
        <f>ROUND(I199*H199,2)</f>
        <v>0</v>
      </c>
      <c r="K199" s="139" t="s">
        <v>1</v>
      </c>
      <c r="L199" s="28"/>
      <c r="M199" s="143" t="s">
        <v>1</v>
      </c>
      <c r="N199" s="144" t="s">
        <v>33</v>
      </c>
      <c r="O199" s="145">
        <v>0</v>
      </c>
      <c r="P199" s="145">
        <f>O199*H199</f>
        <v>0</v>
      </c>
      <c r="Q199" s="145">
        <v>0</v>
      </c>
      <c r="R199" s="145">
        <f>Q199*H199</f>
        <v>0</v>
      </c>
      <c r="S199" s="145">
        <v>0</v>
      </c>
      <c r="T199" s="146">
        <f>S199*H199</f>
        <v>0</v>
      </c>
      <c r="AR199" s="147" t="s">
        <v>160</v>
      </c>
      <c r="AT199" s="147" t="s">
        <v>156</v>
      </c>
      <c r="AU199" s="147" t="s">
        <v>77</v>
      </c>
      <c r="AY199" s="16" t="s">
        <v>154</v>
      </c>
      <c r="BE199" s="148">
        <f>IF(N199="základní",J199,0)</f>
        <v>0</v>
      </c>
      <c r="BF199" s="148">
        <f>IF(N199="snížená",J199,0)</f>
        <v>0</v>
      </c>
      <c r="BG199" s="148">
        <f>IF(N199="zákl. přenesená",J199,0)</f>
        <v>0</v>
      </c>
      <c r="BH199" s="148">
        <f>IF(N199="sníž. přenesená",J199,0)</f>
        <v>0</v>
      </c>
      <c r="BI199" s="148">
        <f>IF(N199="nulová",J199,0)</f>
        <v>0</v>
      </c>
      <c r="BJ199" s="16" t="s">
        <v>75</v>
      </c>
      <c r="BK199" s="148">
        <f>ROUND(I199*H199,2)</f>
        <v>0</v>
      </c>
      <c r="BL199" s="16" t="s">
        <v>160</v>
      </c>
      <c r="BM199" s="147" t="s">
        <v>703</v>
      </c>
    </row>
    <row r="200" spans="2:65" s="1" customFormat="1" ht="16.5" customHeight="1">
      <c r="B200" s="136"/>
      <c r="C200" s="137" t="s">
        <v>360</v>
      </c>
      <c r="D200" s="137" t="s">
        <v>156</v>
      </c>
      <c r="E200" s="138" t="s">
        <v>385</v>
      </c>
      <c r="F200" s="139" t="s">
        <v>386</v>
      </c>
      <c r="G200" s="140" t="s">
        <v>371</v>
      </c>
      <c r="H200" s="141">
        <v>1</v>
      </c>
      <c r="I200" s="142"/>
      <c r="J200" s="142">
        <f>ROUND(I200*H200,2)</f>
        <v>0</v>
      </c>
      <c r="K200" s="139" t="s">
        <v>1</v>
      </c>
      <c r="L200" s="28"/>
      <c r="M200" s="143" t="s">
        <v>1</v>
      </c>
      <c r="N200" s="144" t="s">
        <v>33</v>
      </c>
      <c r="O200" s="145">
        <v>0</v>
      </c>
      <c r="P200" s="145">
        <f>O200*H200</f>
        <v>0</v>
      </c>
      <c r="Q200" s="145">
        <v>0</v>
      </c>
      <c r="R200" s="145">
        <f>Q200*H200</f>
        <v>0</v>
      </c>
      <c r="S200" s="145">
        <v>0</v>
      </c>
      <c r="T200" s="146">
        <f>S200*H200</f>
        <v>0</v>
      </c>
      <c r="AR200" s="147" t="s">
        <v>160</v>
      </c>
      <c r="AT200" s="147" t="s">
        <v>156</v>
      </c>
      <c r="AU200" s="147" t="s">
        <v>77</v>
      </c>
      <c r="AY200" s="16" t="s">
        <v>154</v>
      </c>
      <c r="BE200" s="148">
        <f>IF(N200="základní",J200,0)</f>
        <v>0</v>
      </c>
      <c r="BF200" s="148">
        <f>IF(N200="snížená",J200,0)</f>
        <v>0</v>
      </c>
      <c r="BG200" s="148">
        <f>IF(N200="zákl. přenesená",J200,0)</f>
        <v>0</v>
      </c>
      <c r="BH200" s="148">
        <f>IF(N200="sníž. přenesená",J200,0)</f>
        <v>0</v>
      </c>
      <c r="BI200" s="148">
        <f>IF(N200="nulová",J200,0)</f>
        <v>0</v>
      </c>
      <c r="BJ200" s="16" t="s">
        <v>75</v>
      </c>
      <c r="BK200" s="148">
        <f>ROUND(I200*H200,2)</f>
        <v>0</v>
      </c>
      <c r="BL200" s="16" t="s">
        <v>160</v>
      </c>
      <c r="BM200" s="147" t="s">
        <v>704</v>
      </c>
    </row>
    <row r="201" spans="2:65" s="1" customFormat="1" ht="16.5" customHeight="1">
      <c r="B201" s="136"/>
      <c r="C201" s="137" t="s">
        <v>368</v>
      </c>
      <c r="D201" s="137" t="s">
        <v>156</v>
      </c>
      <c r="E201" s="138" t="s">
        <v>389</v>
      </c>
      <c r="F201" s="139" t="s">
        <v>390</v>
      </c>
      <c r="G201" s="140" t="s">
        <v>371</v>
      </c>
      <c r="H201" s="141">
        <v>1</v>
      </c>
      <c r="I201" s="142"/>
      <c r="J201" s="142">
        <f>ROUND(I201*H201,2)</f>
        <v>0</v>
      </c>
      <c r="K201" s="139" t="s">
        <v>1</v>
      </c>
      <c r="L201" s="28"/>
      <c r="M201" s="143" t="s">
        <v>1</v>
      </c>
      <c r="N201" s="144" t="s">
        <v>33</v>
      </c>
      <c r="O201" s="145">
        <v>0</v>
      </c>
      <c r="P201" s="145">
        <f>O201*H201</f>
        <v>0</v>
      </c>
      <c r="Q201" s="145">
        <v>0</v>
      </c>
      <c r="R201" s="145">
        <f>Q201*H201</f>
        <v>0</v>
      </c>
      <c r="S201" s="145">
        <v>0</v>
      </c>
      <c r="T201" s="146">
        <f>S201*H201</f>
        <v>0</v>
      </c>
      <c r="AR201" s="147" t="s">
        <v>160</v>
      </c>
      <c r="AT201" s="147" t="s">
        <v>156</v>
      </c>
      <c r="AU201" s="147" t="s">
        <v>77</v>
      </c>
      <c r="AY201" s="16" t="s">
        <v>154</v>
      </c>
      <c r="BE201" s="148">
        <f>IF(N201="základní",J201,0)</f>
        <v>0</v>
      </c>
      <c r="BF201" s="148">
        <f>IF(N201="snížená",J201,0)</f>
        <v>0</v>
      </c>
      <c r="BG201" s="148">
        <f>IF(N201="zákl. přenesená",J201,0)</f>
        <v>0</v>
      </c>
      <c r="BH201" s="148">
        <f>IF(N201="sníž. přenesená",J201,0)</f>
        <v>0</v>
      </c>
      <c r="BI201" s="148">
        <f>IF(N201="nulová",J201,0)</f>
        <v>0</v>
      </c>
      <c r="BJ201" s="16" t="s">
        <v>75</v>
      </c>
      <c r="BK201" s="148">
        <f>ROUND(I201*H201,2)</f>
        <v>0</v>
      </c>
      <c r="BL201" s="16" t="s">
        <v>160</v>
      </c>
      <c r="BM201" s="147" t="s">
        <v>705</v>
      </c>
    </row>
    <row r="202" spans="2:65" s="11" customFormat="1" ht="22.9" customHeight="1">
      <c r="B202" s="124"/>
      <c r="D202" s="125" t="s">
        <v>67</v>
      </c>
      <c r="E202" s="134" t="s">
        <v>392</v>
      </c>
      <c r="F202" s="134" t="s">
        <v>393</v>
      </c>
      <c r="J202" s="135">
        <f>BK202</f>
        <v>0</v>
      </c>
      <c r="L202" s="124"/>
      <c r="M202" s="128"/>
      <c r="N202" s="129"/>
      <c r="O202" s="129"/>
      <c r="P202" s="130">
        <f>P203</f>
        <v>0</v>
      </c>
      <c r="Q202" s="129"/>
      <c r="R202" s="130">
        <f>R203</f>
        <v>0</v>
      </c>
      <c r="S202" s="129"/>
      <c r="T202" s="131">
        <f>T203</f>
        <v>0</v>
      </c>
      <c r="AR202" s="125" t="s">
        <v>174</v>
      </c>
      <c r="AT202" s="132" t="s">
        <v>67</v>
      </c>
      <c r="AU202" s="132" t="s">
        <v>75</v>
      </c>
      <c r="AY202" s="125" t="s">
        <v>154</v>
      </c>
      <c r="BK202" s="133">
        <f>BK203</f>
        <v>0</v>
      </c>
    </row>
    <row r="203" spans="2:65" s="1" customFormat="1" ht="16.5" customHeight="1">
      <c r="B203" s="136"/>
      <c r="C203" s="137" t="s">
        <v>373</v>
      </c>
      <c r="D203" s="137" t="s">
        <v>156</v>
      </c>
      <c r="E203" s="138" t="s">
        <v>395</v>
      </c>
      <c r="F203" s="139" t="s">
        <v>396</v>
      </c>
      <c r="G203" s="140" t="s">
        <v>376</v>
      </c>
      <c r="H203" s="141">
        <v>1</v>
      </c>
      <c r="I203" s="142"/>
      <c r="J203" s="142">
        <f>ROUND(I203*H203,2)</f>
        <v>0</v>
      </c>
      <c r="K203" s="139" t="s">
        <v>189</v>
      </c>
      <c r="L203" s="28"/>
      <c r="M203" s="143" t="s">
        <v>1</v>
      </c>
      <c r="N203" s="144" t="s">
        <v>33</v>
      </c>
      <c r="O203" s="145">
        <v>0</v>
      </c>
      <c r="P203" s="145">
        <f>O203*H203</f>
        <v>0</v>
      </c>
      <c r="Q203" s="145">
        <v>0</v>
      </c>
      <c r="R203" s="145">
        <f>Q203*H203</f>
        <v>0</v>
      </c>
      <c r="S203" s="145">
        <v>0</v>
      </c>
      <c r="T203" s="146">
        <f>S203*H203</f>
        <v>0</v>
      </c>
      <c r="AR203" s="147" t="s">
        <v>377</v>
      </c>
      <c r="AT203" s="147" t="s">
        <v>156</v>
      </c>
      <c r="AU203" s="147" t="s">
        <v>77</v>
      </c>
      <c r="AY203" s="16" t="s">
        <v>154</v>
      </c>
      <c r="BE203" s="148">
        <f>IF(N203="základní",J203,0)</f>
        <v>0</v>
      </c>
      <c r="BF203" s="148">
        <f>IF(N203="snížená",J203,0)</f>
        <v>0</v>
      </c>
      <c r="BG203" s="148">
        <f>IF(N203="zákl. přenesená",J203,0)</f>
        <v>0</v>
      </c>
      <c r="BH203" s="148">
        <f>IF(N203="sníž. přenesená",J203,0)</f>
        <v>0</v>
      </c>
      <c r="BI203" s="148">
        <f>IF(N203="nulová",J203,0)</f>
        <v>0</v>
      </c>
      <c r="BJ203" s="16" t="s">
        <v>75</v>
      </c>
      <c r="BK203" s="148">
        <f>ROUND(I203*H203,2)</f>
        <v>0</v>
      </c>
      <c r="BL203" s="16" t="s">
        <v>377</v>
      </c>
      <c r="BM203" s="147" t="s">
        <v>706</v>
      </c>
    </row>
    <row r="204" spans="2:65" s="11" customFormat="1" ht="22.9" customHeight="1">
      <c r="B204" s="124"/>
      <c r="D204" s="125" t="s">
        <v>67</v>
      </c>
      <c r="E204" s="134" t="s">
        <v>398</v>
      </c>
      <c r="F204" s="134" t="s">
        <v>399</v>
      </c>
      <c r="J204" s="135">
        <f>BK204</f>
        <v>0</v>
      </c>
      <c r="L204" s="124"/>
      <c r="M204" s="128"/>
      <c r="N204" s="129"/>
      <c r="O204" s="129"/>
      <c r="P204" s="130">
        <f>P205</f>
        <v>0</v>
      </c>
      <c r="Q204" s="129"/>
      <c r="R204" s="130">
        <f>R205</f>
        <v>0</v>
      </c>
      <c r="S204" s="129"/>
      <c r="T204" s="131">
        <f>T205</f>
        <v>0</v>
      </c>
      <c r="AR204" s="125" t="s">
        <v>174</v>
      </c>
      <c r="AT204" s="132" t="s">
        <v>67</v>
      </c>
      <c r="AU204" s="132" t="s">
        <v>75</v>
      </c>
      <c r="AY204" s="125" t="s">
        <v>154</v>
      </c>
      <c r="BK204" s="133">
        <f>BK205</f>
        <v>0</v>
      </c>
    </row>
    <row r="205" spans="2:65" s="1" customFormat="1" ht="24" customHeight="1">
      <c r="B205" s="136"/>
      <c r="C205" s="137" t="s">
        <v>381</v>
      </c>
      <c r="D205" s="137" t="s">
        <v>156</v>
      </c>
      <c r="E205" s="138" t="s">
        <v>401</v>
      </c>
      <c r="F205" s="139" t="s">
        <v>402</v>
      </c>
      <c r="G205" s="140" t="s">
        <v>371</v>
      </c>
      <c r="H205" s="141">
        <v>1</v>
      </c>
      <c r="I205" s="142"/>
      <c r="J205" s="142">
        <f>ROUND(I205*H205,2)</f>
        <v>0</v>
      </c>
      <c r="K205" s="139" t="s">
        <v>1</v>
      </c>
      <c r="L205" s="28"/>
      <c r="M205" s="179" t="s">
        <v>1</v>
      </c>
      <c r="N205" s="180" t="s">
        <v>33</v>
      </c>
      <c r="O205" s="181">
        <v>0</v>
      </c>
      <c r="P205" s="181">
        <f>O205*H205</f>
        <v>0</v>
      </c>
      <c r="Q205" s="181">
        <v>0</v>
      </c>
      <c r="R205" s="181">
        <f>Q205*H205</f>
        <v>0</v>
      </c>
      <c r="S205" s="181">
        <v>0</v>
      </c>
      <c r="T205" s="182">
        <f>S205*H205</f>
        <v>0</v>
      </c>
      <c r="AR205" s="147" t="s">
        <v>160</v>
      </c>
      <c r="AT205" s="147" t="s">
        <v>156</v>
      </c>
      <c r="AU205" s="147" t="s">
        <v>77</v>
      </c>
      <c r="AY205" s="16" t="s">
        <v>154</v>
      </c>
      <c r="BE205" s="148">
        <f>IF(N205="základní",J205,0)</f>
        <v>0</v>
      </c>
      <c r="BF205" s="148">
        <f>IF(N205="snížená",J205,0)</f>
        <v>0</v>
      </c>
      <c r="BG205" s="148">
        <f>IF(N205="zákl. přenesená",J205,0)</f>
        <v>0</v>
      </c>
      <c r="BH205" s="148">
        <f>IF(N205="sníž. přenesená",J205,0)</f>
        <v>0</v>
      </c>
      <c r="BI205" s="148">
        <f>IF(N205="nulová",J205,0)</f>
        <v>0</v>
      </c>
      <c r="BJ205" s="16" t="s">
        <v>75</v>
      </c>
      <c r="BK205" s="148">
        <f>ROUND(I205*H205,2)</f>
        <v>0</v>
      </c>
      <c r="BL205" s="16" t="s">
        <v>160</v>
      </c>
      <c r="BM205" s="147" t="s">
        <v>707</v>
      </c>
    </row>
    <row r="206" spans="2:65" s="1" customFormat="1" ht="6.95" customHeight="1">
      <c r="B206" s="40"/>
      <c r="C206" s="41"/>
      <c r="D206" s="41"/>
      <c r="E206" s="41"/>
      <c r="F206" s="41"/>
      <c r="G206" s="41"/>
      <c r="H206" s="41"/>
      <c r="I206" s="41"/>
      <c r="J206" s="41"/>
      <c r="K206" s="41"/>
      <c r="L206" s="28"/>
    </row>
  </sheetData>
  <autoFilter ref="C134:K205"/>
  <mergeCells count="12">
    <mergeCell ref="E127:H127"/>
    <mergeCell ref="L2:V2"/>
    <mergeCell ref="E85:H85"/>
    <mergeCell ref="E87:H87"/>
    <mergeCell ref="E89:H89"/>
    <mergeCell ref="E123:H123"/>
    <mergeCell ref="E125:H12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47"/>
  <sheetViews>
    <sheetView showGridLines="0" workbookViewId="0">
      <selection activeCell="A2" sqref="A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104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650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708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ROUND(J122,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ROUND((SUM(BE122:BE146)),  2)</f>
        <v>0</v>
      </c>
      <c r="I35" s="95">
        <v>0.21</v>
      </c>
      <c r="J35" s="94">
        <f>ROUND(((SUM(BE122:BE146))*I35),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ROUND((SUM(BF122:BF146)),  2)</f>
        <v>0</v>
      </c>
      <c r="I36" s="95">
        <v>0.15</v>
      </c>
      <c r="J36" s="94">
        <f>ROUND(((SUM(BF122:BF146))*I36),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ROUND((SUM(BG122:BG146)),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ROUND((SUM(BH122:BH146)),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ROUND((SUM(BI122:BI146)),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650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03.2 - Železniční svršek - km 25,589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J122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409</v>
      </c>
      <c r="E99" s="109"/>
      <c r="F99" s="109"/>
      <c r="G99" s="109"/>
      <c r="H99" s="109"/>
      <c r="I99" s="109"/>
      <c r="J99" s="110">
        <f>J123</f>
        <v>0</v>
      </c>
      <c r="L99" s="107"/>
    </row>
    <row r="100" spans="2:47" s="8" customFormat="1" ht="24.95" hidden="1" customHeight="1">
      <c r="B100" s="107"/>
      <c r="D100" s="108" t="s">
        <v>410</v>
      </c>
      <c r="E100" s="109"/>
      <c r="F100" s="109"/>
      <c r="G100" s="109"/>
      <c r="H100" s="109"/>
      <c r="I100" s="109"/>
      <c r="J100" s="110">
        <f>J141</f>
        <v>0</v>
      </c>
      <c r="L100" s="107"/>
    </row>
    <row r="101" spans="2:47" s="1" customFormat="1" ht="21.75" hidden="1" customHeight="1">
      <c r="B101" s="28"/>
      <c r="L101" s="28"/>
    </row>
    <row r="102" spans="2:47" s="1" customFormat="1" ht="6.95" hidden="1" customHeight="1"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28"/>
    </row>
    <row r="103" spans="2:47" hidden="1"/>
    <row r="104" spans="2:47" hidden="1"/>
    <row r="105" spans="2:47" hidden="1"/>
    <row r="106" spans="2:47" s="1" customFormat="1" ht="6.95" customHeight="1">
      <c r="B106" s="42"/>
      <c r="C106" s="43"/>
      <c r="D106" s="43"/>
      <c r="E106" s="43"/>
      <c r="F106" s="43"/>
      <c r="G106" s="43"/>
      <c r="H106" s="43"/>
      <c r="I106" s="43"/>
      <c r="J106" s="43"/>
      <c r="K106" s="43"/>
      <c r="L106" s="28"/>
    </row>
    <row r="107" spans="2:47" s="1" customFormat="1" ht="24.95" customHeight="1">
      <c r="B107" s="28"/>
      <c r="C107" s="20" t="s">
        <v>139</v>
      </c>
      <c r="L107" s="28"/>
    </row>
    <row r="108" spans="2:47" s="1" customFormat="1" ht="6.95" customHeight="1">
      <c r="B108" s="28"/>
      <c r="L108" s="28"/>
    </row>
    <row r="109" spans="2:47" s="1" customFormat="1" ht="12" customHeight="1">
      <c r="B109" s="28"/>
      <c r="C109" s="25" t="s">
        <v>13</v>
      </c>
      <c r="L109" s="28"/>
    </row>
    <row r="110" spans="2:47" s="1" customFormat="1" ht="16.5" customHeight="1">
      <c r="B110" s="28"/>
      <c r="E110" s="222" t="str">
        <f>E7</f>
        <v>Oprava propustků v km 24,666, 25,142, 25,589 a 25,786 na trati Vsetín - Velké Karlovice</v>
      </c>
      <c r="F110" s="223"/>
      <c r="G110" s="223"/>
      <c r="H110" s="223"/>
      <c r="L110" s="28"/>
    </row>
    <row r="111" spans="2:47" ht="12" customHeight="1">
      <c r="B111" s="19"/>
      <c r="C111" s="25" t="s">
        <v>115</v>
      </c>
      <c r="L111" s="19"/>
    </row>
    <row r="112" spans="2:47" s="1" customFormat="1" ht="16.5" customHeight="1">
      <c r="B112" s="28"/>
      <c r="E112" s="222" t="s">
        <v>650</v>
      </c>
      <c r="F112" s="221"/>
      <c r="G112" s="221"/>
      <c r="H112" s="221"/>
      <c r="L112" s="28"/>
    </row>
    <row r="113" spans="2:65" s="1" customFormat="1" ht="12" customHeight="1">
      <c r="B113" s="28"/>
      <c r="C113" s="25" t="s">
        <v>117</v>
      </c>
      <c r="L113" s="28"/>
    </row>
    <row r="114" spans="2:65" s="1" customFormat="1" ht="16.5" customHeight="1">
      <c r="B114" s="28"/>
      <c r="E114" s="210" t="str">
        <f>E11</f>
        <v>SO 03.2 - Železniční svršek - km 25,589</v>
      </c>
      <c r="F114" s="221"/>
      <c r="G114" s="221"/>
      <c r="H114" s="221"/>
      <c r="L114" s="28"/>
    </row>
    <row r="115" spans="2:65" s="1" customFormat="1" ht="6.95" customHeight="1">
      <c r="B115" s="28"/>
      <c r="L115" s="28"/>
    </row>
    <row r="116" spans="2:65" s="1" customFormat="1" ht="12" customHeight="1">
      <c r="B116" s="28"/>
      <c r="C116" s="25" t="s">
        <v>17</v>
      </c>
      <c r="F116" s="23" t="str">
        <f>F14</f>
        <v xml:space="preserve"> </v>
      </c>
      <c r="I116" s="25" t="s">
        <v>19</v>
      </c>
      <c r="J116" s="48">
        <f>IF(J14="","",J14)</f>
        <v>0</v>
      </c>
      <c r="L116" s="28"/>
    </row>
    <row r="117" spans="2:65" s="1" customFormat="1" ht="6.95" customHeight="1">
      <c r="B117" s="28"/>
      <c r="L117" s="28"/>
    </row>
    <row r="118" spans="2:65" s="1" customFormat="1" ht="15.2" customHeight="1">
      <c r="B118" s="28"/>
      <c r="C118" s="25" t="s">
        <v>20</v>
      </c>
      <c r="F118" s="23" t="str">
        <f>E17</f>
        <v xml:space="preserve"> </v>
      </c>
      <c r="I118" s="25" t="s">
        <v>24</v>
      </c>
      <c r="J118" s="26" t="str">
        <f>E23</f>
        <v xml:space="preserve"> </v>
      </c>
      <c r="L118" s="28"/>
    </row>
    <row r="119" spans="2:65" s="1" customFormat="1" ht="15.2" customHeight="1">
      <c r="B119" s="28"/>
      <c r="C119" s="25" t="s">
        <v>23</v>
      </c>
      <c r="F119" s="23" t="str">
        <f>IF(E20="","",E20)</f>
        <v xml:space="preserve"> </v>
      </c>
      <c r="I119" s="25" t="s">
        <v>26</v>
      </c>
      <c r="J119" s="26" t="str">
        <f>E26</f>
        <v xml:space="preserve"> </v>
      </c>
      <c r="L119" s="28"/>
    </row>
    <row r="120" spans="2:65" s="1" customFormat="1" ht="10.35" customHeight="1">
      <c r="B120" s="28"/>
      <c r="L120" s="28"/>
    </row>
    <row r="121" spans="2:65" s="10" customFormat="1" ht="29.25" customHeight="1">
      <c r="B121" s="115"/>
      <c r="C121" s="116" t="s">
        <v>140</v>
      </c>
      <c r="D121" s="117" t="s">
        <v>53</v>
      </c>
      <c r="E121" s="117" t="s">
        <v>49</v>
      </c>
      <c r="F121" s="117" t="s">
        <v>50</v>
      </c>
      <c r="G121" s="117" t="s">
        <v>141</v>
      </c>
      <c r="H121" s="117" t="s">
        <v>142</v>
      </c>
      <c r="I121" s="117" t="s">
        <v>143</v>
      </c>
      <c r="J121" s="118" t="s">
        <v>121</v>
      </c>
      <c r="K121" s="119" t="s">
        <v>144</v>
      </c>
      <c r="L121" s="115"/>
      <c r="M121" s="55" t="s">
        <v>1</v>
      </c>
      <c r="N121" s="56" t="s">
        <v>32</v>
      </c>
      <c r="O121" s="56" t="s">
        <v>145</v>
      </c>
      <c r="P121" s="56" t="s">
        <v>146</v>
      </c>
      <c r="Q121" s="56" t="s">
        <v>147</v>
      </c>
      <c r="R121" s="56" t="s">
        <v>148</v>
      </c>
      <c r="S121" s="56" t="s">
        <v>149</v>
      </c>
      <c r="T121" s="57" t="s">
        <v>150</v>
      </c>
    </row>
    <row r="122" spans="2:65" s="1" customFormat="1" ht="22.9" customHeight="1">
      <c r="B122" s="28"/>
      <c r="C122" s="60" t="s">
        <v>151</v>
      </c>
      <c r="J122" s="120">
        <f>BK122</f>
        <v>0</v>
      </c>
      <c r="L122" s="28"/>
      <c r="M122" s="58"/>
      <c r="N122" s="49"/>
      <c r="O122" s="49"/>
      <c r="P122" s="121">
        <f>P123+P141</f>
        <v>0</v>
      </c>
      <c r="Q122" s="49"/>
      <c r="R122" s="121">
        <f>R123+R141</f>
        <v>120.33799999999999</v>
      </c>
      <c r="S122" s="49"/>
      <c r="T122" s="122">
        <f>T123+T141</f>
        <v>0</v>
      </c>
      <c r="AT122" s="16" t="s">
        <v>67</v>
      </c>
      <c r="AU122" s="16" t="s">
        <v>123</v>
      </c>
      <c r="BK122" s="123">
        <f>BK123+BK141</f>
        <v>0</v>
      </c>
    </row>
    <row r="123" spans="2:65" s="11" customFormat="1" ht="25.9" customHeight="1">
      <c r="B123" s="124"/>
      <c r="D123" s="125" t="s">
        <v>67</v>
      </c>
      <c r="E123" s="126" t="s">
        <v>174</v>
      </c>
      <c r="F123" s="126" t="s">
        <v>411</v>
      </c>
      <c r="J123" s="127">
        <f>BK123</f>
        <v>0</v>
      </c>
      <c r="L123" s="124"/>
      <c r="M123" s="128"/>
      <c r="N123" s="129"/>
      <c r="O123" s="129"/>
      <c r="P123" s="130">
        <f>SUM(P124:P140)</f>
        <v>0</v>
      </c>
      <c r="Q123" s="129"/>
      <c r="R123" s="130">
        <f>SUM(R124:R140)</f>
        <v>120.33799999999999</v>
      </c>
      <c r="S123" s="129"/>
      <c r="T123" s="131">
        <f>SUM(T124:T140)</f>
        <v>0</v>
      </c>
      <c r="AR123" s="125" t="s">
        <v>75</v>
      </c>
      <c r="AT123" s="132" t="s">
        <v>67</v>
      </c>
      <c r="AU123" s="132" t="s">
        <v>68</v>
      </c>
      <c r="AY123" s="125" t="s">
        <v>154</v>
      </c>
      <c r="BK123" s="133">
        <f>SUM(BK124:BK140)</f>
        <v>0</v>
      </c>
    </row>
    <row r="124" spans="2:65" s="1" customFormat="1" ht="24" customHeight="1">
      <c r="B124" s="136"/>
      <c r="C124" s="137" t="s">
        <v>75</v>
      </c>
      <c r="D124" s="137" t="s">
        <v>156</v>
      </c>
      <c r="E124" s="138" t="s">
        <v>412</v>
      </c>
      <c r="F124" s="139" t="s">
        <v>413</v>
      </c>
      <c r="G124" s="140" t="s">
        <v>169</v>
      </c>
      <c r="H124" s="141">
        <v>28.504000000000001</v>
      </c>
      <c r="I124" s="142"/>
      <c r="J124" s="142">
        <f t="shared" ref="J124:J140" si="0">ROUND(I124*H124,2)</f>
        <v>0</v>
      </c>
      <c r="K124" s="139" t="s">
        <v>414</v>
      </c>
      <c r="L124" s="28"/>
      <c r="M124" s="143" t="s">
        <v>1</v>
      </c>
      <c r="N124" s="144" t="s">
        <v>33</v>
      </c>
      <c r="O124" s="145">
        <v>0</v>
      </c>
      <c r="P124" s="145">
        <f t="shared" ref="P124:P140" si="1">O124*H124</f>
        <v>0</v>
      </c>
      <c r="Q124" s="145">
        <v>0</v>
      </c>
      <c r="R124" s="145">
        <f t="shared" ref="R124:R140" si="2">Q124*H124</f>
        <v>0</v>
      </c>
      <c r="S124" s="145">
        <v>0</v>
      </c>
      <c r="T124" s="146">
        <f t="shared" ref="T124:T140" si="3">S124*H124</f>
        <v>0</v>
      </c>
      <c r="AR124" s="147" t="s">
        <v>160</v>
      </c>
      <c r="AT124" s="147" t="s">
        <v>156</v>
      </c>
      <c r="AU124" s="147" t="s">
        <v>75</v>
      </c>
      <c r="AY124" s="16" t="s">
        <v>154</v>
      </c>
      <c r="BE124" s="148">
        <f t="shared" ref="BE124:BE140" si="4">IF(N124="základní",J124,0)</f>
        <v>0</v>
      </c>
      <c r="BF124" s="148">
        <f t="shared" ref="BF124:BF140" si="5">IF(N124="snížená",J124,0)</f>
        <v>0</v>
      </c>
      <c r="BG124" s="148">
        <f t="shared" ref="BG124:BG140" si="6">IF(N124="zákl. přenesená",J124,0)</f>
        <v>0</v>
      </c>
      <c r="BH124" s="148">
        <f t="shared" ref="BH124:BH140" si="7">IF(N124="sníž. přenesená",J124,0)</f>
        <v>0</v>
      </c>
      <c r="BI124" s="148">
        <f t="shared" ref="BI124:BI140" si="8">IF(N124="nulová",J124,0)</f>
        <v>0</v>
      </c>
      <c r="BJ124" s="16" t="s">
        <v>75</v>
      </c>
      <c r="BK124" s="148">
        <f t="shared" ref="BK124:BK140" si="9">ROUND(I124*H124,2)</f>
        <v>0</v>
      </c>
      <c r="BL124" s="16" t="s">
        <v>160</v>
      </c>
      <c r="BM124" s="147" t="s">
        <v>415</v>
      </c>
    </row>
    <row r="125" spans="2:65" s="1" customFormat="1" ht="16.5" customHeight="1">
      <c r="B125" s="136"/>
      <c r="C125" s="137" t="s">
        <v>77</v>
      </c>
      <c r="D125" s="137" t="s">
        <v>156</v>
      </c>
      <c r="E125" s="138" t="s">
        <v>416</v>
      </c>
      <c r="F125" s="139" t="s">
        <v>417</v>
      </c>
      <c r="G125" s="140" t="s">
        <v>169</v>
      </c>
      <c r="H125" s="141">
        <v>104.05</v>
      </c>
      <c r="I125" s="142"/>
      <c r="J125" s="142">
        <f t="shared" si="0"/>
        <v>0</v>
      </c>
      <c r="K125" s="139" t="s">
        <v>414</v>
      </c>
      <c r="L125" s="28"/>
      <c r="M125" s="143" t="s">
        <v>1</v>
      </c>
      <c r="N125" s="144" t="s">
        <v>33</v>
      </c>
      <c r="O125" s="145">
        <v>0</v>
      </c>
      <c r="P125" s="145">
        <f t="shared" si="1"/>
        <v>0</v>
      </c>
      <c r="Q125" s="145">
        <v>0</v>
      </c>
      <c r="R125" s="145">
        <f t="shared" si="2"/>
        <v>0</v>
      </c>
      <c r="S125" s="145">
        <v>0</v>
      </c>
      <c r="T125" s="146">
        <f t="shared" si="3"/>
        <v>0</v>
      </c>
      <c r="AR125" s="147" t="s">
        <v>160</v>
      </c>
      <c r="AT125" s="147" t="s">
        <v>156</v>
      </c>
      <c r="AU125" s="147" t="s">
        <v>75</v>
      </c>
      <c r="AY125" s="16" t="s">
        <v>154</v>
      </c>
      <c r="BE125" s="148">
        <f t="shared" si="4"/>
        <v>0</v>
      </c>
      <c r="BF125" s="148">
        <f t="shared" si="5"/>
        <v>0</v>
      </c>
      <c r="BG125" s="148">
        <f t="shared" si="6"/>
        <v>0</v>
      </c>
      <c r="BH125" s="148">
        <f t="shared" si="7"/>
        <v>0</v>
      </c>
      <c r="BI125" s="148">
        <f t="shared" si="8"/>
        <v>0</v>
      </c>
      <c r="BJ125" s="16" t="s">
        <v>75</v>
      </c>
      <c r="BK125" s="148">
        <f t="shared" si="9"/>
        <v>0</v>
      </c>
      <c r="BL125" s="16" t="s">
        <v>160</v>
      </c>
      <c r="BM125" s="147" t="s">
        <v>418</v>
      </c>
    </row>
    <row r="126" spans="2:65" s="1" customFormat="1" ht="16.5" customHeight="1">
      <c r="B126" s="136"/>
      <c r="C126" s="164" t="s">
        <v>166</v>
      </c>
      <c r="D126" s="164" t="s">
        <v>226</v>
      </c>
      <c r="E126" s="165" t="s">
        <v>419</v>
      </c>
      <c r="F126" s="166" t="s">
        <v>420</v>
      </c>
      <c r="G126" s="167" t="s">
        <v>216</v>
      </c>
      <c r="H126" s="168">
        <v>120.33799999999999</v>
      </c>
      <c r="I126" s="169"/>
      <c r="J126" s="169">
        <f t="shared" si="0"/>
        <v>0</v>
      </c>
      <c r="K126" s="166" t="s">
        <v>414</v>
      </c>
      <c r="L126" s="170"/>
      <c r="M126" s="171" t="s">
        <v>1</v>
      </c>
      <c r="N126" s="172" t="s">
        <v>33</v>
      </c>
      <c r="O126" s="145">
        <v>0</v>
      </c>
      <c r="P126" s="145">
        <f t="shared" si="1"/>
        <v>0</v>
      </c>
      <c r="Q126" s="145">
        <v>1</v>
      </c>
      <c r="R126" s="145">
        <f t="shared" si="2"/>
        <v>120.33799999999999</v>
      </c>
      <c r="S126" s="145">
        <v>0</v>
      </c>
      <c r="T126" s="146">
        <f t="shared" si="3"/>
        <v>0</v>
      </c>
      <c r="AR126" s="147" t="s">
        <v>186</v>
      </c>
      <c r="AT126" s="147" t="s">
        <v>226</v>
      </c>
      <c r="AU126" s="147" t="s">
        <v>75</v>
      </c>
      <c r="AY126" s="16" t="s">
        <v>154</v>
      </c>
      <c r="BE126" s="148">
        <f t="shared" si="4"/>
        <v>0</v>
      </c>
      <c r="BF126" s="148">
        <f t="shared" si="5"/>
        <v>0</v>
      </c>
      <c r="BG126" s="148">
        <f t="shared" si="6"/>
        <v>0</v>
      </c>
      <c r="BH126" s="148">
        <f t="shared" si="7"/>
        <v>0</v>
      </c>
      <c r="BI126" s="148">
        <f t="shared" si="8"/>
        <v>0</v>
      </c>
      <c r="BJ126" s="16" t="s">
        <v>75</v>
      </c>
      <c r="BK126" s="148">
        <f t="shared" si="9"/>
        <v>0</v>
      </c>
      <c r="BL126" s="16" t="s">
        <v>160</v>
      </c>
      <c r="BM126" s="147" t="s">
        <v>421</v>
      </c>
    </row>
    <row r="127" spans="2:65" s="1" customFormat="1" ht="24" customHeight="1">
      <c r="B127" s="136"/>
      <c r="C127" s="137" t="s">
        <v>160</v>
      </c>
      <c r="D127" s="137" t="s">
        <v>156</v>
      </c>
      <c r="E127" s="138" t="s">
        <v>422</v>
      </c>
      <c r="F127" s="139" t="s">
        <v>423</v>
      </c>
      <c r="G127" s="140" t="s">
        <v>159</v>
      </c>
      <c r="H127" s="141">
        <v>57.68</v>
      </c>
      <c r="I127" s="142"/>
      <c r="J127" s="142">
        <f t="shared" si="0"/>
        <v>0</v>
      </c>
      <c r="K127" s="139" t="s">
        <v>414</v>
      </c>
      <c r="L127" s="28"/>
      <c r="M127" s="143" t="s">
        <v>1</v>
      </c>
      <c r="N127" s="144" t="s">
        <v>33</v>
      </c>
      <c r="O127" s="145">
        <v>0</v>
      </c>
      <c r="P127" s="145">
        <f t="shared" si="1"/>
        <v>0</v>
      </c>
      <c r="Q127" s="145">
        <v>0</v>
      </c>
      <c r="R127" s="145">
        <f t="shared" si="2"/>
        <v>0</v>
      </c>
      <c r="S127" s="145">
        <v>0</v>
      </c>
      <c r="T127" s="146">
        <f t="shared" si="3"/>
        <v>0</v>
      </c>
      <c r="AR127" s="147" t="s">
        <v>160</v>
      </c>
      <c r="AT127" s="147" t="s">
        <v>156</v>
      </c>
      <c r="AU127" s="147" t="s">
        <v>75</v>
      </c>
      <c r="AY127" s="16" t="s">
        <v>154</v>
      </c>
      <c r="BE127" s="148">
        <f t="shared" si="4"/>
        <v>0</v>
      </c>
      <c r="BF127" s="148">
        <f t="shared" si="5"/>
        <v>0</v>
      </c>
      <c r="BG127" s="148">
        <f t="shared" si="6"/>
        <v>0</v>
      </c>
      <c r="BH127" s="148">
        <f t="shared" si="7"/>
        <v>0</v>
      </c>
      <c r="BI127" s="148">
        <f t="shared" si="8"/>
        <v>0</v>
      </c>
      <c r="BJ127" s="16" t="s">
        <v>75</v>
      </c>
      <c r="BK127" s="148">
        <f t="shared" si="9"/>
        <v>0</v>
      </c>
      <c r="BL127" s="16" t="s">
        <v>160</v>
      </c>
      <c r="BM127" s="147" t="s">
        <v>424</v>
      </c>
    </row>
    <row r="128" spans="2:65" s="1" customFormat="1" ht="16.5" customHeight="1">
      <c r="B128" s="136"/>
      <c r="C128" s="137" t="s">
        <v>174</v>
      </c>
      <c r="D128" s="137" t="s">
        <v>156</v>
      </c>
      <c r="E128" s="138" t="s">
        <v>425</v>
      </c>
      <c r="F128" s="139" t="s">
        <v>426</v>
      </c>
      <c r="G128" s="140" t="s">
        <v>427</v>
      </c>
      <c r="H128" s="141">
        <v>7.3999999999999996E-2</v>
      </c>
      <c r="I128" s="142"/>
      <c r="J128" s="142">
        <f t="shared" si="0"/>
        <v>0</v>
      </c>
      <c r="K128" s="139" t="s">
        <v>414</v>
      </c>
      <c r="L128" s="28"/>
      <c r="M128" s="143" t="s">
        <v>1</v>
      </c>
      <c r="N128" s="144" t="s">
        <v>33</v>
      </c>
      <c r="O128" s="145">
        <v>0</v>
      </c>
      <c r="P128" s="145">
        <f t="shared" si="1"/>
        <v>0</v>
      </c>
      <c r="Q128" s="145">
        <v>0</v>
      </c>
      <c r="R128" s="145">
        <f t="shared" si="2"/>
        <v>0</v>
      </c>
      <c r="S128" s="145">
        <v>0</v>
      </c>
      <c r="T128" s="146">
        <f t="shared" si="3"/>
        <v>0</v>
      </c>
      <c r="AR128" s="147" t="s">
        <v>160</v>
      </c>
      <c r="AT128" s="147" t="s">
        <v>156</v>
      </c>
      <c r="AU128" s="147" t="s">
        <v>75</v>
      </c>
      <c r="AY128" s="16" t="s">
        <v>154</v>
      </c>
      <c r="BE128" s="148">
        <f t="shared" si="4"/>
        <v>0</v>
      </c>
      <c r="BF128" s="148">
        <f t="shared" si="5"/>
        <v>0</v>
      </c>
      <c r="BG128" s="148">
        <f t="shared" si="6"/>
        <v>0</v>
      </c>
      <c r="BH128" s="148">
        <f t="shared" si="7"/>
        <v>0</v>
      </c>
      <c r="BI128" s="148">
        <f t="shared" si="8"/>
        <v>0</v>
      </c>
      <c r="BJ128" s="16" t="s">
        <v>75</v>
      </c>
      <c r="BK128" s="148">
        <f t="shared" si="9"/>
        <v>0</v>
      </c>
      <c r="BL128" s="16" t="s">
        <v>160</v>
      </c>
      <c r="BM128" s="147" t="s">
        <v>428</v>
      </c>
    </row>
    <row r="129" spans="2:65" s="1" customFormat="1" ht="24" customHeight="1">
      <c r="B129" s="136"/>
      <c r="C129" s="137" t="s">
        <v>178</v>
      </c>
      <c r="D129" s="137" t="s">
        <v>156</v>
      </c>
      <c r="E129" s="138" t="s">
        <v>429</v>
      </c>
      <c r="F129" s="139" t="s">
        <v>430</v>
      </c>
      <c r="G129" s="140" t="s">
        <v>427</v>
      </c>
      <c r="H129" s="141">
        <v>1.4999999999999999E-2</v>
      </c>
      <c r="I129" s="142"/>
      <c r="J129" s="142">
        <f t="shared" si="0"/>
        <v>0</v>
      </c>
      <c r="K129" s="139" t="s">
        <v>414</v>
      </c>
      <c r="L129" s="28"/>
      <c r="M129" s="143" t="s">
        <v>1</v>
      </c>
      <c r="N129" s="144" t="s">
        <v>33</v>
      </c>
      <c r="O129" s="145">
        <v>0</v>
      </c>
      <c r="P129" s="145">
        <f t="shared" si="1"/>
        <v>0</v>
      </c>
      <c r="Q129" s="145">
        <v>0</v>
      </c>
      <c r="R129" s="145">
        <f t="shared" si="2"/>
        <v>0</v>
      </c>
      <c r="S129" s="145">
        <v>0</v>
      </c>
      <c r="T129" s="146">
        <f t="shared" si="3"/>
        <v>0</v>
      </c>
      <c r="AR129" s="147" t="s">
        <v>160</v>
      </c>
      <c r="AT129" s="147" t="s">
        <v>156</v>
      </c>
      <c r="AU129" s="147" t="s">
        <v>75</v>
      </c>
      <c r="AY129" s="16" t="s">
        <v>154</v>
      </c>
      <c r="BE129" s="148">
        <f t="shared" si="4"/>
        <v>0</v>
      </c>
      <c r="BF129" s="148">
        <f t="shared" si="5"/>
        <v>0</v>
      </c>
      <c r="BG129" s="148">
        <f t="shared" si="6"/>
        <v>0</v>
      </c>
      <c r="BH129" s="148">
        <f t="shared" si="7"/>
        <v>0</v>
      </c>
      <c r="BI129" s="148">
        <f t="shared" si="8"/>
        <v>0</v>
      </c>
      <c r="BJ129" s="16" t="s">
        <v>75</v>
      </c>
      <c r="BK129" s="148">
        <f t="shared" si="9"/>
        <v>0</v>
      </c>
      <c r="BL129" s="16" t="s">
        <v>160</v>
      </c>
      <c r="BM129" s="147" t="s">
        <v>431</v>
      </c>
    </row>
    <row r="130" spans="2:65" s="1" customFormat="1" ht="24" customHeight="1">
      <c r="B130" s="136"/>
      <c r="C130" s="137" t="s">
        <v>182</v>
      </c>
      <c r="D130" s="137" t="s">
        <v>156</v>
      </c>
      <c r="E130" s="138" t="s">
        <v>432</v>
      </c>
      <c r="F130" s="139" t="s">
        <v>433</v>
      </c>
      <c r="G130" s="140" t="s">
        <v>427</v>
      </c>
      <c r="H130" s="141">
        <v>1.4999999999999999E-2</v>
      </c>
      <c r="I130" s="142"/>
      <c r="J130" s="142">
        <f t="shared" si="0"/>
        <v>0</v>
      </c>
      <c r="K130" s="139" t="s">
        <v>414</v>
      </c>
      <c r="L130" s="28"/>
      <c r="M130" s="143" t="s">
        <v>1</v>
      </c>
      <c r="N130" s="144" t="s">
        <v>33</v>
      </c>
      <c r="O130" s="145">
        <v>0</v>
      </c>
      <c r="P130" s="145">
        <f t="shared" si="1"/>
        <v>0</v>
      </c>
      <c r="Q130" s="145">
        <v>0</v>
      </c>
      <c r="R130" s="145">
        <f t="shared" si="2"/>
        <v>0</v>
      </c>
      <c r="S130" s="145">
        <v>0</v>
      </c>
      <c r="T130" s="146">
        <f t="shared" si="3"/>
        <v>0</v>
      </c>
      <c r="AR130" s="147" t="s">
        <v>160</v>
      </c>
      <c r="AT130" s="147" t="s">
        <v>156</v>
      </c>
      <c r="AU130" s="147" t="s">
        <v>75</v>
      </c>
      <c r="AY130" s="16" t="s">
        <v>154</v>
      </c>
      <c r="BE130" s="148">
        <f t="shared" si="4"/>
        <v>0</v>
      </c>
      <c r="BF130" s="148">
        <f t="shared" si="5"/>
        <v>0</v>
      </c>
      <c r="BG130" s="148">
        <f t="shared" si="6"/>
        <v>0</v>
      </c>
      <c r="BH130" s="148">
        <f t="shared" si="7"/>
        <v>0</v>
      </c>
      <c r="BI130" s="148">
        <f t="shared" si="8"/>
        <v>0</v>
      </c>
      <c r="BJ130" s="16" t="s">
        <v>75</v>
      </c>
      <c r="BK130" s="148">
        <f t="shared" si="9"/>
        <v>0</v>
      </c>
      <c r="BL130" s="16" t="s">
        <v>160</v>
      </c>
      <c r="BM130" s="147" t="s">
        <v>434</v>
      </c>
    </row>
    <row r="131" spans="2:65" s="1" customFormat="1" ht="16.5" customHeight="1">
      <c r="B131" s="136"/>
      <c r="C131" s="137" t="s">
        <v>186</v>
      </c>
      <c r="D131" s="137" t="s">
        <v>156</v>
      </c>
      <c r="E131" s="138" t="s">
        <v>435</v>
      </c>
      <c r="F131" s="139" t="s">
        <v>436</v>
      </c>
      <c r="G131" s="140" t="s">
        <v>275</v>
      </c>
      <c r="H131" s="141">
        <v>4</v>
      </c>
      <c r="I131" s="142"/>
      <c r="J131" s="142">
        <f t="shared" si="0"/>
        <v>0</v>
      </c>
      <c r="K131" s="139" t="s">
        <v>414</v>
      </c>
      <c r="L131" s="28"/>
      <c r="M131" s="143" t="s">
        <v>1</v>
      </c>
      <c r="N131" s="144" t="s">
        <v>33</v>
      </c>
      <c r="O131" s="145">
        <v>0</v>
      </c>
      <c r="P131" s="145">
        <f t="shared" si="1"/>
        <v>0</v>
      </c>
      <c r="Q131" s="145">
        <v>0</v>
      </c>
      <c r="R131" s="145">
        <f t="shared" si="2"/>
        <v>0</v>
      </c>
      <c r="S131" s="145">
        <v>0</v>
      </c>
      <c r="T131" s="146">
        <f t="shared" si="3"/>
        <v>0</v>
      </c>
      <c r="AR131" s="147" t="s">
        <v>160</v>
      </c>
      <c r="AT131" s="147" t="s">
        <v>156</v>
      </c>
      <c r="AU131" s="147" t="s">
        <v>75</v>
      </c>
      <c r="AY131" s="16" t="s">
        <v>154</v>
      </c>
      <c r="BE131" s="148">
        <f t="shared" si="4"/>
        <v>0</v>
      </c>
      <c r="BF131" s="148">
        <f t="shared" si="5"/>
        <v>0</v>
      </c>
      <c r="BG131" s="148">
        <f t="shared" si="6"/>
        <v>0</v>
      </c>
      <c r="BH131" s="148">
        <f t="shared" si="7"/>
        <v>0</v>
      </c>
      <c r="BI131" s="148">
        <f t="shared" si="8"/>
        <v>0</v>
      </c>
      <c r="BJ131" s="16" t="s">
        <v>75</v>
      </c>
      <c r="BK131" s="148">
        <f t="shared" si="9"/>
        <v>0</v>
      </c>
      <c r="BL131" s="16" t="s">
        <v>160</v>
      </c>
      <c r="BM131" s="147" t="s">
        <v>437</v>
      </c>
    </row>
    <row r="132" spans="2:65" s="1" customFormat="1" ht="24" customHeight="1">
      <c r="B132" s="136"/>
      <c r="C132" s="137" t="s">
        <v>193</v>
      </c>
      <c r="D132" s="137" t="s">
        <v>156</v>
      </c>
      <c r="E132" s="138" t="s">
        <v>438</v>
      </c>
      <c r="F132" s="139" t="s">
        <v>439</v>
      </c>
      <c r="G132" s="140" t="s">
        <v>427</v>
      </c>
      <c r="H132" s="141">
        <v>0.308</v>
      </c>
      <c r="I132" s="142"/>
      <c r="J132" s="142">
        <f t="shared" si="0"/>
        <v>0</v>
      </c>
      <c r="K132" s="139" t="s">
        <v>414</v>
      </c>
      <c r="L132" s="28"/>
      <c r="M132" s="143" t="s">
        <v>1</v>
      </c>
      <c r="N132" s="144" t="s">
        <v>33</v>
      </c>
      <c r="O132" s="145">
        <v>0</v>
      </c>
      <c r="P132" s="145">
        <f t="shared" si="1"/>
        <v>0</v>
      </c>
      <c r="Q132" s="145">
        <v>0</v>
      </c>
      <c r="R132" s="145">
        <f t="shared" si="2"/>
        <v>0</v>
      </c>
      <c r="S132" s="145">
        <v>0</v>
      </c>
      <c r="T132" s="146">
        <f t="shared" si="3"/>
        <v>0</v>
      </c>
      <c r="AR132" s="147" t="s">
        <v>160</v>
      </c>
      <c r="AT132" s="147" t="s">
        <v>156</v>
      </c>
      <c r="AU132" s="147" t="s">
        <v>75</v>
      </c>
      <c r="AY132" s="16" t="s">
        <v>154</v>
      </c>
      <c r="BE132" s="148">
        <f t="shared" si="4"/>
        <v>0</v>
      </c>
      <c r="BF132" s="148">
        <f t="shared" si="5"/>
        <v>0</v>
      </c>
      <c r="BG132" s="148">
        <f t="shared" si="6"/>
        <v>0</v>
      </c>
      <c r="BH132" s="148">
        <f t="shared" si="7"/>
        <v>0</v>
      </c>
      <c r="BI132" s="148">
        <f t="shared" si="8"/>
        <v>0</v>
      </c>
      <c r="BJ132" s="16" t="s">
        <v>75</v>
      </c>
      <c r="BK132" s="148">
        <f t="shared" si="9"/>
        <v>0</v>
      </c>
      <c r="BL132" s="16" t="s">
        <v>160</v>
      </c>
      <c r="BM132" s="147" t="s">
        <v>440</v>
      </c>
    </row>
    <row r="133" spans="2:65" s="1" customFormat="1" ht="24" customHeight="1">
      <c r="B133" s="136"/>
      <c r="C133" s="137" t="s">
        <v>197</v>
      </c>
      <c r="D133" s="137" t="s">
        <v>156</v>
      </c>
      <c r="E133" s="138" t="s">
        <v>441</v>
      </c>
      <c r="F133" s="139" t="s">
        <v>442</v>
      </c>
      <c r="G133" s="140" t="s">
        <v>443</v>
      </c>
      <c r="H133" s="141">
        <v>4</v>
      </c>
      <c r="I133" s="142"/>
      <c r="J133" s="142">
        <f t="shared" si="0"/>
        <v>0</v>
      </c>
      <c r="K133" s="139" t="s">
        <v>414</v>
      </c>
      <c r="L133" s="28"/>
      <c r="M133" s="143" t="s">
        <v>1</v>
      </c>
      <c r="N133" s="144" t="s">
        <v>33</v>
      </c>
      <c r="O133" s="145">
        <v>0</v>
      </c>
      <c r="P133" s="145">
        <f t="shared" si="1"/>
        <v>0</v>
      </c>
      <c r="Q133" s="145">
        <v>0</v>
      </c>
      <c r="R133" s="145">
        <f t="shared" si="2"/>
        <v>0</v>
      </c>
      <c r="S133" s="145">
        <v>0</v>
      </c>
      <c r="T133" s="146">
        <f t="shared" si="3"/>
        <v>0</v>
      </c>
      <c r="AR133" s="147" t="s">
        <v>160</v>
      </c>
      <c r="AT133" s="147" t="s">
        <v>156</v>
      </c>
      <c r="AU133" s="147" t="s">
        <v>75</v>
      </c>
      <c r="AY133" s="16" t="s">
        <v>154</v>
      </c>
      <c r="BE133" s="148">
        <f t="shared" si="4"/>
        <v>0</v>
      </c>
      <c r="BF133" s="148">
        <f t="shared" si="5"/>
        <v>0</v>
      </c>
      <c r="BG133" s="148">
        <f t="shared" si="6"/>
        <v>0</v>
      </c>
      <c r="BH133" s="148">
        <f t="shared" si="7"/>
        <v>0</v>
      </c>
      <c r="BI133" s="148">
        <f t="shared" si="8"/>
        <v>0</v>
      </c>
      <c r="BJ133" s="16" t="s">
        <v>75</v>
      </c>
      <c r="BK133" s="148">
        <f t="shared" si="9"/>
        <v>0</v>
      </c>
      <c r="BL133" s="16" t="s">
        <v>160</v>
      </c>
      <c r="BM133" s="147" t="s">
        <v>444</v>
      </c>
    </row>
    <row r="134" spans="2:65" s="1" customFormat="1" ht="24" customHeight="1">
      <c r="B134" s="136"/>
      <c r="C134" s="137" t="s">
        <v>202</v>
      </c>
      <c r="D134" s="137" t="s">
        <v>156</v>
      </c>
      <c r="E134" s="138" t="s">
        <v>445</v>
      </c>
      <c r="F134" s="139" t="s">
        <v>446</v>
      </c>
      <c r="G134" s="140" t="s">
        <v>443</v>
      </c>
      <c r="H134" s="141">
        <v>2</v>
      </c>
      <c r="I134" s="142"/>
      <c r="J134" s="142">
        <f t="shared" si="0"/>
        <v>0</v>
      </c>
      <c r="K134" s="139" t="s">
        <v>414</v>
      </c>
      <c r="L134" s="28"/>
      <c r="M134" s="143" t="s">
        <v>1</v>
      </c>
      <c r="N134" s="144" t="s">
        <v>33</v>
      </c>
      <c r="O134" s="145">
        <v>0</v>
      </c>
      <c r="P134" s="145">
        <f t="shared" si="1"/>
        <v>0</v>
      </c>
      <c r="Q134" s="145">
        <v>0</v>
      </c>
      <c r="R134" s="145">
        <f t="shared" si="2"/>
        <v>0</v>
      </c>
      <c r="S134" s="145">
        <v>0</v>
      </c>
      <c r="T134" s="146">
        <f t="shared" si="3"/>
        <v>0</v>
      </c>
      <c r="AR134" s="147" t="s">
        <v>160</v>
      </c>
      <c r="AT134" s="147" t="s">
        <v>156</v>
      </c>
      <c r="AU134" s="147" t="s">
        <v>75</v>
      </c>
      <c r="AY134" s="16" t="s">
        <v>154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6" t="s">
        <v>75</v>
      </c>
      <c r="BK134" s="148">
        <f t="shared" si="9"/>
        <v>0</v>
      </c>
      <c r="BL134" s="16" t="s">
        <v>160</v>
      </c>
      <c r="BM134" s="147" t="s">
        <v>447</v>
      </c>
    </row>
    <row r="135" spans="2:65" s="1" customFormat="1" ht="36" customHeight="1">
      <c r="B135" s="136"/>
      <c r="C135" s="137" t="s">
        <v>209</v>
      </c>
      <c r="D135" s="137" t="s">
        <v>156</v>
      </c>
      <c r="E135" s="138" t="s">
        <v>448</v>
      </c>
      <c r="F135" s="139" t="s">
        <v>449</v>
      </c>
      <c r="G135" s="140" t="s">
        <v>281</v>
      </c>
      <c r="H135" s="141">
        <v>200</v>
      </c>
      <c r="I135" s="142"/>
      <c r="J135" s="142">
        <f t="shared" si="0"/>
        <v>0</v>
      </c>
      <c r="K135" s="139" t="s">
        <v>414</v>
      </c>
      <c r="L135" s="28"/>
      <c r="M135" s="143" t="s">
        <v>1</v>
      </c>
      <c r="N135" s="144" t="s">
        <v>33</v>
      </c>
      <c r="O135" s="145">
        <v>0</v>
      </c>
      <c r="P135" s="145">
        <f t="shared" si="1"/>
        <v>0</v>
      </c>
      <c r="Q135" s="145">
        <v>0</v>
      </c>
      <c r="R135" s="145">
        <f t="shared" si="2"/>
        <v>0</v>
      </c>
      <c r="S135" s="145">
        <v>0</v>
      </c>
      <c r="T135" s="146">
        <f t="shared" si="3"/>
        <v>0</v>
      </c>
      <c r="AR135" s="147" t="s">
        <v>160</v>
      </c>
      <c r="AT135" s="147" t="s">
        <v>156</v>
      </c>
      <c r="AU135" s="147" t="s">
        <v>75</v>
      </c>
      <c r="AY135" s="16" t="s">
        <v>154</v>
      </c>
      <c r="BE135" s="148">
        <f t="shared" si="4"/>
        <v>0</v>
      </c>
      <c r="BF135" s="148">
        <f t="shared" si="5"/>
        <v>0</v>
      </c>
      <c r="BG135" s="148">
        <f t="shared" si="6"/>
        <v>0</v>
      </c>
      <c r="BH135" s="148">
        <f t="shared" si="7"/>
        <v>0</v>
      </c>
      <c r="BI135" s="148">
        <f t="shared" si="8"/>
        <v>0</v>
      </c>
      <c r="BJ135" s="16" t="s">
        <v>75</v>
      </c>
      <c r="BK135" s="148">
        <f t="shared" si="9"/>
        <v>0</v>
      </c>
      <c r="BL135" s="16" t="s">
        <v>160</v>
      </c>
      <c r="BM135" s="147" t="s">
        <v>450</v>
      </c>
    </row>
    <row r="136" spans="2:65" s="1" customFormat="1" ht="36" customHeight="1">
      <c r="B136" s="136"/>
      <c r="C136" s="137" t="s">
        <v>213</v>
      </c>
      <c r="D136" s="137" t="s">
        <v>156</v>
      </c>
      <c r="E136" s="138" t="s">
        <v>451</v>
      </c>
      <c r="F136" s="139" t="s">
        <v>452</v>
      </c>
      <c r="G136" s="140" t="s">
        <v>281</v>
      </c>
      <c r="H136" s="141">
        <v>200</v>
      </c>
      <c r="I136" s="142"/>
      <c r="J136" s="142">
        <f t="shared" si="0"/>
        <v>0</v>
      </c>
      <c r="K136" s="139" t="s">
        <v>414</v>
      </c>
      <c r="L136" s="28"/>
      <c r="M136" s="143" t="s">
        <v>1</v>
      </c>
      <c r="N136" s="144" t="s">
        <v>33</v>
      </c>
      <c r="O136" s="145">
        <v>0</v>
      </c>
      <c r="P136" s="145">
        <f t="shared" si="1"/>
        <v>0</v>
      </c>
      <c r="Q136" s="145">
        <v>0</v>
      </c>
      <c r="R136" s="145">
        <f t="shared" si="2"/>
        <v>0</v>
      </c>
      <c r="S136" s="145">
        <v>0</v>
      </c>
      <c r="T136" s="146">
        <f t="shared" si="3"/>
        <v>0</v>
      </c>
      <c r="AR136" s="147" t="s">
        <v>160</v>
      </c>
      <c r="AT136" s="147" t="s">
        <v>156</v>
      </c>
      <c r="AU136" s="147" t="s">
        <v>75</v>
      </c>
      <c r="AY136" s="16" t="s">
        <v>154</v>
      </c>
      <c r="BE136" s="148">
        <f t="shared" si="4"/>
        <v>0</v>
      </c>
      <c r="BF136" s="148">
        <f t="shared" si="5"/>
        <v>0</v>
      </c>
      <c r="BG136" s="148">
        <f t="shared" si="6"/>
        <v>0</v>
      </c>
      <c r="BH136" s="148">
        <f t="shared" si="7"/>
        <v>0</v>
      </c>
      <c r="BI136" s="148">
        <f t="shared" si="8"/>
        <v>0</v>
      </c>
      <c r="BJ136" s="16" t="s">
        <v>75</v>
      </c>
      <c r="BK136" s="148">
        <f t="shared" si="9"/>
        <v>0</v>
      </c>
      <c r="BL136" s="16" t="s">
        <v>160</v>
      </c>
      <c r="BM136" s="147" t="s">
        <v>453</v>
      </c>
    </row>
    <row r="137" spans="2:65" s="1" customFormat="1" ht="16.5" customHeight="1">
      <c r="B137" s="136"/>
      <c r="C137" s="137" t="s">
        <v>218</v>
      </c>
      <c r="D137" s="137" t="s">
        <v>156</v>
      </c>
      <c r="E137" s="138" t="s">
        <v>454</v>
      </c>
      <c r="F137" s="139" t="s">
        <v>455</v>
      </c>
      <c r="G137" s="140" t="s">
        <v>281</v>
      </c>
      <c r="H137" s="141">
        <v>74</v>
      </c>
      <c r="I137" s="142"/>
      <c r="J137" s="142">
        <f t="shared" si="0"/>
        <v>0</v>
      </c>
      <c r="K137" s="139" t="s">
        <v>414</v>
      </c>
      <c r="L137" s="28"/>
      <c r="M137" s="143" t="s">
        <v>1</v>
      </c>
      <c r="N137" s="144" t="s">
        <v>33</v>
      </c>
      <c r="O137" s="145">
        <v>0</v>
      </c>
      <c r="P137" s="145">
        <f t="shared" si="1"/>
        <v>0</v>
      </c>
      <c r="Q137" s="145">
        <v>0</v>
      </c>
      <c r="R137" s="145">
        <f t="shared" si="2"/>
        <v>0</v>
      </c>
      <c r="S137" s="145">
        <v>0</v>
      </c>
      <c r="T137" s="146">
        <f t="shared" si="3"/>
        <v>0</v>
      </c>
      <c r="AR137" s="147" t="s">
        <v>160</v>
      </c>
      <c r="AT137" s="147" t="s">
        <v>156</v>
      </c>
      <c r="AU137" s="147" t="s">
        <v>75</v>
      </c>
      <c r="AY137" s="16" t="s">
        <v>154</v>
      </c>
      <c r="BE137" s="148">
        <f t="shared" si="4"/>
        <v>0</v>
      </c>
      <c r="BF137" s="148">
        <f t="shared" si="5"/>
        <v>0</v>
      </c>
      <c r="BG137" s="148">
        <f t="shared" si="6"/>
        <v>0</v>
      </c>
      <c r="BH137" s="148">
        <f t="shared" si="7"/>
        <v>0</v>
      </c>
      <c r="BI137" s="148">
        <f t="shared" si="8"/>
        <v>0</v>
      </c>
      <c r="BJ137" s="16" t="s">
        <v>75</v>
      </c>
      <c r="BK137" s="148">
        <f t="shared" si="9"/>
        <v>0</v>
      </c>
      <c r="BL137" s="16" t="s">
        <v>160</v>
      </c>
      <c r="BM137" s="147" t="s">
        <v>456</v>
      </c>
    </row>
    <row r="138" spans="2:65" s="1" customFormat="1" ht="16.5" customHeight="1">
      <c r="B138" s="136"/>
      <c r="C138" s="137" t="s">
        <v>8</v>
      </c>
      <c r="D138" s="137" t="s">
        <v>156</v>
      </c>
      <c r="E138" s="138" t="s">
        <v>457</v>
      </c>
      <c r="F138" s="139" t="s">
        <v>458</v>
      </c>
      <c r="G138" s="140" t="s">
        <v>216</v>
      </c>
      <c r="H138" s="141">
        <v>0.80500000000000005</v>
      </c>
      <c r="I138" s="142"/>
      <c r="J138" s="142">
        <f t="shared" si="0"/>
        <v>0</v>
      </c>
      <c r="K138" s="139" t="s">
        <v>414</v>
      </c>
      <c r="L138" s="28"/>
      <c r="M138" s="143" t="s">
        <v>1</v>
      </c>
      <c r="N138" s="144" t="s">
        <v>33</v>
      </c>
      <c r="O138" s="145">
        <v>0</v>
      </c>
      <c r="P138" s="145">
        <f t="shared" si="1"/>
        <v>0</v>
      </c>
      <c r="Q138" s="145">
        <v>0</v>
      </c>
      <c r="R138" s="145">
        <f t="shared" si="2"/>
        <v>0</v>
      </c>
      <c r="S138" s="145">
        <v>0</v>
      </c>
      <c r="T138" s="146">
        <f t="shared" si="3"/>
        <v>0</v>
      </c>
      <c r="AR138" s="147" t="s">
        <v>160</v>
      </c>
      <c r="AT138" s="147" t="s">
        <v>156</v>
      </c>
      <c r="AU138" s="147" t="s">
        <v>75</v>
      </c>
      <c r="AY138" s="16" t="s">
        <v>154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6" t="s">
        <v>75</v>
      </c>
      <c r="BK138" s="148">
        <f t="shared" si="9"/>
        <v>0</v>
      </c>
      <c r="BL138" s="16" t="s">
        <v>160</v>
      </c>
      <c r="BM138" s="147" t="s">
        <v>459</v>
      </c>
    </row>
    <row r="139" spans="2:65" s="1" customFormat="1" ht="16.5" customHeight="1">
      <c r="B139" s="136"/>
      <c r="C139" s="137" t="s">
        <v>225</v>
      </c>
      <c r="D139" s="137" t="s">
        <v>156</v>
      </c>
      <c r="E139" s="138" t="s">
        <v>460</v>
      </c>
      <c r="F139" s="139" t="s">
        <v>461</v>
      </c>
      <c r="G139" s="140" t="s">
        <v>216</v>
      </c>
      <c r="H139" s="141">
        <v>6.21</v>
      </c>
      <c r="I139" s="142"/>
      <c r="J139" s="142">
        <f t="shared" si="0"/>
        <v>0</v>
      </c>
      <c r="K139" s="139" t="s">
        <v>414</v>
      </c>
      <c r="L139" s="28"/>
      <c r="M139" s="143" t="s">
        <v>1</v>
      </c>
      <c r="N139" s="144" t="s">
        <v>33</v>
      </c>
      <c r="O139" s="145">
        <v>0</v>
      </c>
      <c r="P139" s="145">
        <f t="shared" si="1"/>
        <v>0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75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462</v>
      </c>
    </row>
    <row r="140" spans="2:65" s="1" customFormat="1" ht="16.5" customHeight="1">
      <c r="B140" s="136"/>
      <c r="C140" s="137" t="s">
        <v>232</v>
      </c>
      <c r="D140" s="137" t="s">
        <v>156</v>
      </c>
      <c r="E140" s="138" t="s">
        <v>463</v>
      </c>
      <c r="F140" s="139" t="s">
        <v>464</v>
      </c>
      <c r="G140" s="140" t="s">
        <v>216</v>
      </c>
      <c r="H140" s="141">
        <v>1.4</v>
      </c>
      <c r="I140" s="142"/>
      <c r="J140" s="142">
        <f t="shared" si="0"/>
        <v>0</v>
      </c>
      <c r="K140" s="139" t="s">
        <v>414</v>
      </c>
      <c r="L140" s="28"/>
      <c r="M140" s="143" t="s">
        <v>1</v>
      </c>
      <c r="N140" s="144" t="s">
        <v>33</v>
      </c>
      <c r="O140" s="145">
        <v>0</v>
      </c>
      <c r="P140" s="145">
        <f t="shared" si="1"/>
        <v>0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75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465</v>
      </c>
    </row>
    <row r="141" spans="2:65" s="11" customFormat="1" ht="25.9" customHeight="1">
      <c r="B141" s="124"/>
      <c r="D141" s="125" t="s">
        <v>67</v>
      </c>
      <c r="E141" s="126" t="s">
        <v>466</v>
      </c>
      <c r="F141" s="126" t="s">
        <v>467</v>
      </c>
      <c r="J141" s="127">
        <f>BK141</f>
        <v>0</v>
      </c>
      <c r="L141" s="124"/>
      <c r="M141" s="128"/>
      <c r="N141" s="129"/>
      <c r="O141" s="129"/>
      <c r="P141" s="130">
        <f>SUM(P142:P146)</f>
        <v>0</v>
      </c>
      <c r="Q141" s="129"/>
      <c r="R141" s="130">
        <f>SUM(R142:R146)</f>
        <v>0</v>
      </c>
      <c r="S141" s="129"/>
      <c r="T141" s="131">
        <f>SUM(T142:T146)</f>
        <v>0</v>
      </c>
      <c r="AR141" s="125" t="s">
        <v>160</v>
      </c>
      <c r="AT141" s="132" t="s">
        <v>67</v>
      </c>
      <c r="AU141" s="132" t="s">
        <v>68</v>
      </c>
      <c r="AY141" s="125" t="s">
        <v>154</v>
      </c>
      <c r="BK141" s="133">
        <f>SUM(BK142:BK146)</f>
        <v>0</v>
      </c>
    </row>
    <row r="142" spans="2:65" s="1" customFormat="1" ht="24" customHeight="1">
      <c r="B142" s="136"/>
      <c r="C142" s="137" t="s">
        <v>236</v>
      </c>
      <c r="D142" s="137" t="s">
        <v>156</v>
      </c>
      <c r="E142" s="138" t="s">
        <v>468</v>
      </c>
      <c r="F142" s="139" t="s">
        <v>469</v>
      </c>
      <c r="G142" s="140" t="s">
        <v>216</v>
      </c>
      <c r="H142" s="141">
        <v>45.606000000000002</v>
      </c>
      <c r="I142" s="142"/>
      <c r="J142" s="142">
        <f>ROUND(I142*H142,2)</f>
        <v>0</v>
      </c>
      <c r="K142" s="139" t="s">
        <v>414</v>
      </c>
      <c r="L142" s="28"/>
      <c r="M142" s="143" t="s">
        <v>1</v>
      </c>
      <c r="N142" s="144" t="s">
        <v>33</v>
      </c>
      <c r="O142" s="145">
        <v>0</v>
      </c>
      <c r="P142" s="145">
        <f>O142*H142</f>
        <v>0</v>
      </c>
      <c r="Q142" s="145">
        <v>0</v>
      </c>
      <c r="R142" s="145">
        <f>Q142*H142</f>
        <v>0</v>
      </c>
      <c r="S142" s="145">
        <v>0</v>
      </c>
      <c r="T142" s="146">
        <f>S142*H142</f>
        <v>0</v>
      </c>
      <c r="AR142" s="147" t="s">
        <v>470</v>
      </c>
      <c r="AT142" s="147" t="s">
        <v>156</v>
      </c>
      <c r="AU142" s="147" t="s">
        <v>75</v>
      </c>
      <c r="AY142" s="16" t="s">
        <v>154</v>
      </c>
      <c r="BE142" s="148">
        <f>IF(N142="základní",J142,0)</f>
        <v>0</v>
      </c>
      <c r="BF142" s="148">
        <f>IF(N142="snížená",J142,0)</f>
        <v>0</v>
      </c>
      <c r="BG142" s="148">
        <f>IF(N142="zákl. přenesená",J142,0)</f>
        <v>0</v>
      </c>
      <c r="BH142" s="148">
        <f>IF(N142="sníž. přenesená",J142,0)</f>
        <v>0</v>
      </c>
      <c r="BI142" s="148">
        <f>IF(N142="nulová",J142,0)</f>
        <v>0</v>
      </c>
      <c r="BJ142" s="16" t="s">
        <v>75</v>
      </c>
      <c r="BK142" s="148">
        <f>ROUND(I142*H142,2)</f>
        <v>0</v>
      </c>
      <c r="BL142" s="16" t="s">
        <v>470</v>
      </c>
      <c r="BM142" s="147" t="s">
        <v>471</v>
      </c>
    </row>
    <row r="143" spans="2:65" s="1" customFormat="1" ht="24" customHeight="1">
      <c r="B143" s="136"/>
      <c r="C143" s="137" t="s">
        <v>240</v>
      </c>
      <c r="D143" s="137" t="s">
        <v>156</v>
      </c>
      <c r="E143" s="138" t="s">
        <v>472</v>
      </c>
      <c r="F143" s="139" t="s">
        <v>473</v>
      </c>
      <c r="G143" s="140" t="s">
        <v>216</v>
      </c>
      <c r="H143" s="141">
        <v>120.33799999999999</v>
      </c>
      <c r="I143" s="142"/>
      <c r="J143" s="142">
        <f>ROUND(I143*H143,2)</f>
        <v>0</v>
      </c>
      <c r="K143" s="139" t="s">
        <v>414</v>
      </c>
      <c r="L143" s="28"/>
      <c r="M143" s="143" t="s">
        <v>1</v>
      </c>
      <c r="N143" s="144" t="s">
        <v>33</v>
      </c>
      <c r="O143" s="145">
        <v>0</v>
      </c>
      <c r="P143" s="145">
        <f>O143*H143</f>
        <v>0</v>
      </c>
      <c r="Q143" s="145">
        <v>0</v>
      </c>
      <c r="R143" s="145">
        <f>Q143*H143</f>
        <v>0</v>
      </c>
      <c r="S143" s="145">
        <v>0</v>
      </c>
      <c r="T143" s="146">
        <f>S143*H143</f>
        <v>0</v>
      </c>
      <c r="AR143" s="147" t="s">
        <v>470</v>
      </c>
      <c r="AT143" s="147" t="s">
        <v>156</v>
      </c>
      <c r="AU143" s="147" t="s">
        <v>75</v>
      </c>
      <c r="AY143" s="16" t="s">
        <v>154</v>
      </c>
      <c r="BE143" s="148">
        <f>IF(N143="základní",J143,0)</f>
        <v>0</v>
      </c>
      <c r="BF143" s="148">
        <f>IF(N143="snížená",J143,0)</f>
        <v>0</v>
      </c>
      <c r="BG143" s="148">
        <f>IF(N143="zákl. přenesená",J143,0)</f>
        <v>0</v>
      </c>
      <c r="BH143" s="148">
        <f>IF(N143="sníž. přenesená",J143,0)</f>
        <v>0</v>
      </c>
      <c r="BI143" s="148">
        <f>IF(N143="nulová",J143,0)</f>
        <v>0</v>
      </c>
      <c r="BJ143" s="16" t="s">
        <v>75</v>
      </c>
      <c r="BK143" s="148">
        <f>ROUND(I143*H143,2)</f>
        <v>0</v>
      </c>
      <c r="BL143" s="16" t="s">
        <v>470</v>
      </c>
      <c r="BM143" s="147" t="s">
        <v>474</v>
      </c>
    </row>
    <row r="144" spans="2:65" s="1" customFormat="1" ht="36" customHeight="1">
      <c r="B144" s="136"/>
      <c r="C144" s="137" t="s">
        <v>244</v>
      </c>
      <c r="D144" s="137" t="s">
        <v>156</v>
      </c>
      <c r="E144" s="138" t="s">
        <v>475</v>
      </c>
      <c r="F144" s="139" t="s">
        <v>476</v>
      </c>
      <c r="G144" s="140" t="s">
        <v>216</v>
      </c>
      <c r="H144" s="141">
        <v>8.4149999999999991</v>
      </c>
      <c r="I144" s="142"/>
      <c r="J144" s="142">
        <f>ROUND(I144*H144,2)</f>
        <v>0</v>
      </c>
      <c r="K144" s="139" t="s">
        <v>414</v>
      </c>
      <c r="L144" s="28"/>
      <c r="M144" s="143" t="s">
        <v>1</v>
      </c>
      <c r="N144" s="144" t="s">
        <v>33</v>
      </c>
      <c r="O144" s="145">
        <v>0</v>
      </c>
      <c r="P144" s="145">
        <f>O144*H144</f>
        <v>0</v>
      </c>
      <c r="Q144" s="145">
        <v>0</v>
      </c>
      <c r="R144" s="145">
        <f>Q144*H144</f>
        <v>0</v>
      </c>
      <c r="S144" s="145">
        <v>0</v>
      </c>
      <c r="T144" s="146">
        <f>S144*H144</f>
        <v>0</v>
      </c>
      <c r="AR144" s="147" t="s">
        <v>470</v>
      </c>
      <c r="AT144" s="147" t="s">
        <v>156</v>
      </c>
      <c r="AU144" s="147" t="s">
        <v>75</v>
      </c>
      <c r="AY144" s="16" t="s">
        <v>154</v>
      </c>
      <c r="BE144" s="148">
        <f>IF(N144="základní",J144,0)</f>
        <v>0</v>
      </c>
      <c r="BF144" s="148">
        <f>IF(N144="snížená",J144,0)</f>
        <v>0</v>
      </c>
      <c r="BG144" s="148">
        <f>IF(N144="zákl. přenesená",J144,0)</f>
        <v>0</v>
      </c>
      <c r="BH144" s="148">
        <f>IF(N144="sníž. přenesená",J144,0)</f>
        <v>0</v>
      </c>
      <c r="BI144" s="148">
        <f>IF(N144="nulová",J144,0)</f>
        <v>0</v>
      </c>
      <c r="BJ144" s="16" t="s">
        <v>75</v>
      </c>
      <c r="BK144" s="148">
        <f>ROUND(I144*H144,2)</f>
        <v>0</v>
      </c>
      <c r="BL144" s="16" t="s">
        <v>470</v>
      </c>
      <c r="BM144" s="147" t="s">
        <v>477</v>
      </c>
    </row>
    <row r="145" spans="2:65" s="1" customFormat="1" ht="16.5" customHeight="1">
      <c r="B145" s="136"/>
      <c r="C145" s="137" t="s">
        <v>7</v>
      </c>
      <c r="D145" s="137" t="s">
        <v>156</v>
      </c>
      <c r="E145" s="138" t="s">
        <v>478</v>
      </c>
      <c r="F145" s="139" t="s">
        <v>479</v>
      </c>
      <c r="G145" s="140" t="s">
        <v>216</v>
      </c>
      <c r="H145" s="141">
        <v>45.606000000000002</v>
      </c>
      <c r="I145" s="142"/>
      <c r="J145" s="142">
        <f>ROUND(I145*H145,2)</f>
        <v>0</v>
      </c>
      <c r="K145" s="139" t="s">
        <v>414</v>
      </c>
      <c r="L145" s="28"/>
      <c r="M145" s="143" t="s">
        <v>1</v>
      </c>
      <c r="N145" s="144" t="s">
        <v>33</v>
      </c>
      <c r="O145" s="145">
        <v>0</v>
      </c>
      <c r="P145" s="145">
        <f>O145*H145</f>
        <v>0</v>
      </c>
      <c r="Q145" s="145">
        <v>0</v>
      </c>
      <c r="R145" s="145">
        <f>Q145*H145</f>
        <v>0</v>
      </c>
      <c r="S145" s="145">
        <v>0</v>
      </c>
      <c r="T145" s="146">
        <f>S145*H145</f>
        <v>0</v>
      </c>
      <c r="AR145" s="147" t="s">
        <v>160</v>
      </c>
      <c r="AT145" s="147" t="s">
        <v>156</v>
      </c>
      <c r="AU145" s="147" t="s">
        <v>75</v>
      </c>
      <c r="AY145" s="16" t="s">
        <v>154</v>
      </c>
      <c r="BE145" s="148">
        <f>IF(N145="základní",J145,0)</f>
        <v>0</v>
      </c>
      <c r="BF145" s="148">
        <f>IF(N145="snížená",J145,0)</f>
        <v>0</v>
      </c>
      <c r="BG145" s="148">
        <f>IF(N145="zákl. přenesená",J145,0)</f>
        <v>0</v>
      </c>
      <c r="BH145" s="148">
        <f>IF(N145="sníž. přenesená",J145,0)</f>
        <v>0</v>
      </c>
      <c r="BI145" s="148">
        <f>IF(N145="nulová",J145,0)</f>
        <v>0</v>
      </c>
      <c r="BJ145" s="16" t="s">
        <v>75</v>
      </c>
      <c r="BK145" s="148">
        <f>ROUND(I145*H145,2)</f>
        <v>0</v>
      </c>
      <c r="BL145" s="16" t="s">
        <v>160</v>
      </c>
      <c r="BM145" s="147" t="s">
        <v>649</v>
      </c>
    </row>
    <row r="146" spans="2:65" s="1" customFormat="1" ht="16.5" customHeight="1">
      <c r="B146" s="136"/>
      <c r="C146" s="137" t="s">
        <v>252</v>
      </c>
      <c r="D146" s="137" t="s">
        <v>156</v>
      </c>
      <c r="E146" s="138" t="s">
        <v>487</v>
      </c>
      <c r="F146" s="139" t="s">
        <v>488</v>
      </c>
      <c r="G146" s="140" t="s">
        <v>216</v>
      </c>
      <c r="H146" s="141">
        <v>45.606000000000002</v>
      </c>
      <c r="I146" s="142"/>
      <c r="J146" s="142">
        <f>ROUND(I146*H146,2)</f>
        <v>0</v>
      </c>
      <c r="K146" s="139" t="s">
        <v>414</v>
      </c>
      <c r="L146" s="28"/>
      <c r="M146" s="179" t="s">
        <v>1</v>
      </c>
      <c r="N146" s="180" t="s">
        <v>33</v>
      </c>
      <c r="O146" s="181">
        <v>0</v>
      </c>
      <c r="P146" s="181">
        <f>O146*H146</f>
        <v>0</v>
      </c>
      <c r="Q146" s="181">
        <v>0</v>
      </c>
      <c r="R146" s="181">
        <f>Q146*H146</f>
        <v>0</v>
      </c>
      <c r="S146" s="181">
        <v>0</v>
      </c>
      <c r="T146" s="182">
        <f>S146*H146</f>
        <v>0</v>
      </c>
      <c r="AR146" s="147" t="s">
        <v>470</v>
      </c>
      <c r="AT146" s="147" t="s">
        <v>156</v>
      </c>
      <c r="AU146" s="147" t="s">
        <v>75</v>
      </c>
      <c r="AY146" s="16" t="s">
        <v>154</v>
      </c>
      <c r="BE146" s="148">
        <f>IF(N146="základní",J146,0)</f>
        <v>0</v>
      </c>
      <c r="BF146" s="148">
        <f>IF(N146="snížená",J146,0)</f>
        <v>0</v>
      </c>
      <c r="BG146" s="148">
        <f>IF(N146="zákl. přenesená",J146,0)</f>
        <v>0</v>
      </c>
      <c r="BH146" s="148">
        <f>IF(N146="sníž. přenesená",J146,0)</f>
        <v>0</v>
      </c>
      <c r="BI146" s="148">
        <f>IF(N146="nulová",J146,0)</f>
        <v>0</v>
      </c>
      <c r="BJ146" s="16" t="s">
        <v>75</v>
      </c>
      <c r="BK146" s="148">
        <f>ROUND(I146*H146,2)</f>
        <v>0</v>
      </c>
      <c r="BL146" s="16" t="s">
        <v>470</v>
      </c>
      <c r="BM146" s="147" t="s">
        <v>489</v>
      </c>
    </row>
    <row r="147" spans="2:65" s="1" customFormat="1" ht="6.95" customHeight="1">
      <c r="B147" s="40"/>
      <c r="C147" s="41"/>
      <c r="D147" s="41"/>
      <c r="E147" s="41"/>
      <c r="F147" s="41"/>
      <c r="G147" s="41"/>
      <c r="H147" s="41"/>
      <c r="I147" s="41"/>
      <c r="J147" s="41"/>
      <c r="K147" s="41"/>
      <c r="L147" s="28"/>
    </row>
  </sheetData>
  <autoFilter ref="C121:K146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211"/>
  <sheetViews>
    <sheetView showGridLines="0" workbookViewId="0">
      <selection activeCell="A2" sqref="A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110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709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710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ROUND(J135,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ROUND((SUM(BE135:BE210)),  2)</f>
        <v>0</v>
      </c>
      <c r="I35" s="95">
        <v>0.21</v>
      </c>
      <c r="J35" s="94">
        <f>ROUND(((SUM(BE135:BE210))*I35),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ROUND((SUM(BF135:BF210)),  2)</f>
        <v>0</v>
      </c>
      <c r="I36" s="95">
        <v>0.15</v>
      </c>
      <c r="J36" s="94">
        <f>ROUND(((SUM(BF135:BF210))*I36),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ROUND((SUM(BG135:BG210)),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ROUND((SUM(BH135:BH210)),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ROUND((SUM(BI135:BI210)),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709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04.1 - Oprava propustku - km 25,786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J135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124</v>
      </c>
      <c r="E99" s="109"/>
      <c r="F99" s="109"/>
      <c r="G99" s="109"/>
      <c r="H99" s="109"/>
      <c r="I99" s="109"/>
      <c r="J99" s="110">
        <f>J136</f>
        <v>0</v>
      </c>
      <c r="L99" s="107"/>
    </row>
    <row r="100" spans="2:47" s="9" customFormat="1" ht="19.899999999999999" hidden="1" customHeight="1">
      <c r="B100" s="111"/>
      <c r="D100" s="112" t="s">
        <v>125</v>
      </c>
      <c r="E100" s="113"/>
      <c r="F100" s="113"/>
      <c r="G100" s="113"/>
      <c r="H100" s="113"/>
      <c r="I100" s="113"/>
      <c r="J100" s="114">
        <f>J137</f>
        <v>0</v>
      </c>
      <c r="L100" s="111"/>
    </row>
    <row r="101" spans="2:47" s="9" customFormat="1" ht="19.899999999999999" hidden="1" customHeight="1">
      <c r="B101" s="111"/>
      <c r="D101" s="112" t="s">
        <v>126</v>
      </c>
      <c r="E101" s="113"/>
      <c r="F101" s="113"/>
      <c r="G101" s="113"/>
      <c r="H101" s="113"/>
      <c r="I101" s="113"/>
      <c r="J101" s="114">
        <f>J159</f>
        <v>0</v>
      </c>
      <c r="L101" s="111"/>
    </row>
    <row r="102" spans="2:47" s="9" customFormat="1" ht="19.899999999999999" hidden="1" customHeight="1">
      <c r="B102" s="111"/>
      <c r="D102" s="112" t="s">
        <v>127</v>
      </c>
      <c r="E102" s="113"/>
      <c r="F102" s="113"/>
      <c r="G102" s="113"/>
      <c r="H102" s="113"/>
      <c r="I102" s="113"/>
      <c r="J102" s="114">
        <f>J165</f>
        <v>0</v>
      </c>
      <c r="L102" s="111"/>
    </row>
    <row r="103" spans="2:47" s="9" customFormat="1" ht="19.899999999999999" hidden="1" customHeight="1">
      <c r="B103" s="111"/>
      <c r="D103" s="112" t="s">
        <v>128</v>
      </c>
      <c r="E103" s="113"/>
      <c r="F103" s="113"/>
      <c r="G103" s="113"/>
      <c r="H103" s="113"/>
      <c r="I103" s="113"/>
      <c r="J103" s="114">
        <f>J173</f>
        <v>0</v>
      </c>
      <c r="L103" s="111"/>
    </row>
    <row r="104" spans="2:47" s="9" customFormat="1" ht="19.899999999999999" hidden="1" customHeight="1">
      <c r="B104" s="111"/>
      <c r="D104" s="112" t="s">
        <v>129</v>
      </c>
      <c r="E104" s="113"/>
      <c r="F104" s="113"/>
      <c r="G104" s="113"/>
      <c r="H104" s="113"/>
      <c r="I104" s="113"/>
      <c r="J104" s="114">
        <f>J175</f>
        <v>0</v>
      </c>
      <c r="L104" s="111"/>
    </row>
    <row r="105" spans="2:47" s="9" customFormat="1" ht="19.899999999999999" hidden="1" customHeight="1">
      <c r="B105" s="111"/>
      <c r="D105" s="112" t="s">
        <v>130</v>
      </c>
      <c r="E105" s="113"/>
      <c r="F105" s="113"/>
      <c r="G105" s="113"/>
      <c r="H105" s="113"/>
      <c r="I105" s="113"/>
      <c r="J105" s="114">
        <f>J182</f>
        <v>0</v>
      </c>
      <c r="L105" s="111"/>
    </row>
    <row r="106" spans="2:47" s="9" customFormat="1" ht="19.899999999999999" hidden="1" customHeight="1">
      <c r="B106" s="111"/>
      <c r="D106" s="112" t="s">
        <v>131</v>
      </c>
      <c r="E106" s="113"/>
      <c r="F106" s="113"/>
      <c r="G106" s="113"/>
      <c r="H106" s="113"/>
      <c r="I106" s="113"/>
      <c r="J106" s="114">
        <f>J189</f>
        <v>0</v>
      </c>
      <c r="L106" s="111"/>
    </row>
    <row r="107" spans="2:47" s="8" customFormat="1" ht="24.95" hidden="1" customHeight="1">
      <c r="B107" s="107"/>
      <c r="D107" s="108" t="s">
        <v>132</v>
      </c>
      <c r="E107" s="109"/>
      <c r="F107" s="109"/>
      <c r="G107" s="109"/>
      <c r="H107" s="109"/>
      <c r="I107" s="109"/>
      <c r="J107" s="110">
        <f>J192</f>
        <v>0</v>
      </c>
      <c r="L107" s="107"/>
    </row>
    <row r="108" spans="2:47" s="9" customFormat="1" ht="19.899999999999999" hidden="1" customHeight="1">
      <c r="B108" s="111"/>
      <c r="D108" s="112" t="s">
        <v>133</v>
      </c>
      <c r="E108" s="113"/>
      <c r="F108" s="113"/>
      <c r="G108" s="113"/>
      <c r="H108" s="113"/>
      <c r="I108" s="113"/>
      <c r="J108" s="114">
        <f>J193</f>
        <v>0</v>
      </c>
      <c r="L108" s="111"/>
    </row>
    <row r="109" spans="2:47" s="8" customFormat="1" ht="24.95" hidden="1" customHeight="1">
      <c r="B109" s="107"/>
      <c r="D109" s="108" t="s">
        <v>134</v>
      </c>
      <c r="E109" s="109"/>
      <c r="F109" s="109"/>
      <c r="G109" s="109"/>
      <c r="H109" s="109"/>
      <c r="I109" s="109"/>
      <c r="J109" s="110">
        <f>J199</f>
        <v>0</v>
      </c>
      <c r="L109" s="107"/>
    </row>
    <row r="110" spans="2:47" s="9" customFormat="1" ht="19.899999999999999" hidden="1" customHeight="1">
      <c r="B110" s="111"/>
      <c r="D110" s="112" t="s">
        <v>135</v>
      </c>
      <c r="E110" s="113"/>
      <c r="F110" s="113"/>
      <c r="G110" s="113"/>
      <c r="H110" s="113"/>
      <c r="I110" s="113"/>
      <c r="J110" s="114">
        <f>J200</f>
        <v>0</v>
      </c>
      <c r="L110" s="111"/>
    </row>
    <row r="111" spans="2:47" s="9" customFormat="1" ht="19.899999999999999" hidden="1" customHeight="1">
      <c r="B111" s="111"/>
      <c r="D111" s="112" t="s">
        <v>136</v>
      </c>
      <c r="E111" s="113"/>
      <c r="F111" s="113"/>
      <c r="G111" s="113"/>
      <c r="H111" s="113"/>
      <c r="I111" s="113"/>
      <c r="J111" s="114">
        <f>J203</f>
        <v>0</v>
      </c>
      <c r="L111" s="111"/>
    </row>
    <row r="112" spans="2:47" s="9" customFormat="1" ht="19.899999999999999" hidden="1" customHeight="1">
      <c r="B112" s="111"/>
      <c r="D112" s="112" t="s">
        <v>137</v>
      </c>
      <c r="E112" s="113"/>
      <c r="F112" s="113"/>
      <c r="G112" s="113"/>
      <c r="H112" s="113"/>
      <c r="I112" s="113"/>
      <c r="J112" s="114">
        <f>J207</f>
        <v>0</v>
      </c>
      <c r="L112" s="111"/>
    </row>
    <row r="113" spans="2:12" s="9" customFormat="1" ht="19.899999999999999" hidden="1" customHeight="1">
      <c r="B113" s="111"/>
      <c r="D113" s="112" t="s">
        <v>138</v>
      </c>
      <c r="E113" s="113"/>
      <c r="F113" s="113"/>
      <c r="G113" s="113"/>
      <c r="H113" s="113"/>
      <c r="I113" s="113"/>
      <c r="J113" s="114">
        <f>J209</f>
        <v>0</v>
      </c>
      <c r="L113" s="111"/>
    </row>
    <row r="114" spans="2:12" s="1" customFormat="1" ht="21.75" hidden="1" customHeight="1">
      <c r="B114" s="28"/>
      <c r="L114" s="28"/>
    </row>
    <row r="115" spans="2:12" s="1" customFormat="1" ht="6.95" hidden="1" customHeight="1">
      <c r="B115" s="40"/>
      <c r="C115" s="41"/>
      <c r="D115" s="41"/>
      <c r="E115" s="41"/>
      <c r="F115" s="41"/>
      <c r="G115" s="41"/>
      <c r="H115" s="41"/>
      <c r="I115" s="41"/>
      <c r="J115" s="41"/>
      <c r="K115" s="41"/>
      <c r="L115" s="28"/>
    </row>
    <row r="116" spans="2:12" hidden="1"/>
    <row r="117" spans="2:12" hidden="1"/>
    <row r="118" spans="2:12" hidden="1"/>
    <row r="119" spans="2:12" s="1" customFormat="1" ht="6.95" customHeight="1">
      <c r="B119" s="42"/>
      <c r="C119" s="43"/>
      <c r="D119" s="43"/>
      <c r="E119" s="43"/>
      <c r="F119" s="43"/>
      <c r="G119" s="43"/>
      <c r="H119" s="43"/>
      <c r="I119" s="43"/>
      <c r="J119" s="43"/>
      <c r="K119" s="43"/>
      <c r="L119" s="28"/>
    </row>
    <row r="120" spans="2:12" s="1" customFormat="1" ht="24.95" customHeight="1">
      <c r="B120" s="28"/>
      <c r="C120" s="20" t="s">
        <v>139</v>
      </c>
      <c r="L120" s="28"/>
    </row>
    <row r="121" spans="2:12" s="1" customFormat="1" ht="6.95" customHeight="1">
      <c r="B121" s="28"/>
      <c r="L121" s="28"/>
    </row>
    <row r="122" spans="2:12" s="1" customFormat="1" ht="12" customHeight="1">
      <c r="B122" s="28"/>
      <c r="C122" s="25" t="s">
        <v>13</v>
      </c>
      <c r="L122" s="28"/>
    </row>
    <row r="123" spans="2:12" s="1" customFormat="1" ht="16.5" customHeight="1">
      <c r="B123" s="28"/>
      <c r="E123" s="222" t="str">
        <f>E7</f>
        <v>Oprava propustků v km 24,666, 25,142, 25,589 a 25,786 na trati Vsetín - Velké Karlovice</v>
      </c>
      <c r="F123" s="223"/>
      <c r="G123" s="223"/>
      <c r="H123" s="223"/>
      <c r="L123" s="28"/>
    </row>
    <row r="124" spans="2:12" ht="12" customHeight="1">
      <c r="B124" s="19"/>
      <c r="C124" s="25" t="s">
        <v>115</v>
      </c>
      <c r="L124" s="19"/>
    </row>
    <row r="125" spans="2:12" s="1" customFormat="1" ht="16.5" customHeight="1">
      <c r="B125" s="28"/>
      <c r="E125" s="222" t="s">
        <v>709</v>
      </c>
      <c r="F125" s="221"/>
      <c r="G125" s="221"/>
      <c r="H125" s="221"/>
      <c r="L125" s="28"/>
    </row>
    <row r="126" spans="2:12" s="1" customFormat="1" ht="12" customHeight="1">
      <c r="B126" s="28"/>
      <c r="C126" s="25" t="s">
        <v>117</v>
      </c>
      <c r="L126" s="28"/>
    </row>
    <row r="127" spans="2:12" s="1" customFormat="1" ht="16.5" customHeight="1">
      <c r="B127" s="28"/>
      <c r="E127" s="210" t="str">
        <f>E11</f>
        <v>SO 04.1 - Oprava propustku - km 25,786</v>
      </c>
      <c r="F127" s="221"/>
      <c r="G127" s="221"/>
      <c r="H127" s="221"/>
      <c r="L127" s="28"/>
    </row>
    <row r="128" spans="2:12" s="1" customFormat="1" ht="6.95" customHeight="1">
      <c r="B128" s="28"/>
      <c r="L128" s="28"/>
    </row>
    <row r="129" spans="2:65" s="1" customFormat="1" ht="12" customHeight="1">
      <c r="B129" s="28"/>
      <c r="C129" s="25" t="s">
        <v>17</v>
      </c>
      <c r="F129" s="23" t="str">
        <f>F14</f>
        <v xml:space="preserve"> </v>
      </c>
      <c r="I129" s="25" t="s">
        <v>19</v>
      </c>
      <c r="J129" s="48">
        <f>IF(J14="","",J14)</f>
        <v>0</v>
      </c>
      <c r="L129" s="28"/>
    </row>
    <row r="130" spans="2:65" s="1" customFormat="1" ht="6.95" customHeight="1">
      <c r="B130" s="28"/>
      <c r="L130" s="28"/>
    </row>
    <row r="131" spans="2:65" s="1" customFormat="1" ht="15.2" customHeight="1">
      <c r="B131" s="28"/>
      <c r="C131" s="25" t="s">
        <v>20</v>
      </c>
      <c r="F131" s="23" t="str">
        <f>E17</f>
        <v xml:space="preserve"> </v>
      </c>
      <c r="I131" s="25" t="s">
        <v>24</v>
      </c>
      <c r="J131" s="26" t="str">
        <f>E23</f>
        <v xml:space="preserve"> </v>
      </c>
      <c r="L131" s="28"/>
    </row>
    <row r="132" spans="2:65" s="1" customFormat="1" ht="15.2" customHeight="1">
      <c r="B132" s="28"/>
      <c r="C132" s="25" t="s">
        <v>23</v>
      </c>
      <c r="F132" s="23" t="str">
        <f>IF(E20="","",E20)</f>
        <v xml:space="preserve"> </v>
      </c>
      <c r="I132" s="25" t="s">
        <v>26</v>
      </c>
      <c r="J132" s="26" t="str">
        <f>E26</f>
        <v xml:space="preserve"> </v>
      </c>
      <c r="L132" s="28"/>
    </row>
    <row r="133" spans="2:65" s="1" customFormat="1" ht="10.35" customHeight="1">
      <c r="B133" s="28"/>
      <c r="L133" s="28"/>
    </row>
    <row r="134" spans="2:65" s="10" customFormat="1" ht="29.25" customHeight="1">
      <c r="B134" s="115"/>
      <c r="C134" s="116" t="s">
        <v>140</v>
      </c>
      <c r="D134" s="117" t="s">
        <v>53</v>
      </c>
      <c r="E134" s="117" t="s">
        <v>49</v>
      </c>
      <c r="F134" s="117" t="s">
        <v>50</v>
      </c>
      <c r="G134" s="117" t="s">
        <v>141</v>
      </c>
      <c r="H134" s="117" t="s">
        <v>142</v>
      </c>
      <c r="I134" s="117" t="s">
        <v>143</v>
      </c>
      <c r="J134" s="118" t="s">
        <v>121</v>
      </c>
      <c r="K134" s="119" t="s">
        <v>144</v>
      </c>
      <c r="L134" s="115"/>
      <c r="M134" s="55" t="s">
        <v>1</v>
      </c>
      <c r="N134" s="56" t="s">
        <v>32</v>
      </c>
      <c r="O134" s="56" t="s">
        <v>145</v>
      </c>
      <c r="P134" s="56" t="s">
        <v>146</v>
      </c>
      <c r="Q134" s="56" t="s">
        <v>147</v>
      </c>
      <c r="R134" s="56" t="s">
        <v>148</v>
      </c>
      <c r="S134" s="56" t="s">
        <v>149</v>
      </c>
      <c r="T134" s="57" t="s">
        <v>150</v>
      </c>
    </row>
    <row r="135" spans="2:65" s="1" customFormat="1" ht="22.9" customHeight="1">
      <c r="B135" s="28"/>
      <c r="C135" s="60" t="s">
        <v>151</v>
      </c>
      <c r="J135" s="120">
        <f>BK135</f>
        <v>0</v>
      </c>
      <c r="L135" s="28"/>
      <c r="M135" s="58"/>
      <c r="N135" s="49"/>
      <c r="O135" s="49"/>
      <c r="P135" s="121">
        <f>P136+P192+P199</f>
        <v>535.87442499999997</v>
      </c>
      <c r="Q135" s="49"/>
      <c r="R135" s="121">
        <f>R136+R192+R199</f>
        <v>82.520994512000001</v>
      </c>
      <c r="S135" s="49"/>
      <c r="T135" s="122">
        <f>T136+T192+T199</f>
        <v>41.131</v>
      </c>
      <c r="AT135" s="16" t="s">
        <v>67</v>
      </c>
      <c r="AU135" s="16" t="s">
        <v>123</v>
      </c>
      <c r="BK135" s="123">
        <f>BK136+BK192+BK199</f>
        <v>0</v>
      </c>
    </row>
    <row r="136" spans="2:65" s="11" customFormat="1" ht="25.9" customHeight="1">
      <c r="B136" s="124"/>
      <c r="D136" s="125" t="s">
        <v>67</v>
      </c>
      <c r="E136" s="126" t="s">
        <v>152</v>
      </c>
      <c r="F136" s="126" t="s">
        <v>153</v>
      </c>
      <c r="J136" s="127">
        <f>BK136</f>
        <v>0</v>
      </c>
      <c r="L136" s="124"/>
      <c r="M136" s="128"/>
      <c r="N136" s="129"/>
      <c r="O136" s="129"/>
      <c r="P136" s="130">
        <f>P137+P159+P165+P173+P175+P182+P189</f>
        <v>527.49773099999993</v>
      </c>
      <c r="Q136" s="129"/>
      <c r="R136" s="130">
        <f>R137+R159+R165+R173+R175+R182+R189</f>
        <v>81.918786511999997</v>
      </c>
      <c r="S136" s="129"/>
      <c r="T136" s="131">
        <f>T137+T159+T165+T173+T175+T182+T189</f>
        <v>41.131</v>
      </c>
      <c r="AR136" s="125" t="s">
        <v>75</v>
      </c>
      <c r="AT136" s="132" t="s">
        <v>67</v>
      </c>
      <c r="AU136" s="132" t="s">
        <v>68</v>
      </c>
      <c r="AY136" s="125" t="s">
        <v>154</v>
      </c>
      <c r="BK136" s="133">
        <f>BK137+BK159+BK165+BK173+BK175+BK182+BK189</f>
        <v>0</v>
      </c>
    </row>
    <row r="137" spans="2:65" s="11" customFormat="1" ht="22.9" customHeight="1">
      <c r="B137" s="124"/>
      <c r="D137" s="125" t="s">
        <v>67</v>
      </c>
      <c r="E137" s="134" t="s">
        <v>75</v>
      </c>
      <c r="F137" s="134" t="s">
        <v>155</v>
      </c>
      <c r="J137" s="135">
        <f>BK137</f>
        <v>0</v>
      </c>
      <c r="L137" s="124"/>
      <c r="M137" s="128"/>
      <c r="N137" s="129"/>
      <c r="O137" s="129"/>
      <c r="P137" s="130">
        <f>SUM(P138:P158)</f>
        <v>140.73259200000001</v>
      </c>
      <c r="Q137" s="129"/>
      <c r="R137" s="130">
        <f>SUM(R138:R158)</f>
        <v>7.8300000000000006E-4</v>
      </c>
      <c r="S137" s="129"/>
      <c r="T137" s="131">
        <f>SUM(T138:T158)</f>
        <v>7.032</v>
      </c>
      <c r="AR137" s="125" t="s">
        <v>75</v>
      </c>
      <c r="AT137" s="132" t="s">
        <v>67</v>
      </c>
      <c r="AU137" s="132" t="s">
        <v>75</v>
      </c>
      <c r="AY137" s="125" t="s">
        <v>154</v>
      </c>
      <c r="BK137" s="133">
        <f>SUM(BK138:BK158)</f>
        <v>0</v>
      </c>
    </row>
    <row r="138" spans="2:65" s="1" customFormat="1" ht="24" customHeight="1">
      <c r="B138" s="136"/>
      <c r="C138" s="137" t="s">
        <v>75</v>
      </c>
      <c r="D138" s="137" t="s">
        <v>156</v>
      </c>
      <c r="E138" s="138" t="s">
        <v>157</v>
      </c>
      <c r="F138" s="139" t="s">
        <v>158</v>
      </c>
      <c r="G138" s="140" t="s">
        <v>159</v>
      </c>
      <c r="H138" s="141">
        <v>12</v>
      </c>
      <c r="I138" s="142"/>
      <c r="J138" s="142">
        <f t="shared" ref="J138:J145" si="0">ROUND(I138*H138,2)</f>
        <v>0</v>
      </c>
      <c r="K138" s="139" t="s">
        <v>1</v>
      </c>
      <c r="L138" s="28"/>
      <c r="M138" s="143" t="s">
        <v>1</v>
      </c>
      <c r="N138" s="144" t="s">
        <v>33</v>
      </c>
      <c r="O138" s="145">
        <v>0.81100000000000005</v>
      </c>
      <c r="P138" s="145">
        <f t="shared" ref="P138:P145" si="1">O138*H138</f>
        <v>9.7320000000000011</v>
      </c>
      <c r="Q138" s="145">
        <v>0</v>
      </c>
      <c r="R138" s="145">
        <f t="shared" ref="R138:R145" si="2">Q138*H138</f>
        <v>0</v>
      </c>
      <c r="S138" s="145">
        <v>0.58599999999999997</v>
      </c>
      <c r="T138" s="146">
        <f t="shared" ref="T138:T145" si="3">S138*H138</f>
        <v>7.032</v>
      </c>
      <c r="AR138" s="147" t="s">
        <v>160</v>
      </c>
      <c r="AT138" s="147" t="s">
        <v>156</v>
      </c>
      <c r="AU138" s="147" t="s">
        <v>77</v>
      </c>
      <c r="AY138" s="16" t="s">
        <v>154</v>
      </c>
      <c r="BE138" s="148">
        <f t="shared" ref="BE138:BE145" si="4">IF(N138="základní",J138,0)</f>
        <v>0</v>
      </c>
      <c r="BF138" s="148">
        <f t="shared" ref="BF138:BF145" si="5">IF(N138="snížená",J138,0)</f>
        <v>0</v>
      </c>
      <c r="BG138" s="148">
        <f t="shared" ref="BG138:BG145" si="6">IF(N138="zákl. přenesená",J138,0)</f>
        <v>0</v>
      </c>
      <c r="BH138" s="148">
        <f t="shared" ref="BH138:BH145" si="7">IF(N138="sníž. přenesená",J138,0)</f>
        <v>0</v>
      </c>
      <c r="BI138" s="148">
        <f t="shared" ref="BI138:BI145" si="8">IF(N138="nulová",J138,0)</f>
        <v>0</v>
      </c>
      <c r="BJ138" s="16" t="s">
        <v>75</v>
      </c>
      <c r="BK138" s="148">
        <f t="shared" ref="BK138:BK145" si="9">ROUND(I138*H138,2)</f>
        <v>0</v>
      </c>
      <c r="BL138" s="16" t="s">
        <v>160</v>
      </c>
      <c r="BM138" s="147" t="s">
        <v>711</v>
      </c>
    </row>
    <row r="139" spans="2:65" s="1" customFormat="1" ht="24" customHeight="1">
      <c r="B139" s="136"/>
      <c r="C139" s="137" t="s">
        <v>77</v>
      </c>
      <c r="D139" s="137" t="s">
        <v>156</v>
      </c>
      <c r="E139" s="138" t="s">
        <v>162</v>
      </c>
      <c r="F139" s="139" t="s">
        <v>163</v>
      </c>
      <c r="G139" s="140" t="s">
        <v>164</v>
      </c>
      <c r="H139" s="141">
        <v>24</v>
      </c>
      <c r="I139" s="142"/>
      <c r="J139" s="142">
        <f t="shared" si="0"/>
        <v>0</v>
      </c>
      <c r="K139" s="139" t="s">
        <v>1</v>
      </c>
      <c r="L139" s="28"/>
      <c r="M139" s="143" t="s">
        <v>1</v>
      </c>
      <c r="N139" s="144" t="s">
        <v>33</v>
      </c>
      <c r="O139" s="145">
        <v>0.3</v>
      </c>
      <c r="P139" s="145">
        <f t="shared" si="1"/>
        <v>7.1999999999999993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77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712</v>
      </c>
    </row>
    <row r="140" spans="2:65" s="1" customFormat="1" ht="16.5" customHeight="1">
      <c r="B140" s="136"/>
      <c r="C140" s="137" t="s">
        <v>166</v>
      </c>
      <c r="D140" s="137" t="s">
        <v>156</v>
      </c>
      <c r="E140" s="138" t="s">
        <v>167</v>
      </c>
      <c r="F140" s="139" t="s">
        <v>168</v>
      </c>
      <c r="G140" s="140" t="s">
        <v>169</v>
      </c>
      <c r="H140" s="141">
        <v>24.45</v>
      </c>
      <c r="I140" s="142"/>
      <c r="J140" s="142">
        <f t="shared" si="0"/>
        <v>0</v>
      </c>
      <c r="K140" s="139" t="s">
        <v>1</v>
      </c>
      <c r="L140" s="28"/>
      <c r="M140" s="143" t="s">
        <v>1</v>
      </c>
      <c r="N140" s="144" t="s">
        <v>33</v>
      </c>
      <c r="O140" s="145">
        <v>9.7000000000000003E-2</v>
      </c>
      <c r="P140" s="145">
        <f t="shared" si="1"/>
        <v>2.3716499999999998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77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713</v>
      </c>
    </row>
    <row r="141" spans="2:65" s="1" customFormat="1" ht="24" customHeight="1">
      <c r="B141" s="136"/>
      <c r="C141" s="137" t="s">
        <v>160</v>
      </c>
      <c r="D141" s="137" t="s">
        <v>156</v>
      </c>
      <c r="E141" s="138" t="s">
        <v>171</v>
      </c>
      <c r="F141" s="139" t="s">
        <v>172</v>
      </c>
      <c r="G141" s="140" t="s">
        <v>169</v>
      </c>
      <c r="H141" s="141">
        <v>56.6</v>
      </c>
      <c r="I141" s="142"/>
      <c r="J141" s="142">
        <f t="shared" si="0"/>
        <v>0</v>
      </c>
      <c r="K141" s="139" t="s">
        <v>1</v>
      </c>
      <c r="L141" s="28"/>
      <c r="M141" s="143" t="s">
        <v>1</v>
      </c>
      <c r="N141" s="144" t="s">
        <v>33</v>
      </c>
      <c r="O141" s="145">
        <v>0.46700000000000003</v>
      </c>
      <c r="P141" s="145">
        <f t="shared" si="1"/>
        <v>26.432200000000002</v>
      </c>
      <c r="Q141" s="145">
        <v>0</v>
      </c>
      <c r="R141" s="145">
        <f t="shared" si="2"/>
        <v>0</v>
      </c>
      <c r="S141" s="145">
        <v>0</v>
      </c>
      <c r="T141" s="146">
        <f t="shared" si="3"/>
        <v>0</v>
      </c>
      <c r="AR141" s="147" t="s">
        <v>160</v>
      </c>
      <c r="AT141" s="147" t="s">
        <v>156</v>
      </c>
      <c r="AU141" s="147" t="s">
        <v>77</v>
      </c>
      <c r="AY141" s="16" t="s">
        <v>154</v>
      </c>
      <c r="BE141" s="148">
        <f t="shared" si="4"/>
        <v>0</v>
      </c>
      <c r="BF141" s="148">
        <f t="shared" si="5"/>
        <v>0</v>
      </c>
      <c r="BG141" s="148">
        <f t="shared" si="6"/>
        <v>0</v>
      </c>
      <c r="BH141" s="148">
        <f t="shared" si="7"/>
        <v>0</v>
      </c>
      <c r="BI141" s="148">
        <f t="shared" si="8"/>
        <v>0</v>
      </c>
      <c r="BJ141" s="16" t="s">
        <v>75</v>
      </c>
      <c r="BK141" s="148">
        <f t="shared" si="9"/>
        <v>0</v>
      </c>
      <c r="BL141" s="16" t="s">
        <v>160</v>
      </c>
      <c r="BM141" s="147" t="s">
        <v>714</v>
      </c>
    </row>
    <row r="142" spans="2:65" s="1" customFormat="1" ht="24" customHeight="1">
      <c r="B142" s="136"/>
      <c r="C142" s="137" t="s">
        <v>174</v>
      </c>
      <c r="D142" s="137" t="s">
        <v>156</v>
      </c>
      <c r="E142" s="138" t="s">
        <v>175</v>
      </c>
      <c r="F142" s="139" t="s">
        <v>176</v>
      </c>
      <c r="G142" s="140" t="s">
        <v>169</v>
      </c>
      <c r="H142" s="141">
        <v>56.6</v>
      </c>
      <c r="I142" s="142"/>
      <c r="J142" s="142">
        <f t="shared" si="0"/>
        <v>0</v>
      </c>
      <c r="K142" s="139" t="s">
        <v>1</v>
      </c>
      <c r="L142" s="28"/>
      <c r="M142" s="143" t="s">
        <v>1</v>
      </c>
      <c r="N142" s="144" t="s">
        <v>33</v>
      </c>
      <c r="O142" s="145">
        <v>0.04</v>
      </c>
      <c r="P142" s="145">
        <f t="shared" si="1"/>
        <v>2.2640000000000002</v>
      </c>
      <c r="Q142" s="145">
        <v>0</v>
      </c>
      <c r="R142" s="145">
        <f t="shared" si="2"/>
        <v>0</v>
      </c>
      <c r="S142" s="145">
        <v>0</v>
      </c>
      <c r="T142" s="146">
        <f t="shared" si="3"/>
        <v>0</v>
      </c>
      <c r="AR142" s="147" t="s">
        <v>160</v>
      </c>
      <c r="AT142" s="147" t="s">
        <v>156</v>
      </c>
      <c r="AU142" s="147" t="s">
        <v>77</v>
      </c>
      <c r="AY142" s="16" t="s">
        <v>154</v>
      </c>
      <c r="BE142" s="148">
        <f t="shared" si="4"/>
        <v>0</v>
      </c>
      <c r="BF142" s="148">
        <f t="shared" si="5"/>
        <v>0</v>
      </c>
      <c r="BG142" s="148">
        <f t="shared" si="6"/>
        <v>0</v>
      </c>
      <c r="BH142" s="148">
        <f t="shared" si="7"/>
        <v>0</v>
      </c>
      <c r="BI142" s="148">
        <f t="shared" si="8"/>
        <v>0</v>
      </c>
      <c r="BJ142" s="16" t="s">
        <v>75</v>
      </c>
      <c r="BK142" s="148">
        <f t="shared" si="9"/>
        <v>0</v>
      </c>
      <c r="BL142" s="16" t="s">
        <v>160</v>
      </c>
      <c r="BM142" s="147" t="s">
        <v>715</v>
      </c>
    </row>
    <row r="143" spans="2:65" s="1" customFormat="1" ht="24" customHeight="1">
      <c r="B143" s="136"/>
      <c r="C143" s="137" t="s">
        <v>178</v>
      </c>
      <c r="D143" s="137" t="s">
        <v>156</v>
      </c>
      <c r="E143" s="138" t="s">
        <v>179</v>
      </c>
      <c r="F143" s="139" t="s">
        <v>180</v>
      </c>
      <c r="G143" s="140" t="s">
        <v>169</v>
      </c>
      <c r="H143" s="141">
        <v>16.850000000000001</v>
      </c>
      <c r="I143" s="142"/>
      <c r="J143" s="142">
        <f t="shared" si="0"/>
        <v>0</v>
      </c>
      <c r="K143" s="139" t="s">
        <v>1</v>
      </c>
      <c r="L143" s="28"/>
      <c r="M143" s="143" t="s">
        <v>1</v>
      </c>
      <c r="N143" s="144" t="s">
        <v>33</v>
      </c>
      <c r="O143" s="145">
        <v>2.3199999999999998</v>
      </c>
      <c r="P143" s="145">
        <f t="shared" si="1"/>
        <v>39.091999999999999</v>
      </c>
      <c r="Q143" s="145">
        <v>0</v>
      </c>
      <c r="R143" s="145">
        <f t="shared" si="2"/>
        <v>0</v>
      </c>
      <c r="S143" s="145">
        <v>0</v>
      </c>
      <c r="T143" s="146">
        <f t="shared" si="3"/>
        <v>0</v>
      </c>
      <c r="AR143" s="147" t="s">
        <v>160</v>
      </c>
      <c r="AT143" s="147" t="s">
        <v>156</v>
      </c>
      <c r="AU143" s="147" t="s">
        <v>77</v>
      </c>
      <c r="AY143" s="16" t="s">
        <v>154</v>
      </c>
      <c r="BE143" s="148">
        <f t="shared" si="4"/>
        <v>0</v>
      </c>
      <c r="BF143" s="148">
        <f t="shared" si="5"/>
        <v>0</v>
      </c>
      <c r="BG143" s="148">
        <f t="shared" si="6"/>
        <v>0</v>
      </c>
      <c r="BH143" s="148">
        <f t="shared" si="7"/>
        <v>0</v>
      </c>
      <c r="BI143" s="148">
        <f t="shared" si="8"/>
        <v>0</v>
      </c>
      <c r="BJ143" s="16" t="s">
        <v>75</v>
      </c>
      <c r="BK143" s="148">
        <f t="shared" si="9"/>
        <v>0</v>
      </c>
      <c r="BL143" s="16" t="s">
        <v>160</v>
      </c>
      <c r="BM143" s="147" t="s">
        <v>716</v>
      </c>
    </row>
    <row r="144" spans="2:65" s="1" customFormat="1" ht="24" customHeight="1">
      <c r="B144" s="136"/>
      <c r="C144" s="137" t="s">
        <v>182</v>
      </c>
      <c r="D144" s="137" t="s">
        <v>156</v>
      </c>
      <c r="E144" s="138" t="s">
        <v>183</v>
      </c>
      <c r="F144" s="139" t="s">
        <v>184</v>
      </c>
      <c r="G144" s="140" t="s">
        <v>169</v>
      </c>
      <c r="H144" s="141">
        <v>16.850000000000001</v>
      </c>
      <c r="I144" s="142"/>
      <c r="J144" s="142">
        <f t="shared" si="0"/>
        <v>0</v>
      </c>
      <c r="K144" s="139" t="s">
        <v>1</v>
      </c>
      <c r="L144" s="28"/>
      <c r="M144" s="143" t="s">
        <v>1</v>
      </c>
      <c r="N144" s="144" t="s">
        <v>33</v>
      </c>
      <c r="O144" s="145">
        <v>0.65400000000000003</v>
      </c>
      <c r="P144" s="145">
        <f t="shared" si="1"/>
        <v>11.019900000000002</v>
      </c>
      <c r="Q144" s="145">
        <v>0</v>
      </c>
      <c r="R144" s="145">
        <f t="shared" si="2"/>
        <v>0</v>
      </c>
      <c r="S144" s="145">
        <v>0</v>
      </c>
      <c r="T144" s="146">
        <f t="shared" si="3"/>
        <v>0</v>
      </c>
      <c r="AR144" s="147" t="s">
        <v>160</v>
      </c>
      <c r="AT144" s="147" t="s">
        <v>156</v>
      </c>
      <c r="AU144" s="147" t="s">
        <v>77</v>
      </c>
      <c r="AY144" s="16" t="s">
        <v>154</v>
      </c>
      <c r="BE144" s="148">
        <f t="shared" si="4"/>
        <v>0</v>
      </c>
      <c r="BF144" s="148">
        <f t="shared" si="5"/>
        <v>0</v>
      </c>
      <c r="BG144" s="148">
        <f t="shared" si="6"/>
        <v>0</v>
      </c>
      <c r="BH144" s="148">
        <f t="shared" si="7"/>
        <v>0</v>
      </c>
      <c r="BI144" s="148">
        <f t="shared" si="8"/>
        <v>0</v>
      </c>
      <c r="BJ144" s="16" t="s">
        <v>75</v>
      </c>
      <c r="BK144" s="148">
        <f t="shared" si="9"/>
        <v>0</v>
      </c>
      <c r="BL144" s="16" t="s">
        <v>160</v>
      </c>
      <c r="BM144" s="147" t="s">
        <v>717</v>
      </c>
    </row>
    <row r="145" spans="2:65" s="1" customFormat="1" ht="24" customHeight="1">
      <c r="B145" s="136"/>
      <c r="C145" s="137" t="s">
        <v>186</v>
      </c>
      <c r="D145" s="137" t="s">
        <v>156</v>
      </c>
      <c r="E145" s="138" t="s">
        <v>187</v>
      </c>
      <c r="F145" s="139" t="s">
        <v>188</v>
      </c>
      <c r="G145" s="140" t="s">
        <v>169</v>
      </c>
      <c r="H145" s="141">
        <v>124.52</v>
      </c>
      <c r="I145" s="142"/>
      <c r="J145" s="142">
        <f t="shared" si="0"/>
        <v>0</v>
      </c>
      <c r="K145" s="139" t="s">
        <v>189</v>
      </c>
      <c r="L145" s="28"/>
      <c r="M145" s="143" t="s">
        <v>1</v>
      </c>
      <c r="N145" s="144" t="s">
        <v>33</v>
      </c>
      <c r="O145" s="145">
        <v>8.6999999999999994E-2</v>
      </c>
      <c r="P145" s="145">
        <f t="shared" si="1"/>
        <v>10.833239999999998</v>
      </c>
      <c r="Q145" s="145">
        <v>0</v>
      </c>
      <c r="R145" s="145">
        <f t="shared" si="2"/>
        <v>0</v>
      </c>
      <c r="S145" s="145">
        <v>0</v>
      </c>
      <c r="T145" s="146">
        <f t="shared" si="3"/>
        <v>0</v>
      </c>
      <c r="AR145" s="147" t="s">
        <v>160</v>
      </c>
      <c r="AT145" s="147" t="s">
        <v>156</v>
      </c>
      <c r="AU145" s="147" t="s">
        <v>77</v>
      </c>
      <c r="AY145" s="16" t="s">
        <v>154</v>
      </c>
      <c r="BE145" s="148">
        <f t="shared" si="4"/>
        <v>0</v>
      </c>
      <c r="BF145" s="148">
        <f t="shared" si="5"/>
        <v>0</v>
      </c>
      <c r="BG145" s="148">
        <f t="shared" si="6"/>
        <v>0</v>
      </c>
      <c r="BH145" s="148">
        <f t="shared" si="7"/>
        <v>0</v>
      </c>
      <c r="BI145" s="148">
        <f t="shared" si="8"/>
        <v>0</v>
      </c>
      <c r="BJ145" s="16" t="s">
        <v>75</v>
      </c>
      <c r="BK145" s="148">
        <f t="shared" si="9"/>
        <v>0</v>
      </c>
      <c r="BL145" s="16" t="s">
        <v>160</v>
      </c>
      <c r="BM145" s="147" t="s">
        <v>718</v>
      </c>
    </row>
    <row r="146" spans="2:65" s="12" customFormat="1">
      <c r="B146" s="149"/>
      <c r="D146" s="150" t="s">
        <v>191</v>
      </c>
      <c r="E146" s="151" t="s">
        <v>1</v>
      </c>
      <c r="F146" s="152" t="s">
        <v>719</v>
      </c>
      <c r="H146" s="153">
        <v>124.52</v>
      </c>
      <c r="L146" s="149"/>
      <c r="M146" s="154"/>
      <c r="N146" s="155"/>
      <c r="O146" s="155"/>
      <c r="P146" s="155"/>
      <c r="Q146" s="155"/>
      <c r="R146" s="155"/>
      <c r="S146" s="155"/>
      <c r="T146" s="156"/>
      <c r="AT146" s="151" t="s">
        <v>191</v>
      </c>
      <c r="AU146" s="151" t="s">
        <v>77</v>
      </c>
      <c r="AV146" s="12" t="s">
        <v>77</v>
      </c>
      <c r="AW146" s="12" t="s">
        <v>25</v>
      </c>
      <c r="AX146" s="12" t="s">
        <v>75</v>
      </c>
      <c r="AY146" s="151" t="s">
        <v>154</v>
      </c>
    </row>
    <row r="147" spans="2:65" s="1" customFormat="1" ht="24" customHeight="1">
      <c r="B147" s="136"/>
      <c r="C147" s="137" t="s">
        <v>193</v>
      </c>
      <c r="D147" s="137" t="s">
        <v>156</v>
      </c>
      <c r="E147" s="138" t="s">
        <v>194</v>
      </c>
      <c r="F147" s="139" t="s">
        <v>195</v>
      </c>
      <c r="G147" s="140" t="s">
        <v>169</v>
      </c>
      <c r="H147" s="141">
        <v>11.19</v>
      </c>
      <c r="I147" s="142"/>
      <c r="J147" s="142">
        <f>ROUND(I147*H147,2)</f>
        <v>0</v>
      </c>
      <c r="K147" s="139" t="s">
        <v>1</v>
      </c>
      <c r="L147" s="28"/>
      <c r="M147" s="143" t="s">
        <v>1</v>
      </c>
      <c r="N147" s="144" t="s">
        <v>33</v>
      </c>
      <c r="O147" s="145">
        <v>8.3000000000000004E-2</v>
      </c>
      <c r="P147" s="145">
        <f>O147*H147</f>
        <v>0.92876999999999998</v>
      </c>
      <c r="Q147" s="145">
        <v>0</v>
      </c>
      <c r="R147" s="145">
        <f>Q147*H147</f>
        <v>0</v>
      </c>
      <c r="S147" s="145">
        <v>0</v>
      </c>
      <c r="T147" s="146">
        <f>S147*H147</f>
        <v>0</v>
      </c>
      <c r="AR147" s="147" t="s">
        <v>160</v>
      </c>
      <c r="AT147" s="147" t="s">
        <v>156</v>
      </c>
      <c r="AU147" s="147" t="s">
        <v>77</v>
      </c>
      <c r="AY147" s="16" t="s">
        <v>154</v>
      </c>
      <c r="BE147" s="148">
        <f>IF(N147="základní",J147,0)</f>
        <v>0</v>
      </c>
      <c r="BF147" s="148">
        <f>IF(N147="snížená",J147,0)</f>
        <v>0</v>
      </c>
      <c r="BG147" s="148">
        <f>IF(N147="zákl. přenesená",J147,0)</f>
        <v>0</v>
      </c>
      <c r="BH147" s="148">
        <f>IF(N147="sníž. přenesená",J147,0)</f>
        <v>0</v>
      </c>
      <c r="BI147" s="148">
        <f>IF(N147="nulová",J147,0)</f>
        <v>0</v>
      </c>
      <c r="BJ147" s="16" t="s">
        <v>75</v>
      </c>
      <c r="BK147" s="148">
        <f>ROUND(I147*H147,2)</f>
        <v>0</v>
      </c>
      <c r="BL147" s="16" t="s">
        <v>160</v>
      </c>
      <c r="BM147" s="147" t="s">
        <v>720</v>
      </c>
    </row>
    <row r="148" spans="2:65" s="1" customFormat="1" ht="24" customHeight="1">
      <c r="B148" s="136"/>
      <c r="C148" s="137" t="s">
        <v>197</v>
      </c>
      <c r="D148" s="137" t="s">
        <v>156</v>
      </c>
      <c r="E148" s="138" t="s">
        <v>198</v>
      </c>
      <c r="F148" s="139" t="s">
        <v>199</v>
      </c>
      <c r="G148" s="140" t="s">
        <v>169</v>
      </c>
      <c r="H148" s="141">
        <v>391.65</v>
      </c>
      <c r="I148" s="142"/>
      <c r="J148" s="142">
        <f>ROUND(I148*H148,2)</f>
        <v>0</v>
      </c>
      <c r="K148" s="139" t="s">
        <v>1</v>
      </c>
      <c r="L148" s="28"/>
      <c r="M148" s="143" t="s">
        <v>1</v>
      </c>
      <c r="N148" s="144" t="s">
        <v>33</v>
      </c>
      <c r="O148" s="145">
        <v>4.0000000000000001E-3</v>
      </c>
      <c r="P148" s="145">
        <f>O148*H148</f>
        <v>1.5666</v>
      </c>
      <c r="Q148" s="145">
        <v>0</v>
      </c>
      <c r="R148" s="145">
        <f>Q148*H148</f>
        <v>0</v>
      </c>
      <c r="S148" s="145">
        <v>0</v>
      </c>
      <c r="T148" s="146">
        <f>S148*H148</f>
        <v>0</v>
      </c>
      <c r="AR148" s="147" t="s">
        <v>160</v>
      </c>
      <c r="AT148" s="147" t="s">
        <v>156</v>
      </c>
      <c r="AU148" s="147" t="s">
        <v>77</v>
      </c>
      <c r="AY148" s="16" t="s">
        <v>154</v>
      </c>
      <c r="BE148" s="148">
        <f>IF(N148="základní",J148,0)</f>
        <v>0</v>
      </c>
      <c r="BF148" s="148">
        <f>IF(N148="snížená",J148,0)</f>
        <v>0</v>
      </c>
      <c r="BG148" s="148">
        <f>IF(N148="zákl. přenesená",J148,0)</f>
        <v>0</v>
      </c>
      <c r="BH148" s="148">
        <f>IF(N148="sníž. přenesená",J148,0)</f>
        <v>0</v>
      </c>
      <c r="BI148" s="148">
        <f>IF(N148="nulová",J148,0)</f>
        <v>0</v>
      </c>
      <c r="BJ148" s="16" t="s">
        <v>75</v>
      </c>
      <c r="BK148" s="148">
        <f>ROUND(I148*H148,2)</f>
        <v>0</v>
      </c>
      <c r="BL148" s="16" t="s">
        <v>160</v>
      </c>
      <c r="BM148" s="147" t="s">
        <v>721</v>
      </c>
    </row>
    <row r="149" spans="2:65" s="12" customFormat="1">
      <c r="B149" s="149"/>
      <c r="D149" s="150" t="s">
        <v>191</v>
      </c>
      <c r="F149" s="152" t="s">
        <v>722</v>
      </c>
      <c r="H149" s="153">
        <v>391.65</v>
      </c>
      <c r="L149" s="149"/>
      <c r="M149" s="154"/>
      <c r="N149" s="155"/>
      <c r="O149" s="155"/>
      <c r="P149" s="155"/>
      <c r="Q149" s="155"/>
      <c r="R149" s="155"/>
      <c r="S149" s="155"/>
      <c r="T149" s="156"/>
      <c r="AT149" s="151" t="s">
        <v>191</v>
      </c>
      <c r="AU149" s="151" t="s">
        <v>77</v>
      </c>
      <c r="AV149" s="12" t="s">
        <v>77</v>
      </c>
      <c r="AW149" s="12" t="s">
        <v>3</v>
      </c>
      <c r="AX149" s="12" t="s">
        <v>75</v>
      </c>
      <c r="AY149" s="151" t="s">
        <v>154</v>
      </c>
    </row>
    <row r="150" spans="2:65" s="1" customFormat="1" ht="16.5" customHeight="1">
      <c r="B150" s="136"/>
      <c r="C150" s="137" t="s">
        <v>202</v>
      </c>
      <c r="D150" s="137" t="s">
        <v>156</v>
      </c>
      <c r="E150" s="138" t="s">
        <v>203</v>
      </c>
      <c r="F150" s="139" t="s">
        <v>204</v>
      </c>
      <c r="G150" s="140" t="s">
        <v>169</v>
      </c>
      <c r="H150" s="141">
        <v>73.45</v>
      </c>
      <c r="I150" s="142"/>
      <c r="J150" s="142">
        <f>ROUND(I150*H150,2)</f>
        <v>0</v>
      </c>
      <c r="K150" s="139" t="s">
        <v>1</v>
      </c>
      <c r="L150" s="28"/>
      <c r="M150" s="143" t="s">
        <v>1</v>
      </c>
      <c r="N150" s="144" t="s">
        <v>33</v>
      </c>
      <c r="O150" s="145">
        <v>9.7000000000000003E-2</v>
      </c>
      <c r="P150" s="145">
        <f>O150*H150</f>
        <v>7.1246500000000008</v>
      </c>
      <c r="Q150" s="145">
        <v>0</v>
      </c>
      <c r="R150" s="145">
        <f>Q150*H150</f>
        <v>0</v>
      </c>
      <c r="S150" s="145">
        <v>0</v>
      </c>
      <c r="T150" s="146">
        <f>S150*H150</f>
        <v>0</v>
      </c>
      <c r="AR150" s="147" t="s">
        <v>160</v>
      </c>
      <c r="AT150" s="147" t="s">
        <v>156</v>
      </c>
      <c r="AU150" s="147" t="s">
        <v>77</v>
      </c>
      <c r="AY150" s="16" t="s">
        <v>154</v>
      </c>
      <c r="BE150" s="148">
        <f>IF(N150="základní",J150,0)</f>
        <v>0</v>
      </c>
      <c r="BF150" s="148">
        <f>IF(N150="snížená",J150,0)</f>
        <v>0</v>
      </c>
      <c r="BG150" s="148">
        <f>IF(N150="zákl. přenesená",J150,0)</f>
        <v>0</v>
      </c>
      <c r="BH150" s="148">
        <f>IF(N150="sníž. přenesená",J150,0)</f>
        <v>0</v>
      </c>
      <c r="BI150" s="148">
        <f>IF(N150="nulová",J150,0)</f>
        <v>0</v>
      </c>
      <c r="BJ150" s="16" t="s">
        <v>75</v>
      </c>
      <c r="BK150" s="148">
        <f>ROUND(I150*H150,2)</f>
        <v>0</v>
      </c>
      <c r="BL150" s="16" t="s">
        <v>160</v>
      </c>
      <c r="BM150" s="147" t="s">
        <v>723</v>
      </c>
    </row>
    <row r="151" spans="2:65" s="12" customFormat="1">
      <c r="B151" s="149"/>
      <c r="D151" s="150" t="s">
        <v>191</v>
      </c>
      <c r="E151" s="151" t="s">
        <v>1</v>
      </c>
      <c r="F151" s="152" t="s">
        <v>724</v>
      </c>
      <c r="H151" s="153">
        <v>11.19</v>
      </c>
      <c r="L151" s="149"/>
      <c r="M151" s="154"/>
      <c r="N151" s="155"/>
      <c r="O151" s="155"/>
      <c r="P151" s="155"/>
      <c r="Q151" s="155"/>
      <c r="R151" s="155"/>
      <c r="S151" s="155"/>
      <c r="T151" s="156"/>
      <c r="AT151" s="151" t="s">
        <v>191</v>
      </c>
      <c r="AU151" s="151" t="s">
        <v>77</v>
      </c>
      <c r="AV151" s="12" t="s">
        <v>77</v>
      </c>
      <c r="AW151" s="12" t="s">
        <v>25</v>
      </c>
      <c r="AX151" s="12" t="s">
        <v>68</v>
      </c>
      <c r="AY151" s="151" t="s">
        <v>154</v>
      </c>
    </row>
    <row r="152" spans="2:65" s="12" customFormat="1">
      <c r="B152" s="149"/>
      <c r="D152" s="150" t="s">
        <v>191</v>
      </c>
      <c r="E152" s="151" t="s">
        <v>1</v>
      </c>
      <c r="F152" s="152" t="s">
        <v>725</v>
      </c>
      <c r="H152" s="153">
        <v>62.26</v>
      </c>
      <c r="L152" s="149"/>
      <c r="M152" s="154"/>
      <c r="N152" s="155"/>
      <c r="O152" s="155"/>
      <c r="P152" s="155"/>
      <c r="Q152" s="155"/>
      <c r="R152" s="155"/>
      <c r="S152" s="155"/>
      <c r="T152" s="156"/>
      <c r="AT152" s="151" t="s">
        <v>191</v>
      </c>
      <c r="AU152" s="151" t="s">
        <v>77</v>
      </c>
      <c r="AV152" s="12" t="s">
        <v>77</v>
      </c>
      <c r="AW152" s="12" t="s">
        <v>25</v>
      </c>
      <c r="AX152" s="12" t="s">
        <v>68</v>
      </c>
      <c r="AY152" s="151" t="s">
        <v>154</v>
      </c>
    </row>
    <row r="153" spans="2:65" s="13" customFormat="1">
      <c r="B153" s="157"/>
      <c r="D153" s="150" t="s">
        <v>191</v>
      </c>
      <c r="E153" s="158" t="s">
        <v>1</v>
      </c>
      <c r="F153" s="159" t="s">
        <v>208</v>
      </c>
      <c r="H153" s="160">
        <v>73.45</v>
      </c>
      <c r="L153" s="157"/>
      <c r="M153" s="161"/>
      <c r="N153" s="162"/>
      <c r="O153" s="162"/>
      <c r="P153" s="162"/>
      <c r="Q153" s="162"/>
      <c r="R153" s="162"/>
      <c r="S153" s="162"/>
      <c r="T153" s="163"/>
      <c r="AT153" s="158" t="s">
        <v>191</v>
      </c>
      <c r="AU153" s="158" t="s">
        <v>77</v>
      </c>
      <c r="AV153" s="13" t="s">
        <v>160</v>
      </c>
      <c r="AW153" s="13" t="s">
        <v>25</v>
      </c>
      <c r="AX153" s="13" t="s">
        <v>75</v>
      </c>
      <c r="AY153" s="158" t="s">
        <v>154</v>
      </c>
    </row>
    <row r="154" spans="2:65" s="1" customFormat="1" ht="16.5" customHeight="1">
      <c r="B154" s="136"/>
      <c r="C154" s="137" t="s">
        <v>209</v>
      </c>
      <c r="D154" s="137" t="s">
        <v>156</v>
      </c>
      <c r="E154" s="138" t="s">
        <v>210</v>
      </c>
      <c r="F154" s="139" t="s">
        <v>211</v>
      </c>
      <c r="G154" s="140" t="s">
        <v>169</v>
      </c>
      <c r="H154" s="141">
        <v>11.19</v>
      </c>
      <c r="I154" s="142"/>
      <c r="J154" s="142">
        <f>ROUND(I154*H154,2)</f>
        <v>0</v>
      </c>
      <c r="K154" s="139" t="s">
        <v>1</v>
      </c>
      <c r="L154" s="28"/>
      <c r="M154" s="143" t="s">
        <v>1</v>
      </c>
      <c r="N154" s="144" t="s">
        <v>33</v>
      </c>
      <c r="O154" s="145">
        <v>8.9999999999999993E-3</v>
      </c>
      <c r="P154" s="145">
        <f>O154*H154</f>
        <v>0.10070999999999999</v>
      </c>
      <c r="Q154" s="145">
        <v>0</v>
      </c>
      <c r="R154" s="145">
        <f>Q154*H154</f>
        <v>0</v>
      </c>
      <c r="S154" s="145">
        <v>0</v>
      </c>
      <c r="T154" s="146">
        <f>S154*H154</f>
        <v>0</v>
      </c>
      <c r="AR154" s="147" t="s">
        <v>160</v>
      </c>
      <c r="AT154" s="147" t="s">
        <v>156</v>
      </c>
      <c r="AU154" s="147" t="s">
        <v>77</v>
      </c>
      <c r="AY154" s="16" t="s">
        <v>154</v>
      </c>
      <c r="BE154" s="148">
        <f>IF(N154="základní",J154,0)</f>
        <v>0</v>
      </c>
      <c r="BF154" s="148">
        <f>IF(N154="snížená",J154,0)</f>
        <v>0</v>
      </c>
      <c r="BG154" s="148">
        <f>IF(N154="zákl. přenesená",J154,0)</f>
        <v>0</v>
      </c>
      <c r="BH154" s="148">
        <f>IF(N154="sníž. přenesená",J154,0)</f>
        <v>0</v>
      </c>
      <c r="BI154" s="148">
        <f>IF(N154="nulová",J154,0)</f>
        <v>0</v>
      </c>
      <c r="BJ154" s="16" t="s">
        <v>75</v>
      </c>
      <c r="BK154" s="148">
        <f>ROUND(I154*H154,2)</f>
        <v>0</v>
      </c>
      <c r="BL154" s="16" t="s">
        <v>160</v>
      </c>
      <c r="BM154" s="147" t="s">
        <v>726</v>
      </c>
    </row>
    <row r="155" spans="2:65" s="1" customFormat="1" ht="24" customHeight="1">
      <c r="B155" s="136"/>
      <c r="C155" s="137" t="s">
        <v>213</v>
      </c>
      <c r="D155" s="137" t="s">
        <v>156</v>
      </c>
      <c r="E155" s="138" t="s">
        <v>214</v>
      </c>
      <c r="F155" s="139" t="s">
        <v>215</v>
      </c>
      <c r="G155" s="140" t="s">
        <v>216</v>
      </c>
      <c r="H155" s="141">
        <v>21.260999999999999</v>
      </c>
      <c r="I155" s="142"/>
      <c r="J155" s="142">
        <f>ROUND(I155*H155,2)</f>
        <v>0</v>
      </c>
      <c r="K155" s="139" t="s">
        <v>1</v>
      </c>
      <c r="L155" s="28"/>
      <c r="M155" s="143" t="s">
        <v>1</v>
      </c>
      <c r="N155" s="144" t="s">
        <v>33</v>
      </c>
      <c r="O155" s="145">
        <v>0</v>
      </c>
      <c r="P155" s="145">
        <f>O155*H155</f>
        <v>0</v>
      </c>
      <c r="Q155" s="145">
        <v>0</v>
      </c>
      <c r="R155" s="145">
        <f>Q155*H155</f>
        <v>0</v>
      </c>
      <c r="S155" s="145">
        <v>0</v>
      </c>
      <c r="T155" s="146">
        <f>S155*H155</f>
        <v>0</v>
      </c>
      <c r="AR155" s="147" t="s">
        <v>160</v>
      </c>
      <c r="AT155" s="147" t="s">
        <v>156</v>
      </c>
      <c r="AU155" s="147" t="s">
        <v>77</v>
      </c>
      <c r="AY155" s="16" t="s">
        <v>154</v>
      </c>
      <c r="BE155" s="148">
        <f>IF(N155="základní",J155,0)</f>
        <v>0</v>
      </c>
      <c r="BF155" s="148">
        <f>IF(N155="snížená",J155,0)</f>
        <v>0</v>
      </c>
      <c r="BG155" s="148">
        <f>IF(N155="zákl. přenesená",J155,0)</f>
        <v>0</v>
      </c>
      <c r="BH155" s="148">
        <f>IF(N155="sníž. přenesená",J155,0)</f>
        <v>0</v>
      </c>
      <c r="BI155" s="148">
        <f>IF(N155="nulová",J155,0)</f>
        <v>0</v>
      </c>
      <c r="BJ155" s="16" t="s">
        <v>75</v>
      </c>
      <c r="BK155" s="148">
        <f>ROUND(I155*H155,2)</f>
        <v>0</v>
      </c>
      <c r="BL155" s="16" t="s">
        <v>160</v>
      </c>
      <c r="BM155" s="147" t="s">
        <v>727</v>
      </c>
    </row>
    <row r="156" spans="2:65" s="1" customFormat="1" ht="24" customHeight="1">
      <c r="B156" s="136"/>
      <c r="C156" s="137" t="s">
        <v>218</v>
      </c>
      <c r="D156" s="137" t="s">
        <v>156</v>
      </c>
      <c r="E156" s="138" t="s">
        <v>219</v>
      </c>
      <c r="F156" s="139" t="s">
        <v>220</v>
      </c>
      <c r="G156" s="140" t="s">
        <v>159</v>
      </c>
      <c r="H156" s="141">
        <v>52.167000000000002</v>
      </c>
      <c r="I156" s="142"/>
      <c r="J156" s="142">
        <f>ROUND(I156*H156,2)</f>
        <v>0</v>
      </c>
      <c r="K156" s="139" t="s">
        <v>1</v>
      </c>
      <c r="L156" s="28"/>
      <c r="M156" s="143" t="s">
        <v>1</v>
      </c>
      <c r="N156" s="144" t="s">
        <v>33</v>
      </c>
      <c r="O156" s="145">
        <v>0.41599999999999998</v>
      </c>
      <c r="P156" s="145">
        <f>O156*H156</f>
        <v>21.701471999999999</v>
      </c>
      <c r="Q156" s="145">
        <v>0</v>
      </c>
      <c r="R156" s="145">
        <f>Q156*H156</f>
        <v>0</v>
      </c>
      <c r="S156" s="145">
        <v>0</v>
      </c>
      <c r="T156" s="146">
        <f>S156*H156</f>
        <v>0</v>
      </c>
      <c r="AR156" s="147" t="s">
        <v>160</v>
      </c>
      <c r="AT156" s="147" t="s">
        <v>156</v>
      </c>
      <c r="AU156" s="147" t="s">
        <v>77</v>
      </c>
      <c r="AY156" s="16" t="s">
        <v>154</v>
      </c>
      <c r="BE156" s="148">
        <f>IF(N156="základní",J156,0)</f>
        <v>0</v>
      </c>
      <c r="BF156" s="148">
        <f>IF(N156="snížená",J156,0)</f>
        <v>0</v>
      </c>
      <c r="BG156" s="148">
        <f>IF(N156="zákl. přenesená",J156,0)</f>
        <v>0</v>
      </c>
      <c r="BH156" s="148">
        <f>IF(N156="sníž. přenesená",J156,0)</f>
        <v>0</v>
      </c>
      <c r="BI156" s="148">
        <f>IF(N156="nulová",J156,0)</f>
        <v>0</v>
      </c>
      <c r="BJ156" s="16" t="s">
        <v>75</v>
      </c>
      <c r="BK156" s="148">
        <f>ROUND(I156*H156,2)</f>
        <v>0</v>
      </c>
      <c r="BL156" s="16" t="s">
        <v>160</v>
      </c>
      <c r="BM156" s="147" t="s">
        <v>728</v>
      </c>
    </row>
    <row r="157" spans="2:65" s="1" customFormat="1" ht="24" customHeight="1">
      <c r="B157" s="136"/>
      <c r="C157" s="137" t="s">
        <v>8</v>
      </c>
      <c r="D157" s="137" t="s">
        <v>156</v>
      </c>
      <c r="E157" s="138" t="s">
        <v>222</v>
      </c>
      <c r="F157" s="139" t="s">
        <v>223</v>
      </c>
      <c r="G157" s="140" t="s">
        <v>159</v>
      </c>
      <c r="H157" s="141">
        <v>52.2</v>
      </c>
      <c r="I157" s="142"/>
      <c r="J157" s="142">
        <f>ROUND(I157*H157,2)</f>
        <v>0</v>
      </c>
      <c r="K157" s="139" t="s">
        <v>1</v>
      </c>
      <c r="L157" s="28"/>
      <c r="M157" s="143" t="s">
        <v>1</v>
      </c>
      <c r="N157" s="144" t="s">
        <v>33</v>
      </c>
      <c r="O157" s="145">
        <v>7.0000000000000001E-3</v>
      </c>
      <c r="P157" s="145">
        <f>O157*H157</f>
        <v>0.3654</v>
      </c>
      <c r="Q157" s="145">
        <v>0</v>
      </c>
      <c r="R157" s="145">
        <f>Q157*H157</f>
        <v>0</v>
      </c>
      <c r="S157" s="145">
        <v>0</v>
      </c>
      <c r="T157" s="146">
        <f>S157*H157</f>
        <v>0</v>
      </c>
      <c r="AR157" s="147" t="s">
        <v>160</v>
      </c>
      <c r="AT157" s="147" t="s">
        <v>156</v>
      </c>
      <c r="AU157" s="147" t="s">
        <v>77</v>
      </c>
      <c r="AY157" s="16" t="s">
        <v>154</v>
      </c>
      <c r="BE157" s="148">
        <f>IF(N157="základní",J157,0)</f>
        <v>0</v>
      </c>
      <c r="BF157" s="148">
        <f>IF(N157="snížená",J157,0)</f>
        <v>0</v>
      </c>
      <c r="BG157" s="148">
        <f>IF(N157="zákl. přenesená",J157,0)</f>
        <v>0</v>
      </c>
      <c r="BH157" s="148">
        <f>IF(N157="sníž. přenesená",J157,0)</f>
        <v>0</v>
      </c>
      <c r="BI157" s="148">
        <f>IF(N157="nulová",J157,0)</f>
        <v>0</v>
      </c>
      <c r="BJ157" s="16" t="s">
        <v>75</v>
      </c>
      <c r="BK157" s="148">
        <f>ROUND(I157*H157,2)</f>
        <v>0</v>
      </c>
      <c r="BL157" s="16" t="s">
        <v>160</v>
      </c>
      <c r="BM157" s="147" t="s">
        <v>729</v>
      </c>
    </row>
    <row r="158" spans="2:65" s="1" customFormat="1" ht="16.5" customHeight="1">
      <c r="B158" s="136"/>
      <c r="C158" s="164" t="s">
        <v>225</v>
      </c>
      <c r="D158" s="164" t="s">
        <v>226</v>
      </c>
      <c r="E158" s="165" t="s">
        <v>227</v>
      </c>
      <c r="F158" s="166" t="s">
        <v>228</v>
      </c>
      <c r="G158" s="167" t="s">
        <v>229</v>
      </c>
      <c r="H158" s="168">
        <v>0.78300000000000003</v>
      </c>
      <c r="I158" s="169"/>
      <c r="J158" s="169">
        <f>ROUND(I158*H158,2)</f>
        <v>0</v>
      </c>
      <c r="K158" s="166" t="s">
        <v>1</v>
      </c>
      <c r="L158" s="170"/>
      <c r="M158" s="171" t="s">
        <v>1</v>
      </c>
      <c r="N158" s="172" t="s">
        <v>33</v>
      </c>
      <c r="O158" s="145">
        <v>0</v>
      </c>
      <c r="P158" s="145">
        <f>O158*H158</f>
        <v>0</v>
      </c>
      <c r="Q158" s="145">
        <v>1E-3</v>
      </c>
      <c r="R158" s="145">
        <f>Q158*H158</f>
        <v>7.8300000000000006E-4</v>
      </c>
      <c r="S158" s="145">
        <v>0</v>
      </c>
      <c r="T158" s="146">
        <f>S158*H158</f>
        <v>0</v>
      </c>
      <c r="AR158" s="147" t="s">
        <v>186</v>
      </c>
      <c r="AT158" s="147" t="s">
        <v>226</v>
      </c>
      <c r="AU158" s="147" t="s">
        <v>77</v>
      </c>
      <c r="AY158" s="16" t="s">
        <v>154</v>
      </c>
      <c r="BE158" s="148">
        <f>IF(N158="základní",J158,0)</f>
        <v>0</v>
      </c>
      <c r="BF158" s="148">
        <f>IF(N158="snížená",J158,0)</f>
        <v>0</v>
      </c>
      <c r="BG158" s="148">
        <f>IF(N158="zákl. přenesená",J158,0)</f>
        <v>0</v>
      </c>
      <c r="BH158" s="148">
        <f>IF(N158="sníž. přenesená",J158,0)</f>
        <v>0</v>
      </c>
      <c r="BI158" s="148">
        <f>IF(N158="nulová",J158,0)</f>
        <v>0</v>
      </c>
      <c r="BJ158" s="16" t="s">
        <v>75</v>
      </c>
      <c r="BK158" s="148">
        <f>ROUND(I158*H158,2)</f>
        <v>0</v>
      </c>
      <c r="BL158" s="16" t="s">
        <v>160</v>
      </c>
      <c r="BM158" s="147" t="s">
        <v>730</v>
      </c>
    </row>
    <row r="159" spans="2:65" s="11" customFormat="1" ht="22.9" customHeight="1">
      <c r="B159" s="124"/>
      <c r="D159" s="125" t="s">
        <v>67</v>
      </c>
      <c r="E159" s="134" t="s">
        <v>77</v>
      </c>
      <c r="F159" s="134" t="s">
        <v>231</v>
      </c>
      <c r="J159" s="135">
        <f>BK159</f>
        <v>0</v>
      </c>
      <c r="L159" s="124"/>
      <c r="M159" s="128"/>
      <c r="N159" s="129"/>
      <c r="O159" s="129"/>
      <c r="P159" s="130">
        <f>SUM(P160:P164)</f>
        <v>4.7584949999999999</v>
      </c>
      <c r="Q159" s="129"/>
      <c r="R159" s="130">
        <f>SUM(R160:R164)</f>
        <v>15.537197316999999</v>
      </c>
      <c r="S159" s="129"/>
      <c r="T159" s="131">
        <f>SUM(T160:T164)</f>
        <v>0</v>
      </c>
      <c r="AR159" s="125" t="s">
        <v>75</v>
      </c>
      <c r="AT159" s="132" t="s">
        <v>67</v>
      </c>
      <c r="AU159" s="132" t="s">
        <v>75</v>
      </c>
      <c r="AY159" s="125" t="s">
        <v>154</v>
      </c>
      <c r="BK159" s="133">
        <f>SUM(BK160:BK164)</f>
        <v>0</v>
      </c>
    </row>
    <row r="160" spans="2:65" s="1" customFormat="1" ht="16.5" customHeight="1">
      <c r="B160" s="136"/>
      <c r="C160" s="137" t="s">
        <v>232</v>
      </c>
      <c r="D160" s="137" t="s">
        <v>156</v>
      </c>
      <c r="E160" s="138" t="s">
        <v>233</v>
      </c>
      <c r="F160" s="139" t="s">
        <v>234</v>
      </c>
      <c r="G160" s="140" t="s">
        <v>169</v>
      </c>
      <c r="H160" s="141">
        <v>6.1360000000000001</v>
      </c>
      <c r="I160" s="142"/>
      <c r="J160" s="142">
        <f>ROUND(I160*H160,2)</f>
        <v>0</v>
      </c>
      <c r="K160" s="139" t="s">
        <v>1</v>
      </c>
      <c r="L160" s="28"/>
      <c r="M160" s="143" t="s">
        <v>1</v>
      </c>
      <c r="N160" s="144" t="s">
        <v>33</v>
      </c>
      <c r="O160" s="145">
        <v>0</v>
      </c>
      <c r="P160" s="145">
        <f>O160*H160</f>
        <v>0</v>
      </c>
      <c r="Q160" s="145">
        <v>2.5262479999999998</v>
      </c>
      <c r="R160" s="145">
        <f>Q160*H160</f>
        <v>15.501057727999999</v>
      </c>
      <c r="S160" s="145">
        <v>0</v>
      </c>
      <c r="T160" s="146">
        <f>S160*H160</f>
        <v>0</v>
      </c>
      <c r="AR160" s="147" t="s">
        <v>160</v>
      </c>
      <c r="AT160" s="147" t="s">
        <v>156</v>
      </c>
      <c r="AU160" s="147" t="s">
        <v>77</v>
      </c>
      <c r="AY160" s="16" t="s">
        <v>154</v>
      </c>
      <c r="BE160" s="148">
        <f>IF(N160="základní",J160,0)</f>
        <v>0</v>
      </c>
      <c r="BF160" s="148">
        <f>IF(N160="snížená",J160,0)</f>
        <v>0</v>
      </c>
      <c r="BG160" s="148">
        <f>IF(N160="zákl. přenesená",J160,0)</f>
        <v>0</v>
      </c>
      <c r="BH160" s="148">
        <f>IF(N160="sníž. přenesená",J160,0)</f>
        <v>0</v>
      </c>
      <c r="BI160" s="148">
        <f>IF(N160="nulová",J160,0)</f>
        <v>0</v>
      </c>
      <c r="BJ160" s="16" t="s">
        <v>75</v>
      </c>
      <c r="BK160" s="148">
        <f>ROUND(I160*H160,2)</f>
        <v>0</v>
      </c>
      <c r="BL160" s="16" t="s">
        <v>160</v>
      </c>
      <c r="BM160" s="147" t="s">
        <v>731</v>
      </c>
    </row>
    <row r="161" spans="2:65" s="1" customFormat="1" ht="16.5" customHeight="1">
      <c r="B161" s="136"/>
      <c r="C161" s="137" t="s">
        <v>236</v>
      </c>
      <c r="D161" s="137" t="s">
        <v>156</v>
      </c>
      <c r="E161" s="138" t="s">
        <v>237</v>
      </c>
      <c r="F161" s="139" t="s">
        <v>238</v>
      </c>
      <c r="G161" s="140" t="s">
        <v>159</v>
      </c>
      <c r="H161" s="141">
        <v>6.92</v>
      </c>
      <c r="I161" s="142"/>
      <c r="J161" s="142">
        <f>ROUND(I161*H161,2)</f>
        <v>0</v>
      </c>
      <c r="K161" s="139" t="s">
        <v>1</v>
      </c>
      <c r="L161" s="28"/>
      <c r="M161" s="143" t="s">
        <v>1</v>
      </c>
      <c r="N161" s="144" t="s">
        <v>33</v>
      </c>
      <c r="O161" s="145">
        <v>0.39700000000000002</v>
      </c>
      <c r="P161" s="145">
        <f>O161*H161</f>
        <v>2.7472400000000001</v>
      </c>
      <c r="Q161" s="145">
        <v>1.4357E-3</v>
      </c>
      <c r="R161" s="145">
        <f>Q161*H161</f>
        <v>9.9350440000000005E-3</v>
      </c>
      <c r="S161" s="145">
        <v>0</v>
      </c>
      <c r="T161" s="146">
        <f>S161*H161</f>
        <v>0</v>
      </c>
      <c r="AR161" s="147" t="s">
        <v>160</v>
      </c>
      <c r="AT161" s="147" t="s">
        <v>156</v>
      </c>
      <c r="AU161" s="147" t="s">
        <v>77</v>
      </c>
      <c r="AY161" s="16" t="s">
        <v>154</v>
      </c>
      <c r="BE161" s="148">
        <f>IF(N161="základní",J161,0)</f>
        <v>0</v>
      </c>
      <c r="BF161" s="148">
        <f>IF(N161="snížená",J161,0)</f>
        <v>0</v>
      </c>
      <c r="BG161" s="148">
        <f>IF(N161="zákl. přenesená",J161,0)</f>
        <v>0</v>
      </c>
      <c r="BH161" s="148">
        <f>IF(N161="sníž. přenesená",J161,0)</f>
        <v>0</v>
      </c>
      <c r="BI161" s="148">
        <f>IF(N161="nulová",J161,0)</f>
        <v>0</v>
      </c>
      <c r="BJ161" s="16" t="s">
        <v>75</v>
      </c>
      <c r="BK161" s="148">
        <f>ROUND(I161*H161,2)</f>
        <v>0</v>
      </c>
      <c r="BL161" s="16" t="s">
        <v>160</v>
      </c>
      <c r="BM161" s="147" t="s">
        <v>732</v>
      </c>
    </row>
    <row r="162" spans="2:65" s="1" customFormat="1" ht="16.5" customHeight="1">
      <c r="B162" s="136"/>
      <c r="C162" s="137" t="s">
        <v>240</v>
      </c>
      <c r="D162" s="137" t="s">
        <v>156</v>
      </c>
      <c r="E162" s="138" t="s">
        <v>241</v>
      </c>
      <c r="F162" s="139" t="s">
        <v>242</v>
      </c>
      <c r="G162" s="140" t="s">
        <v>159</v>
      </c>
      <c r="H162" s="141">
        <v>6.92</v>
      </c>
      <c r="I162" s="142"/>
      <c r="J162" s="142">
        <f>ROUND(I162*H162,2)</f>
        <v>0</v>
      </c>
      <c r="K162" s="139" t="s">
        <v>1</v>
      </c>
      <c r="L162" s="28"/>
      <c r="M162" s="143" t="s">
        <v>1</v>
      </c>
      <c r="N162" s="144" t="s">
        <v>33</v>
      </c>
      <c r="O162" s="145">
        <v>0.14399999999999999</v>
      </c>
      <c r="P162" s="145">
        <f>O162*H162</f>
        <v>0.99647999999999992</v>
      </c>
      <c r="Q162" s="145">
        <v>3.6000000000000001E-5</v>
      </c>
      <c r="R162" s="145">
        <f>Q162*H162</f>
        <v>2.4912000000000003E-4</v>
      </c>
      <c r="S162" s="145">
        <v>0</v>
      </c>
      <c r="T162" s="146">
        <f>S162*H162</f>
        <v>0</v>
      </c>
      <c r="AR162" s="147" t="s">
        <v>160</v>
      </c>
      <c r="AT162" s="147" t="s">
        <v>156</v>
      </c>
      <c r="AU162" s="147" t="s">
        <v>77</v>
      </c>
      <c r="AY162" s="16" t="s">
        <v>154</v>
      </c>
      <c r="BE162" s="148">
        <f>IF(N162="základní",J162,0)</f>
        <v>0</v>
      </c>
      <c r="BF162" s="148">
        <f>IF(N162="snížená",J162,0)</f>
        <v>0</v>
      </c>
      <c r="BG162" s="148">
        <f>IF(N162="zákl. přenesená",J162,0)</f>
        <v>0</v>
      </c>
      <c r="BH162" s="148">
        <f>IF(N162="sníž. přenesená",J162,0)</f>
        <v>0</v>
      </c>
      <c r="BI162" s="148">
        <f>IF(N162="nulová",J162,0)</f>
        <v>0</v>
      </c>
      <c r="BJ162" s="16" t="s">
        <v>75</v>
      </c>
      <c r="BK162" s="148">
        <f>ROUND(I162*H162,2)</f>
        <v>0</v>
      </c>
      <c r="BL162" s="16" t="s">
        <v>160</v>
      </c>
      <c r="BM162" s="147" t="s">
        <v>733</v>
      </c>
    </row>
    <row r="163" spans="2:65" s="1" customFormat="1" ht="16.5" customHeight="1">
      <c r="B163" s="136"/>
      <c r="C163" s="137" t="s">
        <v>244</v>
      </c>
      <c r="D163" s="137" t="s">
        <v>156</v>
      </c>
      <c r="E163" s="138" t="s">
        <v>245</v>
      </c>
      <c r="F163" s="139" t="s">
        <v>246</v>
      </c>
      <c r="G163" s="140" t="s">
        <v>216</v>
      </c>
      <c r="H163" s="141">
        <v>2.5000000000000001E-2</v>
      </c>
      <c r="I163" s="142"/>
      <c r="J163" s="142">
        <f>ROUND(I163*H163,2)</f>
        <v>0</v>
      </c>
      <c r="K163" s="139" t="s">
        <v>1</v>
      </c>
      <c r="L163" s="28"/>
      <c r="M163" s="143" t="s">
        <v>1</v>
      </c>
      <c r="N163" s="144" t="s">
        <v>33</v>
      </c>
      <c r="O163" s="145">
        <v>40.591000000000001</v>
      </c>
      <c r="P163" s="145">
        <f>O163*H163</f>
        <v>1.014775</v>
      </c>
      <c r="Q163" s="145">
        <v>1.0382169999999999</v>
      </c>
      <c r="R163" s="145">
        <f>Q163*H163</f>
        <v>2.5955425000000001E-2</v>
      </c>
      <c r="S163" s="145">
        <v>0</v>
      </c>
      <c r="T163" s="146">
        <f>S163*H163</f>
        <v>0</v>
      </c>
      <c r="AR163" s="147" t="s">
        <v>160</v>
      </c>
      <c r="AT163" s="147" t="s">
        <v>156</v>
      </c>
      <c r="AU163" s="147" t="s">
        <v>77</v>
      </c>
      <c r="AY163" s="16" t="s">
        <v>154</v>
      </c>
      <c r="BE163" s="148">
        <f>IF(N163="základní",J163,0)</f>
        <v>0</v>
      </c>
      <c r="BF163" s="148">
        <f>IF(N163="snížená",J163,0)</f>
        <v>0</v>
      </c>
      <c r="BG163" s="148">
        <f>IF(N163="zákl. přenesená",J163,0)</f>
        <v>0</v>
      </c>
      <c r="BH163" s="148">
        <f>IF(N163="sníž. přenesená",J163,0)</f>
        <v>0</v>
      </c>
      <c r="BI163" s="148">
        <f>IF(N163="nulová",J163,0)</f>
        <v>0</v>
      </c>
      <c r="BJ163" s="16" t="s">
        <v>75</v>
      </c>
      <c r="BK163" s="148">
        <f>ROUND(I163*H163,2)</f>
        <v>0</v>
      </c>
      <c r="BL163" s="16" t="s">
        <v>160</v>
      </c>
      <c r="BM163" s="147" t="s">
        <v>734</v>
      </c>
    </row>
    <row r="164" spans="2:65" s="1" customFormat="1" ht="24" customHeight="1">
      <c r="B164" s="136"/>
      <c r="C164" s="137" t="s">
        <v>7</v>
      </c>
      <c r="D164" s="137" t="s">
        <v>156</v>
      </c>
      <c r="E164" s="138" t="s">
        <v>248</v>
      </c>
      <c r="F164" s="139" t="s">
        <v>249</v>
      </c>
      <c r="G164" s="140" t="s">
        <v>216</v>
      </c>
      <c r="H164" s="141">
        <v>0.29799999999999999</v>
      </c>
      <c r="I164" s="142"/>
      <c r="J164" s="142">
        <f>ROUND(I164*H164,2)</f>
        <v>0</v>
      </c>
      <c r="K164" s="139" t="s">
        <v>1</v>
      </c>
      <c r="L164" s="28"/>
      <c r="M164" s="143" t="s">
        <v>1</v>
      </c>
      <c r="N164" s="144" t="s">
        <v>33</v>
      </c>
      <c r="O164" s="145">
        <v>0</v>
      </c>
      <c r="P164" s="145">
        <f>O164*H164</f>
        <v>0</v>
      </c>
      <c r="Q164" s="145">
        <v>0</v>
      </c>
      <c r="R164" s="145">
        <f>Q164*H164</f>
        <v>0</v>
      </c>
      <c r="S164" s="145">
        <v>0</v>
      </c>
      <c r="T164" s="146">
        <f>S164*H164</f>
        <v>0</v>
      </c>
      <c r="AR164" s="147" t="s">
        <v>160</v>
      </c>
      <c r="AT164" s="147" t="s">
        <v>156</v>
      </c>
      <c r="AU164" s="147" t="s">
        <v>77</v>
      </c>
      <c r="AY164" s="16" t="s">
        <v>154</v>
      </c>
      <c r="BE164" s="148">
        <f>IF(N164="základní",J164,0)</f>
        <v>0</v>
      </c>
      <c r="BF164" s="148">
        <f>IF(N164="snížená",J164,0)</f>
        <v>0</v>
      </c>
      <c r="BG164" s="148">
        <f>IF(N164="zákl. přenesená",J164,0)</f>
        <v>0</v>
      </c>
      <c r="BH164" s="148">
        <f>IF(N164="sníž. přenesená",J164,0)</f>
        <v>0</v>
      </c>
      <c r="BI164" s="148">
        <f>IF(N164="nulová",J164,0)</f>
        <v>0</v>
      </c>
      <c r="BJ164" s="16" t="s">
        <v>75</v>
      </c>
      <c r="BK164" s="148">
        <f>ROUND(I164*H164,2)</f>
        <v>0</v>
      </c>
      <c r="BL164" s="16" t="s">
        <v>160</v>
      </c>
      <c r="BM164" s="147" t="s">
        <v>735</v>
      </c>
    </row>
    <row r="165" spans="2:65" s="11" customFormat="1" ht="22.9" customHeight="1">
      <c r="B165" s="124"/>
      <c r="D165" s="125" t="s">
        <v>67</v>
      </c>
      <c r="E165" s="134" t="s">
        <v>160</v>
      </c>
      <c r="F165" s="134" t="s">
        <v>251</v>
      </c>
      <c r="J165" s="135">
        <f>BK165</f>
        <v>0</v>
      </c>
      <c r="L165" s="124"/>
      <c r="M165" s="128"/>
      <c r="N165" s="129"/>
      <c r="O165" s="129"/>
      <c r="P165" s="130">
        <f>SUM(P166:P172)</f>
        <v>114.47329999999999</v>
      </c>
      <c r="Q165" s="129"/>
      <c r="R165" s="130">
        <f>SUM(R166:R172)</f>
        <v>49.735056995000001</v>
      </c>
      <c r="S165" s="129"/>
      <c r="T165" s="131">
        <f>SUM(T166:T172)</f>
        <v>0</v>
      </c>
      <c r="AR165" s="125" t="s">
        <v>75</v>
      </c>
      <c r="AT165" s="132" t="s">
        <v>67</v>
      </c>
      <c r="AU165" s="132" t="s">
        <v>75</v>
      </c>
      <c r="AY165" s="125" t="s">
        <v>154</v>
      </c>
      <c r="BK165" s="133">
        <f>SUM(BK166:BK172)</f>
        <v>0</v>
      </c>
    </row>
    <row r="166" spans="2:65" s="1" customFormat="1" ht="24" customHeight="1">
      <c r="B166" s="136"/>
      <c r="C166" s="137" t="s">
        <v>252</v>
      </c>
      <c r="D166" s="137" t="s">
        <v>156</v>
      </c>
      <c r="E166" s="138" t="s">
        <v>736</v>
      </c>
      <c r="F166" s="139" t="s">
        <v>737</v>
      </c>
      <c r="G166" s="140" t="s">
        <v>159</v>
      </c>
      <c r="H166" s="141">
        <v>19.55</v>
      </c>
      <c r="I166" s="142"/>
      <c r="J166" s="142">
        <f>ROUND(I166*H166,2)</f>
        <v>0</v>
      </c>
      <c r="K166" s="139" t="s">
        <v>1</v>
      </c>
      <c r="L166" s="28"/>
      <c r="M166" s="143" t="s">
        <v>1</v>
      </c>
      <c r="N166" s="144" t="s">
        <v>33</v>
      </c>
      <c r="O166" s="145">
        <v>0.16600000000000001</v>
      </c>
      <c r="P166" s="145">
        <f>O166*H166</f>
        <v>3.2453000000000003</v>
      </c>
      <c r="Q166" s="145">
        <v>0.22797600000000001</v>
      </c>
      <c r="R166" s="145">
        <f>Q166*H166</f>
        <v>4.4569308000000003</v>
      </c>
      <c r="S166" s="145">
        <v>0</v>
      </c>
      <c r="T166" s="146">
        <f>S166*H166</f>
        <v>0</v>
      </c>
      <c r="AR166" s="147" t="s">
        <v>160</v>
      </c>
      <c r="AT166" s="147" t="s">
        <v>156</v>
      </c>
      <c r="AU166" s="147" t="s">
        <v>77</v>
      </c>
      <c r="AY166" s="16" t="s">
        <v>154</v>
      </c>
      <c r="BE166" s="148">
        <f>IF(N166="základní",J166,0)</f>
        <v>0</v>
      </c>
      <c r="BF166" s="148">
        <f>IF(N166="snížená",J166,0)</f>
        <v>0</v>
      </c>
      <c r="BG166" s="148">
        <f>IF(N166="zákl. přenesená",J166,0)</f>
        <v>0</v>
      </c>
      <c r="BH166" s="148">
        <f>IF(N166="sníž. přenesená",J166,0)</f>
        <v>0</v>
      </c>
      <c r="BI166" s="148">
        <f>IF(N166="nulová",J166,0)</f>
        <v>0</v>
      </c>
      <c r="BJ166" s="16" t="s">
        <v>75</v>
      </c>
      <c r="BK166" s="148">
        <f>ROUND(I166*H166,2)</f>
        <v>0</v>
      </c>
      <c r="BL166" s="16" t="s">
        <v>160</v>
      </c>
      <c r="BM166" s="147" t="s">
        <v>738</v>
      </c>
    </row>
    <row r="167" spans="2:65" s="1" customFormat="1" ht="16.5" customHeight="1">
      <c r="B167" s="136"/>
      <c r="C167" s="137" t="s">
        <v>256</v>
      </c>
      <c r="D167" s="137" t="s">
        <v>156</v>
      </c>
      <c r="E167" s="138" t="s">
        <v>257</v>
      </c>
      <c r="F167" s="139" t="s">
        <v>258</v>
      </c>
      <c r="G167" s="140" t="s">
        <v>169</v>
      </c>
      <c r="H167" s="141">
        <v>4.3710000000000004</v>
      </c>
      <c r="I167" s="142"/>
      <c r="J167" s="142">
        <f>ROUND(I167*H167,2)</f>
        <v>0</v>
      </c>
      <c r="K167" s="139" t="s">
        <v>1</v>
      </c>
      <c r="L167" s="28"/>
      <c r="M167" s="143" t="s">
        <v>1</v>
      </c>
      <c r="N167" s="144" t="s">
        <v>33</v>
      </c>
      <c r="O167" s="145">
        <v>0</v>
      </c>
      <c r="P167" s="145">
        <f>O167*H167</f>
        <v>0</v>
      </c>
      <c r="Q167" s="145">
        <v>2.4925449999999998</v>
      </c>
      <c r="R167" s="145">
        <f>Q167*H167</f>
        <v>10.894914195</v>
      </c>
      <c r="S167" s="145">
        <v>0</v>
      </c>
      <c r="T167" s="146">
        <f>S167*H167</f>
        <v>0</v>
      </c>
      <c r="AR167" s="147" t="s">
        <v>160</v>
      </c>
      <c r="AT167" s="147" t="s">
        <v>156</v>
      </c>
      <c r="AU167" s="147" t="s">
        <v>77</v>
      </c>
      <c r="AY167" s="16" t="s">
        <v>154</v>
      </c>
      <c r="BE167" s="148">
        <f>IF(N167="základní",J167,0)</f>
        <v>0</v>
      </c>
      <c r="BF167" s="148">
        <f>IF(N167="snížená",J167,0)</f>
        <v>0</v>
      </c>
      <c r="BG167" s="148">
        <f>IF(N167="zákl. přenesená",J167,0)</f>
        <v>0</v>
      </c>
      <c r="BH167" s="148">
        <f>IF(N167="sníž. přenesená",J167,0)</f>
        <v>0</v>
      </c>
      <c r="BI167" s="148">
        <f>IF(N167="nulová",J167,0)</f>
        <v>0</v>
      </c>
      <c r="BJ167" s="16" t="s">
        <v>75</v>
      </c>
      <c r="BK167" s="148">
        <f>ROUND(I167*H167,2)</f>
        <v>0</v>
      </c>
      <c r="BL167" s="16" t="s">
        <v>160</v>
      </c>
      <c r="BM167" s="147" t="s">
        <v>739</v>
      </c>
    </row>
    <row r="168" spans="2:65" s="1" customFormat="1" ht="24" customHeight="1">
      <c r="B168" s="136"/>
      <c r="C168" s="137" t="s">
        <v>260</v>
      </c>
      <c r="D168" s="137" t="s">
        <v>156</v>
      </c>
      <c r="E168" s="138" t="s">
        <v>261</v>
      </c>
      <c r="F168" s="139" t="s">
        <v>262</v>
      </c>
      <c r="G168" s="140" t="s">
        <v>169</v>
      </c>
      <c r="H168" s="141">
        <v>62.26</v>
      </c>
      <c r="I168" s="142"/>
      <c r="J168" s="142">
        <f>ROUND(I168*H168,2)</f>
        <v>0</v>
      </c>
      <c r="K168" s="139" t="s">
        <v>1</v>
      </c>
      <c r="L168" s="28"/>
      <c r="M168" s="143" t="s">
        <v>1</v>
      </c>
      <c r="N168" s="144" t="s">
        <v>33</v>
      </c>
      <c r="O168" s="145">
        <v>0.8</v>
      </c>
      <c r="P168" s="145">
        <f>O168*H168</f>
        <v>49.808</v>
      </c>
      <c r="Q168" s="145">
        <v>0</v>
      </c>
      <c r="R168" s="145">
        <f>Q168*H168</f>
        <v>0</v>
      </c>
      <c r="S168" s="145">
        <v>0</v>
      </c>
      <c r="T168" s="146">
        <f>S168*H168</f>
        <v>0</v>
      </c>
      <c r="AR168" s="147" t="s">
        <v>160</v>
      </c>
      <c r="AT168" s="147" t="s">
        <v>156</v>
      </c>
      <c r="AU168" s="147" t="s">
        <v>77</v>
      </c>
      <c r="AY168" s="16" t="s">
        <v>154</v>
      </c>
      <c r="BE168" s="148">
        <f>IF(N168="základní",J168,0)</f>
        <v>0</v>
      </c>
      <c r="BF168" s="148">
        <f>IF(N168="snížená",J168,0)</f>
        <v>0</v>
      </c>
      <c r="BG168" s="148">
        <f>IF(N168="zákl. přenesená",J168,0)</f>
        <v>0</v>
      </c>
      <c r="BH168" s="148">
        <f>IF(N168="sníž. přenesená",J168,0)</f>
        <v>0</v>
      </c>
      <c r="BI168" s="148">
        <f>IF(N168="nulová",J168,0)</f>
        <v>0</v>
      </c>
      <c r="BJ168" s="16" t="s">
        <v>75</v>
      </c>
      <c r="BK168" s="148">
        <f>ROUND(I168*H168,2)</f>
        <v>0</v>
      </c>
      <c r="BL168" s="16" t="s">
        <v>160</v>
      </c>
      <c r="BM168" s="147" t="s">
        <v>740</v>
      </c>
    </row>
    <row r="169" spans="2:65" s="12" customFormat="1">
      <c r="B169" s="149"/>
      <c r="D169" s="150" t="s">
        <v>191</v>
      </c>
      <c r="E169" s="151" t="s">
        <v>1</v>
      </c>
      <c r="F169" s="152" t="s">
        <v>741</v>
      </c>
      <c r="H169" s="153">
        <v>62.26</v>
      </c>
      <c r="L169" s="149"/>
      <c r="M169" s="154"/>
      <c r="N169" s="155"/>
      <c r="O169" s="155"/>
      <c r="P169" s="155"/>
      <c r="Q169" s="155"/>
      <c r="R169" s="155"/>
      <c r="S169" s="155"/>
      <c r="T169" s="156"/>
      <c r="AT169" s="151" t="s">
        <v>191</v>
      </c>
      <c r="AU169" s="151" t="s">
        <v>77</v>
      </c>
      <c r="AV169" s="12" t="s">
        <v>77</v>
      </c>
      <c r="AW169" s="12" t="s">
        <v>25</v>
      </c>
      <c r="AX169" s="12" t="s">
        <v>75</v>
      </c>
      <c r="AY169" s="151" t="s">
        <v>154</v>
      </c>
    </row>
    <row r="170" spans="2:65" s="1" customFormat="1" ht="24" customHeight="1">
      <c r="B170" s="136"/>
      <c r="C170" s="137" t="s">
        <v>265</v>
      </c>
      <c r="D170" s="137" t="s">
        <v>156</v>
      </c>
      <c r="E170" s="138" t="s">
        <v>266</v>
      </c>
      <c r="F170" s="139" t="s">
        <v>267</v>
      </c>
      <c r="G170" s="140" t="s">
        <v>159</v>
      </c>
      <c r="H170" s="141">
        <v>37</v>
      </c>
      <c r="I170" s="142"/>
      <c r="J170" s="142">
        <f>ROUND(I170*H170,2)</f>
        <v>0</v>
      </c>
      <c r="K170" s="139" t="s">
        <v>1</v>
      </c>
      <c r="L170" s="28"/>
      <c r="M170" s="143" t="s">
        <v>1</v>
      </c>
      <c r="N170" s="144" t="s">
        <v>33</v>
      </c>
      <c r="O170" s="145">
        <v>1.66</v>
      </c>
      <c r="P170" s="145">
        <f>O170*H170</f>
        <v>61.419999999999995</v>
      </c>
      <c r="Q170" s="145">
        <v>0.92927599999999999</v>
      </c>
      <c r="R170" s="145">
        <f>Q170*H170</f>
        <v>34.383212</v>
      </c>
      <c r="S170" s="145">
        <v>0</v>
      </c>
      <c r="T170" s="146">
        <f>S170*H170</f>
        <v>0</v>
      </c>
      <c r="AR170" s="147" t="s">
        <v>160</v>
      </c>
      <c r="AT170" s="147" t="s">
        <v>156</v>
      </c>
      <c r="AU170" s="147" t="s">
        <v>77</v>
      </c>
      <c r="AY170" s="16" t="s">
        <v>154</v>
      </c>
      <c r="BE170" s="148">
        <f>IF(N170="základní",J170,0)</f>
        <v>0</v>
      </c>
      <c r="BF170" s="148">
        <f>IF(N170="snížená",J170,0)</f>
        <v>0</v>
      </c>
      <c r="BG170" s="148">
        <f>IF(N170="zákl. přenesená",J170,0)</f>
        <v>0</v>
      </c>
      <c r="BH170" s="148">
        <f>IF(N170="sníž. přenesená",J170,0)</f>
        <v>0</v>
      </c>
      <c r="BI170" s="148">
        <f>IF(N170="nulová",J170,0)</f>
        <v>0</v>
      </c>
      <c r="BJ170" s="16" t="s">
        <v>75</v>
      </c>
      <c r="BK170" s="148">
        <f>ROUND(I170*H170,2)</f>
        <v>0</v>
      </c>
      <c r="BL170" s="16" t="s">
        <v>160</v>
      </c>
      <c r="BM170" s="147" t="s">
        <v>742</v>
      </c>
    </row>
    <row r="171" spans="2:65" s="14" customFormat="1">
      <c r="B171" s="173"/>
      <c r="D171" s="150" t="s">
        <v>191</v>
      </c>
      <c r="E171" s="174" t="s">
        <v>1</v>
      </c>
      <c r="F171" s="175" t="s">
        <v>743</v>
      </c>
      <c r="H171" s="174" t="s">
        <v>1</v>
      </c>
      <c r="L171" s="173"/>
      <c r="M171" s="176"/>
      <c r="N171" s="177"/>
      <c r="O171" s="177"/>
      <c r="P171" s="177"/>
      <c r="Q171" s="177"/>
      <c r="R171" s="177"/>
      <c r="S171" s="177"/>
      <c r="T171" s="178"/>
      <c r="AT171" s="174" t="s">
        <v>191</v>
      </c>
      <c r="AU171" s="174" t="s">
        <v>77</v>
      </c>
      <c r="AV171" s="14" t="s">
        <v>75</v>
      </c>
      <c r="AW171" s="14" t="s">
        <v>25</v>
      </c>
      <c r="AX171" s="14" t="s">
        <v>68</v>
      </c>
      <c r="AY171" s="174" t="s">
        <v>154</v>
      </c>
    </row>
    <row r="172" spans="2:65" s="12" customFormat="1">
      <c r="B172" s="149"/>
      <c r="D172" s="150" t="s">
        <v>191</v>
      </c>
      <c r="E172" s="151" t="s">
        <v>1</v>
      </c>
      <c r="F172" s="152" t="s">
        <v>744</v>
      </c>
      <c r="H172" s="153">
        <v>37</v>
      </c>
      <c r="L172" s="149"/>
      <c r="M172" s="154"/>
      <c r="N172" s="155"/>
      <c r="O172" s="155"/>
      <c r="P172" s="155"/>
      <c r="Q172" s="155"/>
      <c r="R172" s="155"/>
      <c r="S172" s="155"/>
      <c r="T172" s="156"/>
      <c r="AT172" s="151" t="s">
        <v>191</v>
      </c>
      <c r="AU172" s="151" t="s">
        <v>77</v>
      </c>
      <c r="AV172" s="12" t="s">
        <v>77</v>
      </c>
      <c r="AW172" s="12" t="s">
        <v>25</v>
      </c>
      <c r="AX172" s="12" t="s">
        <v>75</v>
      </c>
      <c r="AY172" s="151" t="s">
        <v>154</v>
      </c>
    </row>
    <row r="173" spans="2:65" s="11" customFormat="1" ht="22.9" customHeight="1">
      <c r="B173" s="124"/>
      <c r="D173" s="125" t="s">
        <v>67</v>
      </c>
      <c r="E173" s="134" t="s">
        <v>186</v>
      </c>
      <c r="F173" s="134" t="s">
        <v>271</v>
      </c>
      <c r="J173" s="135">
        <f>BK173</f>
        <v>0</v>
      </c>
      <c r="L173" s="124"/>
      <c r="M173" s="128"/>
      <c r="N173" s="129"/>
      <c r="O173" s="129"/>
      <c r="P173" s="130">
        <f>P174</f>
        <v>0</v>
      </c>
      <c r="Q173" s="129"/>
      <c r="R173" s="130">
        <f>R174</f>
        <v>0</v>
      </c>
      <c r="S173" s="129"/>
      <c r="T173" s="131">
        <f>T174</f>
        <v>0</v>
      </c>
      <c r="AR173" s="125" t="s">
        <v>75</v>
      </c>
      <c r="AT173" s="132" t="s">
        <v>67</v>
      </c>
      <c r="AU173" s="132" t="s">
        <v>75</v>
      </c>
      <c r="AY173" s="125" t="s">
        <v>154</v>
      </c>
      <c r="BK173" s="133">
        <f>BK174</f>
        <v>0</v>
      </c>
    </row>
    <row r="174" spans="2:65" s="1" customFormat="1" ht="24" customHeight="1">
      <c r="B174" s="136"/>
      <c r="C174" s="137" t="s">
        <v>272</v>
      </c>
      <c r="D174" s="137" t="s">
        <v>156</v>
      </c>
      <c r="E174" s="138" t="s">
        <v>273</v>
      </c>
      <c r="F174" s="139" t="s">
        <v>274</v>
      </c>
      <c r="G174" s="140" t="s">
        <v>275</v>
      </c>
      <c r="H174" s="141">
        <v>1</v>
      </c>
      <c r="I174" s="142"/>
      <c r="J174" s="142">
        <f>ROUND(I174*H174,2)</f>
        <v>0</v>
      </c>
      <c r="K174" s="139" t="s">
        <v>1</v>
      </c>
      <c r="L174" s="28"/>
      <c r="M174" s="143" t="s">
        <v>1</v>
      </c>
      <c r="N174" s="144" t="s">
        <v>33</v>
      </c>
      <c r="O174" s="145">
        <v>0</v>
      </c>
      <c r="P174" s="145">
        <f>O174*H174</f>
        <v>0</v>
      </c>
      <c r="Q174" s="145">
        <v>0</v>
      </c>
      <c r="R174" s="145">
        <f>Q174*H174</f>
        <v>0</v>
      </c>
      <c r="S174" s="145">
        <v>0</v>
      </c>
      <c r="T174" s="146">
        <f>S174*H174</f>
        <v>0</v>
      </c>
      <c r="AR174" s="147" t="s">
        <v>160</v>
      </c>
      <c r="AT174" s="147" t="s">
        <v>156</v>
      </c>
      <c r="AU174" s="147" t="s">
        <v>77</v>
      </c>
      <c r="AY174" s="16" t="s">
        <v>154</v>
      </c>
      <c r="BE174" s="148">
        <f>IF(N174="základní",J174,0)</f>
        <v>0</v>
      </c>
      <c r="BF174" s="148">
        <f>IF(N174="snížená",J174,0)</f>
        <v>0</v>
      </c>
      <c r="BG174" s="148">
        <f>IF(N174="zákl. přenesená",J174,0)</f>
        <v>0</v>
      </c>
      <c r="BH174" s="148">
        <f>IF(N174="sníž. přenesená",J174,0)</f>
        <v>0</v>
      </c>
      <c r="BI174" s="148">
        <f>IF(N174="nulová",J174,0)</f>
        <v>0</v>
      </c>
      <c r="BJ174" s="16" t="s">
        <v>75</v>
      </c>
      <c r="BK174" s="148">
        <f>ROUND(I174*H174,2)</f>
        <v>0</v>
      </c>
      <c r="BL174" s="16" t="s">
        <v>160</v>
      </c>
      <c r="BM174" s="147" t="s">
        <v>745</v>
      </c>
    </row>
    <row r="175" spans="2:65" s="11" customFormat="1" ht="22.9" customHeight="1">
      <c r="B175" s="124"/>
      <c r="D175" s="125" t="s">
        <v>67</v>
      </c>
      <c r="E175" s="134" t="s">
        <v>193</v>
      </c>
      <c r="F175" s="134" t="s">
        <v>277</v>
      </c>
      <c r="J175" s="135">
        <f>BK175</f>
        <v>0</v>
      </c>
      <c r="L175" s="124"/>
      <c r="M175" s="128"/>
      <c r="N175" s="129"/>
      <c r="O175" s="129"/>
      <c r="P175" s="130">
        <f>SUM(P176:P181)</f>
        <v>143.8845</v>
      </c>
      <c r="Q175" s="129"/>
      <c r="R175" s="130">
        <f>SUM(R176:R181)</f>
        <v>16.645749200000001</v>
      </c>
      <c r="S175" s="129"/>
      <c r="T175" s="131">
        <f>SUM(T176:T181)</f>
        <v>34.098999999999997</v>
      </c>
      <c r="AR175" s="125" t="s">
        <v>75</v>
      </c>
      <c r="AT175" s="132" t="s">
        <v>67</v>
      </c>
      <c r="AU175" s="132" t="s">
        <v>75</v>
      </c>
      <c r="AY175" s="125" t="s">
        <v>154</v>
      </c>
      <c r="BK175" s="133">
        <f>SUM(BK176:BK181)</f>
        <v>0</v>
      </c>
    </row>
    <row r="176" spans="2:65" s="1" customFormat="1" ht="16.5" customHeight="1">
      <c r="B176" s="136"/>
      <c r="C176" s="137" t="s">
        <v>278</v>
      </c>
      <c r="D176" s="137" t="s">
        <v>156</v>
      </c>
      <c r="E176" s="138" t="s">
        <v>279</v>
      </c>
      <c r="F176" s="139" t="s">
        <v>280</v>
      </c>
      <c r="G176" s="140" t="s">
        <v>281</v>
      </c>
      <c r="H176" s="141">
        <v>11.5</v>
      </c>
      <c r="I176" s="142"/>
      <c r="J176" s="142">
        <f t="shared" ref="J176:J181" si="10">ROUND(I176*H176,2)</f>
        <v>0</v>
      </c>
      <c r="K176" s="139" t="s">
        <v>1</v>
      </c>
      <c r="L176" s="28"/>
      <c r="M176" s="143" t="s">
        <v>1</v>
      </c>
      <c r="N176" s="144" t="s">
        <v>33</v>
      </c>
      <c r="O176" s="145">
        <v>2.8450000000000002</v>
      </c>
      <c r="P176" s="145">
        <f t="shared" ref="P176:P181" si="11">O176*H176</f>
        <v>32.717500000000001</v>
      </c>
      <c r="Q176" s="145">
        <v>1.4387608000000001</v>
      </c>
      <c r="R176" s="145">
        <f t="shared" ref="R176:R181" si="12">Q176*H176</f>
        <v>16.545749199999999</v>
      </c>
      <c r="S176" s="145">
        <v>0</v>
      </c>
      <c r="T176" s="146">
        <f t="shared" ref="T176:T181" si="13">S176*H176</f>
        <v>0</v>
      </c>
      <c r="AR176" s="147" t="s">
        <v>160</v>
      </c>
      <c r="AT176" s="147" t="s">
        <v>156</v>
      </c>
      <c r="AU176" s="147" t="s">
        <v>77</v>
      </c>
      <c r="AY176" s="16" t="s">
        <v>154</v>
      </c>
      <c r="BE176" s="148">
        <f t="shared" ref="BE176:BE181" si="14">IF(N176="základní",J176,0)</f>
        <v>0</v>
      </c>
      <c r="BF176" s="148">
        <f t="shared" ref="BF176:BF181" si="15">IF(N176="snížená",J176,0)</f>
        <v>0</v>
      </c>
      <c r="BG176" s="148">
        <f t="shared" ref="BG176:BG181" si="16">IF(N176="zákl. přenesená",J176,0)</f>
        <v>0</v>
      </c>
      <c r="BH176" s="148">
        <f t="shared" ref="BH176:BH181" si="17">IF(N176="sníž. přenesená",J176,0)</f>
        <v>0</v>
      </c>
      <c r="BI176" s="148">
        <f t="shared" ref="BI176:BI181" si="18">IF(N176="nulová",J176,0)</f>
        <v>0</v>
      </c>
      <c r="BJ176" s="16" t="s">
        <v>75</v>
      </c>
      <c r="BK176" s="148">
        <f t="shared" ref="BK176:BK181" si="19">ROUND(I176*H176,2)</f>
        <v>0</v>
      </c>
      <c r="BL176" s="16" t="s">
        <v>160</v>
      </c>
      <c r="BM176" s="147" t="s">
        <v>746</v>
      </c>
    </row>
    <row r="177" spans="2:65" s="1" customFormat="1" ht="16.5" customHeight="1">
      <c r="B177" s="136"/>
      <c r="C177" s="164" t="s">
        <v>283</v>
      </c>
      <c r="D177" s="164" t="s">
        <v>226</v>
      </c>
      <c r="E177" s="165" t="s">
        <v>284</v>
      </c>
      <c r="F177" s="166" t="s">
        <v>285</v>
      </c>
      <c r="G177" s="167" t="s">
        <v>275</v>
      </c>
      <c r="H177" s="168">
        <v>9</v>
      </c>
      <c r="I177" s="169"/>
      <c r="J177" s="169">
        <f t="shared" si="10"/>
        <v>0</v>
      </c>
      <c r="K177" s="166" t="s">
        <v>1</v>
      </c>
      <c r="L177" s="170"/>
      <c r="M177" s="171" t="s">
        <v>1</v>
      </c>
      <c r="N177" s="172" t="s">
        <v>33</v>
      </c>
      <c r="O177" s="145">
        <v>0</v>
      </c>
      <c r="P177" s="145">
        <f t="shared" si="11"/>
        <v>0</v>
      </c>
      <c r="Q177" s="145">
        <v>0</v>
      </c>
      <c r="R177" s="145">
        <f t="shared" si="12"/>
        <v>0</v>
      </c>
      <c r="S177" s="145">
        <v>0</v>
      </c>
      <c r="T177" s="146">
        <f t="shared" si="13"/>
        <v>0</v>
      </c>
      <c r="AR177" s="147" t="s">
        <v>186</v>
      </c>
      <c r="AT177" s="147" t="s">
        <v>226</v>
      </c>
      <c r="AU177" s="147" t="s">
        <v>77</v>
      </c>
      <c r="AY177" s="16" t="s">
        <v>154</v>
      </c>
      <c r="BE177" s="148">
        <f t="shared" si="14"/>
        <v>0</v>
      </c>
      <c r="BF177" s="148">
        <f t="shared" si="15"/>
        <v>0</v>
      </c>
      <c r="BG177" s="148">
        <f t="shared" si="16"/>
        <v>0</v>
      </c>
      <c r="BH177" s="148">
        <f t="shared" si="17"/>
        <v>0</v>
      </c>
      <c r="BI177" s="148">
        <f t="shared" si="18"/>
        <v>0</v>
      </c>
      <c r="BJ177" s="16" t="s">
        <v>75</v>
      </c>
      <c r="BK177" s="148">
        <f t="shared" si="19"/>
        <v>0</v>
      </c>
      <c r="BL177" s="16" t="s">
        <v>160</v>
      </c>
      <c r="BM177" s="147" t="s">
        <v>747</v>
      </c>
    </row>
    <row r="178" spans="2:65" s="1" customFormat="1" ht="24" customHeight="1">
      <c r="B178" s="136"/>
      <c r="C178" s="164" t="s">
        <v>287</v>
      </c>
      <c r="D178" s="164" t="s">
        <v>226</v>
      </c>
      <c r="E178" s="165" t="s">
        <v>288</v>
      </c>
      <c r="F178" s="166" t="s">
        <v>289</v>
      </c>
      <c r="G178" s="167" t="s">
        <v>275</v>
      </c>
      <c r="H178" s="168">
        <v>2</v>
      </c>
      <c r="I178" s="169"/>
      <c r="J178" s="169">
        <f t="shared" si="10"/>
        <v>0</v>
      </c>
      <c r="K178" s="166" t="s">
        <v>1</v>
      </c>
      <c r="L178" s="170"/>
      <c r="M178" s="171" t="s">
        <v>1</v>
      </c>
      <c r="N178" s="172" t="s">
        <v>33</v>
      </c>
      <c r="O178" s="145">
        <v>0</v>
      </c>
      <c r="P178" s="145">
        <f t="shared" si="11"/>
        <v>0</v>
      </c>
      <c r="Q178" s="145">
        <v>0</v>
      </c>
      <c r="R178" s="145">
        <f t="shared" si="12"/>
        <v>0</v>
      </c>
      <c r="S178" s="145">
        <v>0</v>
      </c>
      <c r="T178" s="146">
        <f t="shared" si="13"/>
        <v>0</v>
      </c>
      <c r="AR178" s="147" t="s">
        <v>186</v>
      </c>
      <c r="AT178" s="147" t="s">
        <v>226</v>
      </c>
      <c r="AU178" s="147" t="s">
        <v>77</v>
      </c>
      <c r="AY178" s="16" t="s">
        <v>154</v>
      </c>
      <c r="BE178" s="148">
        <f t="shared" si="14"/>
        <v>0</v>
      </c>
      <c r="BF178" s="148">
        <f t="shared" si="15"/>
        <v>0</v>
      </c>
      <c r="BG178" s="148">
        <f t="shared" si="16"/>
        <v>0</v>
      </c>
      <c r="BH178" s="148">
        <f t="shared" si="17"/>
        <v>0</v>
      </c>
      <c r="BI178" s="148">
        <f t="shared" si="18"/>
        <v>0</v>
      </c>
      <c r="BJ178" s="16" t="s">
        <v>75</v>
      </c>
      <c r="BK178" s="148">
        <f t="shared" si="19"/>
        <v>0</v>
      </c>
      <c r="BL178" s="16" t="s">
        <v>160</v>
      </c>
      <c r="BM178" s="147" t="s">
        <v>748</v>
      </c>
    </row>
    <row r="179" spans="2:65" s="1" customFormat="1" ht="16.5" customHeight="1">
      <c r="B179" s="136"/>
      <c r="C179" s="137" t="s">
        <v>291</v>
      </c>
      <c r="D179" s="137" t="s">
        <v>156</v>
      </c>
      <c r="E179" s="138" t="s">
        <v>292</v>
      </c>
      <c r="F179" s="139" t="s">
        <v>293</v>
      </c>
      <c r="G179" s="140" t="s">
        <v>275</v>
      </c>
      <c r="H179" s="141">
        <v>1</v>
      </c>
      <c r="I179" s="142"/>
      <c r="J179" s="142">
        <f t="shared" si="10"/>
        <v>0</v>
      </c>
      <c r="K179" s="139" t="s">
        <v>1</v>
      </c>
      <c r="L179" s="28"/>
      <c r="M179" s="143" t="s">
        <v>1</v>
      </c>
      <c r="N179" s="144" t="s">
        <v>33</v>
      </c>
      <c r="O179" s="145">
        <v>1.2649999999999999</v>
      </c>
      <c r="P179" s="145">
        <f t="shared" si="11"/>
        <v>1.2649999999999999</v>
      </c>
      <c r="Q179" s="145">
        <v>0.1</v>
      </c>
      <c r="R179" s="145">
        <f t="shared" si="12"/>
        <v>0.1</v>
      </c>
      <c r="S179" s="145">
        <v>0</v>
      </c>
      <c r="T179" s="146">
        <f t="shared" si="13"/>
        <v>0</v>
      </c>
      <c r="AR179" s="147" t="s">
        <v>160</v>
      </c>
      <c r="AT179" s="147" t="s">
        <v>156</v>
      </c>
      <c r="AU179" s="147" t="s">
        <v>77</v>
      </c>
      <c r="AY179" s="16" t="s">
        <v>154</v>
      </c>
      <c r="BE179" s="148">
        <f t="shared" si="14"/>
        <v>0</v>
      </c>
      <c r="BF179" s="148">
        <f t="shared" si="15"/>
        <v>0</v>
      </c>
      <c r="BG179" s="148">
        <f t="shared" si="16"/>
        <v>0</v>
      </c>
      <c r="BH179" s="148">
        <f t="shared" si="17"/>
        <v>0</v>
      </c>
      <c r="BI179" s="148">
        <f t="shared" si="18"/>
        <v>0</v>
      </c>
      <c r="BJ179" s="16" t="s">
        <v>75</v>
      </c>
      <c r="BK179" s="148">
        <f t="shared" si="19"/>
        <v>0</v>
      </c>
      <c r="BL179" s="16" t="s">
        <v>160</v>
      </c>
      <c r="BM179" s="147" t="s">
        <v>749</v>
      </c>
    </row>
    <row r="180" spans="2:65" s="1" customFormat="1" ht="16.5" customHeight="1">
      <c r="B180" s="136"/>
      <c r="C180" s="137" t="s">
        <v>295</v>
      </c>
      <c r="D180" s="137" t="s">
        <v>156</v>
      </c>
      <c r="E180" s="138" t="s">
        <v>750</v>
      </c>
      <c r="F180" s="139" t="s">
        <v>751</v>
      </c>
      <c r="G180" s="140" t="s">
        <v>169</v>
      </c>
      <c r="H180" s="141">
        <v>17</v>
      </c>
      <c r="I180" s="142"/>
      <c r="J180" s="142">
        <f t="shared" si="10"/>
        <v>0</v>
      </c>
      <c r="K180" s="139" t="s">
        <v>1</v>
      </c>
      <c r="L180" s="28"/>
      <c r="M180" s="143" t="s">
        <v>1</v>
      </c>
      <c r="N180" s="144" t="s">
        <v>33</v>
      </c>
      <c r="O180" s="145">
        <v>6.4359999999999999</v>
      </c>
      <c r="P180" s="145">
        <f t="shared" si="11"/>
        <v>109.41200000000001</v>
      </c>
      <c r="Q180" s="145">
        <v>0</v>
      </c>
      <c r="R180" s="145">
        <f t="shared" si="12"/>
        <v>0</v>
      </c>
      <c r="S180" s="145">
        <v>2</v>
      </c>
      <c r="T180" s="146">
        <f t="shared" si="13"/>
        <v>34</v>
      </c>
      <c r="AR180" s="147" t="s">
        <v>160</v>
      </c>
      <c r="AT180" s="147" t="s">
        <v>156</v>
      </c>
      <c r="AU180" s="147" t="s">
        <v>77</v>
      </c>
      <c r="AY180" s="16" t="s">
        <v>154</v>
      </c>
      <c r="BE180" s="148">
        <f t="shared" si="14"/>
        <v>0</v>
      </c>
      <c r="BF180" s="148">
        <f t="shared" si="15"/>
        <v>0</v>
      </c>
      <c r="BG180" s="148">
        <f t="shared" si="16"/>
        <v>0</v>
      </c>
      <c r="BH180" s="148">
        <f t="shared" si="17"/>
        <v>0</v>
      </c>
      <c r="BI180" s="148">
        <f t="shared" si="18"/>
        <v>0</v>
      </c>
      <c r="BJ180" s="16" t="s">
        <v>75</v>
      </c>
      <c r="BK180" s="148">
        <f t="shared" si="19"/>
        <v>0</v>
      </c>
      <c r="BL180" s="16" t="s">
        <v>160</v>
      </c>
      <c r="BM180" s="147" t="s">
        <v>752</v>
      </c>
    </row>
    <row r="181" spans="2:65" s="1" customFormat="1" ht="24" customHeight="1">
      <c r="B181" s="136"/>
      <c r="C181" s="137" t="s">
        <v>299</v>
      </c>
      <c r="D181" s="137" t="s">
        <v>156</v>
      </c>
      <c r="E181" s="138" t="s">
        <v>304</v>
      </c>
      <c r="F181" s="139" t="s">
        <v>305</v>
      </c>
      <c r="G181" s="140" t="s">
        <v>281</v>
      </c>
      <c r="H181" s="141">
        <v>1</v>
      </c>
      <c r="I181" s="142"/>
      <c r="J181" s="142">
        <f t="shared" si="10"/>
        <v>0</v>
      </c>
      <c r="K181" s="139" t="s">
        <v>1</v>
      </c>
      <c r="L181" s="28"/>
      <c r="M181" s="143" t="s">
        <v>1</v>
      </c>
      <c r="N181" s="144" t="s">
        <v>33</v>
      </c>
      <c r="O181" s="145">
        <v>0.49</v>
      </c>
      <c r="P181" s="145">
        <f t="shared" si="11"/>
        <v>0.49</v>
      </c>
      <c r="Q181" s="145">
        <v>0</v>
      </c>
      <c r="R181" s="145">
        <f t="shared" si="12"/>
        <v>0</v>
      </c>
      <c r="S181" s="145">
        <v>9.9000000000000005E-2</v>
      </c>
      <c r="T181" s="146">
        <f t="shared" si="13"/>
        <v>9.9000000000000005E-2</v>
      </c>
      <c r="AR181" s="147" t="s">
        <v>160</v>
      </c>
      <c r="AT181" s="147" t="s">
        <v>156</v>
      </c>
      <c r="AU181" s="147" t="s">
        <v>77</v>
      </c>
      <c r="AY181" s="16" t="s">
        <v>154</v>
      </c>
      <c r="BE181" s="148">
        <f t="shared" si="14"/>
        <v>0</v>
      </c>
      <c r="BF181" s="148">
        <f t="shared" si="15"/>
        <v>0</v>
      </c>
      <c r="BG181" s="148">
        <f t="shared" si="16"/>
        <v>0</v>
      </c>
      <c r="BH181" s="148">
        <f t="shared" si="17"/>
        <v>0</v>
      </c>
      <c r="BI181" s="148">
        <f t="shared" si="18"/>
        <v>0</v>
      </c>
      <c r="BJ181" s="16" t="s">
        <v>75</v>
      </c>
      <c r="BK181" s="148">
        <f t="shared" si="19"/>
        <v>0</v>
      </c>
      <c r="BL181" s="16" t="s">
        <v>160</v>
      </c>
      <c r="BM181" s="147" t="s">
        <v>753</v>
      </c>
    </row>
    <row r="182" spans="2:65" s="11" customFormat="1" ht="22.9" customHeight="1">
      <c r="B182" s="124"/>
      <c r="D182" s="125" t="s">
        <v>67</v>
      </c>
      <c r="E182" s="134" t="s">
        <v>307</v>
      </c>
      <c r="F182" s="134" t="s">
        <v>308</v>
      </c>
      <c r="J182" s="135">
        <f>BK182</f>
        <v>0</v>
      </c>
      <c r="L182" s="124"/>
      <c r="M182" s="128"/>
      <c r="N182" s="129"/>
      <c r="O182" s="129"/>
      <c r="P182" s="130">
        <f>SUM(P183:P188)</f>
        <v>57.04869699999999</v>
      </c>
      <c r="Q182" s="129"/>
      <c r="R182" s="130">
        <f>SUM(R183:R188)</f>
        <v>0</v>
      </c>
      <c r="S182" s="129"/>
      <c r="T182" s="131">
        <f>SUM(T183:T188)</f>
        <v>0</v>
      </c>
      <c r="AR182" s="125" t="s">
        <v>75</v>
      </c>
      <c r="AT182" s="132" t="s">
        <v>67</v>
      </c>
      <c r="AU182" s="132" t="s">
        <v>75</v>
      </c>
      <c r="AY182" s="125" t="s">
        <v>154</v>
      </c>
      <c r="BK182" s="133">
        <f>SUM(BK183:BK188)</f>
        <v>0</v>
      </c>
    </row>
    <row r="183" spans="2:65" s="1" customFormat="1" ht="16.5" customHeight="1">
      <c r="B183" s="136"/>
      <c r="C183" s="137" t="s">
        <v>303</v>
      </c>
      <c r="D183" s="137" t="s">
        <v>156</v>
      </c>
      <c r="E183" s="138" t="s">
        <v>310</v>
      </c>
      <c r="F183" s="139" t="s">
        <v>311</v>
      </c>
      <c r="G183" s="140" t="s">
        <v>216</v>
      </c>
      <c r="H183" s="141">
        <v>41.131</v>
      </c>
      <c r="I183" s="142"/>
      <c r="J183" s="142">
        <f>ROUND(I183*H183,2)</f>
        <v>0</v>
      </c>
      <c r="K183" s="139" t="s">
        <v>1</v>
      </c>
      <c r="L183" s="28"/>
      <c r="M183" s="143" t="s">
        <v>1</v>
      </c>
      <c r="N183" s="144" t="s">
        <v>33</v>
      </c>
      <c r="O183" s="145">
        <v>0.83499999999999996</v>
      </c>
      <c r="P183" s="145">
        <f>O183*H183</f>
        <v>34.344384999999996</v>
      </c>
      <c r="Q183" s="145">
        <v>0</v>
      </c>
      <c r="R183" s="145">
        <f>Q183*H183</f>
        <v>0</v>
      </c>
      <c r="S183" s="145">
        <v>0</v>
      </c>
      <c r="T183" s="146">
        <f>S183*H183</f>
        <v>0</v>
      </c>
      <c r="AR183" s="147" t="s">
        <v>160</v>
      </c>
      <c r="AT183" s="147" t="s">
        <v>156</v>
      </c>
      <c r="AU183" s="147" t="s">
        <v>77</v>
      </c>
      <c r="AY183" s="16" t="s">
        <v>154</v>
      </c>
      <c r="BE183" s="148">
        <f>IF(N183="základní",J183,0)</f>
        <v>0</v>
      </c>
      <c r="BF183" s="148">
        <f>IF(N183="snížená",J183,0)</f>
        <v>0</v>
      </c>
      <c r="BG183" s="148">
        <f>IF(N183="zákl. přenesená",J183,0)</f>
        <v>0</v>
      </c>
      <c r="BH183" s="148">
        <f>IF(N183="sníž. přenesená",J183,0)</f>
        <v>0</v>
      </c>
      <c r="BI183" s="148">
        <f>IF(N183="nulová",J183,0)</f>
        <v>0</v>
      </c>
      <c r="BJ183" s="16" t="s">
        <v>75</v>
      </c>
      <c r="BK183" s="148">
        <f>ROUND(I183*H183,2)</f>
        <v>0</v>
      </c>
      <c r="BL183" s="16" t="s">
        <v>160</v>
      </c>
      <c r="BM183" s="147" t="s">
        <v>754</v>
      </c>
    </row>
    <row r="184" spans="2:65" s="1" customFormat="1" ht="24" customHeight="1">
      <c r="B184" s="136"/>
      <c r="C184" s="137" t="s">
        <v>309</v>
      </c>
      <c r="D184" s="137" t="s">
        <v>156</v>
      </c>
      <c r="E184" s="138" t="s">
        <v>314</v>
      </c>
      <c r="F184" s="139" t="s">
        <v>315</v>
      </c>
      <c r="G184" s="140" t="s">
        <v>216</v>
      </c>
      <c r="H184" s="141">
        <v>1809.7639999999999</v>
      </c>
      <c r="I184" s="142"/>
      <c r="J184" s="142">
        <f>ROUND(I184*H184,2)</f>
        <v>0</v>
      </c>
      <c r="K184" s="139" t="s">
        <v>1</v>
      </c>
      <c r="L184" s="28"/>
      <c r="M184" s="143" t="s">
        <v>1</v>
      </c>
      <c r="N184" s="144" t="s">
        <v>33</v>
      </c>
      <c r="O184" s="145">
        <v>4.0000000000000001E-3</v>
      </c>
      <c r="P184" s="145">
        <f>O184*H184</f>
        <v>7.2390559999999997</v>
      </c>
      <c r="Q184" s="145">
        <v>0</v>
      </c>
      <c r="R184" s="145">
        <f>Q184*H184</f>
        <v>0</v>
      </c>
      <c r="S184" s="145">
        <v>0</v>
      </c>
      <c r="T184" s="146">
        <f>S184*H184</f>
        <v>0</v>
      </c>
      <c r="AR184" s="147" t="s">
        <v>160</v>
      </c>
      <c r="AT184" s="147" t="s">
        <v>156</v>
      </c>
      <c r="AU184" s="147" t="s">
        <v>77</v>
      </c>
      <c r="AY184" s="16" t="s">
        <v>154</v>
      </c>
      <c r="BE184" s="148">
        <f>IF(N184="základní",J184,0)</f>
        <v>0</v>
      </c>
      <c r="BF184" s="148">
        <f>IF(N184="snížená",J184,0)</f>
        <v>0</v>
      </c>
      <c r="BG184" s="148">
        <f>IF(N184="zákl. přenesená",J184,0)</f>
        <v>0</v>
      </c>
      <c r="BH184" s="148">
        <f>IF(N184="sníž. přenesená",J184,0)</f>
        <v>0</v>
      </c>
      <c r="BI184" s="148">
        <f>IF(N184="nulová",J184,0)</f>
        <v>0</v>
      </c>
      <c r="BJ184" s="16" t="s">
        <v>75</v>
      </c>
      <c r="BK184" s="148">
        <f>ROUND(I184*H184,2)</f>
        <v>0</v>
      </c>
      <c r="BL184" s="16" t="s">
        <v>160</v>
      </c>
      <c r="BM184" s="147" t="s">
        <v>755</v>
      </c>
    </row>
    <row r="185" spans="2:65" s="12" customFormat="1">
      <c r="B185" s="149"/>
      <c r="D185" s="150" t="s">
        <v>191</v>
      </c>
      <c r="F185" s="152" t="s">
        <v>756</v>
      </c>
      <c r="H185" s="153">
        <v>1809.7639999999999</v>
      </c>
      <c r="L185" s="149"/>
      <c r="M185" s="154"/>
      <c r="N185" s="155"/>
      <c r="O185" s="155"/>
      <c r="P185" s="155"/>
      <c r="Q185" s="155"/>
      <c r="R185" s="155"/>
      <c r="S185" s="155"/>
      <c r="T185" s="156"/>
      <c r="AT185" s="151" t="s">
        <v>191</v>
      </c>
      <c r="AU185" s="151" t="s">
        <v>77</v>
      </c>
      <c r="AV185" s="12" t="s">
        <v>77</v>
      </c>
      <c r="AW185" s="12" t="s">
        <v>3</v>
      </c>
      <c r="AX185" s="12" t="s">
        <v>75</v>
      </c>
      <c r="AY185" s="151" t="s">
        <v>154</v>
      </c>
    </row>
    <row r="186" spans="2:65" s="1" customFormat="1" ht="24" customHeight="1">
      <c r="B186" s="136"/>
      <c r="C186" s="137" t="s">
        <v>313</v>
      </c>
      <c r="D186" s="137" t="s">
        <v>156</v>
      </c>
      <c r="E186" s="138" t="s">
        <v>319</v>
      </c>
      <c r="F186" s="139" t="s">
        <v>320</v>
      </c>
      <c r="G186" s="140" t="s">
        <v>216</v>
      </c>
      <c r="H186" s="141">
        <v>41.131</v>
      </c>
      <c r="I186" s="142"/>
      <c r="J186" s="142">
        <f>ROUND(I186*H186,2)</f>
        <v>0</v>
      </c>
      <c r="K186" s="139" t="s">
        <v>1</v>
      </c>
      <c r="L186" s="28"/>
      <c r="M186" s="143" t="s">
        <v>1</v>
      </c>
      <c r="N186" s="144" t="s">
        <v>33</v>
      </c>
      <c r="O186" s="145">
        <v>0.376</v>
      </c>
      <c r="P186" s="145">
        <f>O186*H186</f>
        <v>15.465256</v>
      </c>
      <c r="Q186" s="145">
        <v>0</v>
      </c>
      <c r="R186" s="145">
        <f>Q186*H186</f>
        <v>0</v>
      </c>
      <c r="S186" s="145">
        <v>0</v>
      </c>
      <c r="T186" s="146">
        <f>S186*H186</f>
        <v>0</v>
      </c>
      <c r="AR186" s="147" t="s">
        <v>160</v>
      </c>
      <c r="AT186" s="147" t="s">
        <v>156</v>
      </c>
      <c r="AU186" s="147" t="s">
        <v>77</v>
      </c>
      <c r="AY186" s="16" t="s">
        <v>154</v>
      </c>
      <c r="BE186" s="148">
        <f>IF(N186="základní",J186,0)</f>
        <v>0</v>
      </c>
      <c r="BF186" s="148">
        <f>IF(N186="snížená",J186,0)</f>
        <v>0</v>
      </c>
      <c r="BG186" s="148">
        <f>IF(N186="zákl. přenesená",J186,0)</f>
        <v>0</v>
      </c>
      <c r="BH186" s="148">
        <f>IF(N186="sníž. přenesená",J186,0)</f>
        <v>0</v>
      </c>
      <c r="BI186" s="148">
        <f>IF(N186="nulová",J186,0)</f>
        <v>0</v>
      </c>
      <c r="BJ186" s="16" t="s">
        <v>75</v>
      </c>
      <c r="BK186" s="148">
        <f>ROUND(I186*H186,2)</f>
        <v>0</v>
      </c>
      <c r="BL186" s="16" t="s">
        <v>160</v>
      </c>
      <c r="BM186" s="147" t="s">
        <v>757</v>
      </c>
    </row>
    <row r="187" spans="2:65" s="1" customFormat="1" ht="24" customHeight="1">
      <c r="B187" s="136"/>
      <c r="C187" s="137" t="s">
        <v>318</v>
      </c>
      <c r="D187" s="137" t="s">
        <v>156</v>
      </c>
      <c r="E187" s="138" t="s">
        <v>323</v>
      </c>
      <c r="F187" s="139" t="s">
        <v>324</v>
      </c>
      <c r="G187" s="140" t="s">
        <v>216</v>
      </c>
      <c r="H187" s="141">
        <v>34.098999999999997</v>
      </c>
      <c r="I187" s="142"/>
      <c r="J187" s="142">
        <f>ROUND(I187*H187,2)</f>
        <v>0</v>
      </c>
      <c r="K187" s="139" t="s">
        <v>1</v>
      </c>
      <c r="L187" s="28"/>
      <c r="M187" s="143" t="s">
        <v>1</v>
      </c>
      <c r="N187" s="144" t="s">
        <v>33</v>
      </c>
      <c r="O187" s="145">
        <v>0</v>
      </c>
      <c r="P187" s="145">
        <f>O187*H187</f>
        <v>0</v>
      </c>
      <c r="Q187" s="145">
        <v>0</v>
      </c>
      <c r="R187" s="145">
        <f>Q187*H187</f>
        <v>0</v>
      </c>
      <c r="S187" s="145">
        <v>0</v>
      </c>
      <c r="T187" s="146">
        <f>S187*H187</f>
        <v>0</v>
      </c>
      <c r="AR187" s="147" t="s">
        <v>160</v>
      </c>
      <c r="AT187" s="147" t="s">
        <v>156</v>
      </c>
      <c r="AU187" s="147" t="s">
        <v>77</v>
      </c>
      <c r="AY187" s="16" t="s">
        <v>154</v>
      </c>
      <c r="BE187" s="148">
        <f>IF(N187="základní",J187,0)</f>
        <v>0</v>
      </c>
      <c r="BF187" s="148">
        <f>IF(N187="snížená",J187,0)</f>
        <v>0</v>
      </c>
      <c r="BG187" s="148">
        <f>IF(N187="zákl. přenesená",J187,0)</f>
        <v>0</v>
      </c>
      <c r="BH187" s="148">
        <f>IF(N187="sníž. přenesená",J187,0)</f>
        <v>0</v>
      </c>
      <c r="BI187" s="148">
        <f>IF(N187="nulová",J187,0)</f>
        <v>0</v>
      </c>
      <c r="BJ187" s="16" t="s">
        <v>75</v>
      </c>
      <c r="BK187" s="148">
        <f>ROUND(I187*H187,2)</f>
        <v>0</v>
      </c>
      <c r="BL187" s="16" t="s">
        <v>160</v>
      </c>
      <c r="BM187" s="147" t="s">
        <v>758</v>
      </c>
    </row>
    <row r="188" spans="2:65" s="1" customFormat="1" ht="24" customHeight="1">
      <c r="B188" s="136"/>
      <c r="C188" s="137" t="s">
        <v>322</v>
      </c>
      <c r="D188" s="137" t="s">
        <v>156</v>
      </c>
      <c r="E188" s="138" t="s">
        <v>327</v>
      </c>
      <c r="F188" s="139" t="s">
        <v>328</v>
      </c>
      <c r="G188" s="140" t="s">
        <v>216</v>
      </c>
      <c r="H188" s="141">
        <v>7.032</v>
      </c>
      <c r="I188" s="142"/>
      <c r="J188" s="142">
        <f>ROUND(I188*H188,2)</f>
        <v>0</v>
      </c>
      <c r="K188" s="139" t="s">
        <v>1</v>
      </c>
      <c r="L188" s="28"/>
      <c r="M188" s="143" t="s">
        <v>1</v>
      </c>
      <c r="N188" s="144" t="s">
        <v>33</v>
      </c>
      <c r="O188" s="145">
        <v>0</v>
      </c>
      <c r="P188" s="145">
        <f>O188*H188</f>
        <v>0</v>
      </c>
      <c r="Q188" s="145">
        <v>0</v>
      </c>
      <c r="R188" s="145">
        <f>Q188*H188</f>
        <v>0</v>
      </c>
      <c r="S188" s="145">
        <v>0</v>
      </c>
      <c r="T188" s="146">
        <f>S188*H188</f>
        <v>0</v>
      </c>
      <c r="AR188" s="147" t="s">
        <v>160</v>
      </c>
      <c r="AT188" s="147" t="s">
        <v>156</v>
      </c>
      <c r="AU188" s="147" t="s">
        <v>77</v>
      </c>
      <c r="AY188" s="16" t="s">
        <v>154</v>
      </c>
      <c r="BE188" s="148">
        <f>IF(N188="základní",J188,0)</f>
        <v>0</v>
      </c>
      <c r="BF188" s="148">
        <f>IF(N188="snížená",J188,0)</f>
        <v>0</v>
      </c>
      <c r="BG188" s="148">
        <f>IF(N188="zákl. přenesená",J188,0)</f>
        <v>0</v>
      </c>
      <c r="BH188" s="148">
        <f>IF(N188="sníž. přenesená",J188,0)</f>
        <v>0</v>
      </c>
      <c r="BI188" s="148">
        <f>IF(N188="nulová",J188,0)</f>
        <v>0</v>
      </c>
      <c r="BJ188" s="16" t="s">
        <v>75</v>
      </c>
      <c r="BK188" s="148">
        <f>ROUND(I188*H188,2)</f>
        <v>0</v>
      </c>
      <c r="BL188" s="16" t="s">
        <v>160</v>
      </c>
      <c r="BM188" s="147" t="s">
        <v>759</v>
      </c>
    </row>
    <row r="189" spans="2:65" s="11" customFormat="1" ht="22.9" customHeight="1">
      <c r="B189" s="124"/>
      <c r="D189" s="125" t="s">
        <v>67</v>
      </c>
      <c r="E189" s="134" t="s">
        <v>330</v>
      </c>
      <c r="F189" s="134" t="s">
        <v>331</v>
      </c>
      <c r="J189" s="135">
        <f>BK189</f>
        <v>0</v>
      </c>
      <c r="L189" s="124"/>
      <c r="M189" s="128"/>
      <c r="N189" s="129"/>
      <c r="O189" s="129"/>
      <c r="P189" s="130">
        <f>SUM(P190:P191)</f>
        <v>66.600146999999993</v>
      </c>
      <c r="Q189" s="129"/>
      <c r="R189" s="130">
        <f>SUM(R190:R191)</f>
        <v>0</v>
      </c>
      <c r="S189" s="129"/>
      <c r="T189" s="131">
        <f>SUM(T190:T191)</f>
        <v>0</v>
      </c>
      <c r="AR189" s="125" t="s">
        <v>75</v>
      </c>
      <c r="AT189" s="132" t="s">
        <v>67</v>
      </c>
      <c r="AU189" s="132" t="s">
        <v>75</v>
      </c>
      <c r="AY189" s="125" t="s">
        <v>154</v>
      </c>
      <c r="BK189" s="133">
        <f>SUM(BK190:BK191)</f>
        <v>0</v>
      </c>
    </row>
    <row r="190" spans="2:65" s="1" customFormat="1" ht="24" customHeight="1">
      <c r="B190" s="136"/>
      <c r="C190" s="137" t="s">
        <v>326</v>
      </c>
      <c r="D190" s="137" t="s">
        <v>156</v>
      </c>
      <c r="E190" s="138" t="s">
        <v>333</v>
      </c>
      <c r="F190" s="139" t="s">
        <v>334</v>
      </c>
      <c r="G190" s="140" t="s">
        <v>216</v>
      </c>
      <c r="H190" s="141">
        <v>81.918999999999997</v>
      </c>
      <c r="I190" s="142"/>
      <c r="J190" s="142">
        <f>ROUND(I190*H190,2)</f>
        <v>0</v>
      </c>
      <c r="K190" s="139" t="s">
        <v>189</v>
      </c>
      <c r="L190" s="28"/>
      <c r="M190" s="143" t="s">
        <v>1</v>
      </c>
      <c r="N190" s="144" t="s">
        <v>33</v>
      </c>
      <c r="O190" s="145">
        <v>0.45400000000000001</v>
      </c>
      <c r="P190" s="145">
        <f>O190*H190</f>
        <v>37.191226</v>
      </c>
      <c r="Q190" s="145">
        <v>0</v>
      </c>
      <c r="R190" s="145">
        <f>Q190*H190</f>
        <v>0</v>
      </c>
      <c r="S190" s="145">
        <v>0</v>
      </c>
      <c r="T190" s="146">
        <f>S190*H190</f>
        <v>0</v>
      </c>
      <c r="AR190" s="147" t="s">
        <v>160</v>
      </c>
      <c r="AT190" s="147" t="s">
        <v>156</v>
      </c>
      <c r="AU190" s="147" t="s">
        <v>77</v>
      </c>
      <c r="AY190" s="16" t="s">
        <v>154</v>
      </c>
      <c r="BE190" s="148">
        <f>IF(N190="základní",J190,0)</f>
        <v>0</v>
      </c>
      <c r="BF190" s="148">
        <f>IF(N190="snížená",J190,0)</f>
        <v>0</v>
      </c>
      <c r="BG190" s="148">
        <f>IF(N190="zákl. přenesená",J190,0)</f>
        <v>0</v>
      </c>
      <c r="BH190" s="148">
        <f>IF(N190="sníž. přenesená",J190,0)</f>
        <v>0</v>
      </c>
      <c r="BI190" s="148">
        <f>IF(N190="nulová",J190,0)</f>
        <v>0</v>
      </c>
      <c r="BJ190" s="16" t="s">
        <v>75</v>
      </c>
      <c r="BK190" s="148">
        <f>ROUND(I190*H190,2)</f>
        <v>0</v>
      </c>
      <c r="BL190" s="16" t="s">
        <v>160</v>
      </c>
      <c r="BM190" s="147" t="s">
        <v>760</v>
      </c>
    </row>
    <row r="191" spans="2:65" s="1" customFormat="1" ht="24" customHeight="1">
      <c r="B191" s="136"/>
      <c r="C191" s="137" t="s">
        <v>332</v>
      </c>
      <c r="D191" s="137" t="s">
        <v>156</v>
      </c>
      <c r="E191" s="138" t="s">
        <v>337</v>
      </c>
      <c r="F191" s="139" t="s">
        <v>338</v>
      </c>
      <c r="G191" s="140" t="s">
        <v>216</v>
      </c>
      <c r="H191" s="141">
        <v>81.918999999999997</v>
      </c>
      <c r="I191" s="142"/>
      <c r="J191" s="142">
        <f>ROUND(I191*H191,2)</f>
        <v>0</v>
      </c>
      <c r="K191" s="139" t="s">
        <v>189</v>
      </c>
      <c r="L191" s="28"/>
      <c r="M191" s="143" t="s">
        <v>1</v>
      </c>
      <c r="N191" s="144" t="s">
        <v>33</v>
      </c>
      <c r="O191" s="145">
        <v>0.35899999999999999</v>
      </c>
      <c r="P191" s="145">
        <f>O191*H191</f>
        <v>29.408920999999999</v>
      </c>
      <c r="Q191" s="145">
        <v>0</v>
      </c>
      <c r="R191" s="145">
        <f>Q191*H191</f>
        <v>0</v>
      </c>
      <c r="S191" s="145">
        <v>0</v>
      </c>
      <c r="T191" s="146">
        <f>S191*H191</f>
        <v>0</v>
      </c>
      <c r="AR191" s="147" t="s">
        <v>160</v>
      </c>
      <c r="AT191" s="147" t="s">
        <v>156</v>
      </c>
      <c r="AU191" s="147" t="s">
        <v>77</v>
      </c>
      <c r="AY191" s="16" t="s">
        <v>154</v>
      </c>
      <c r="BE191" s="148">
        <f>IF(N191="základní",J191,0)</f>
        <v>0</v>
      </c>
      <c r="BF191" s="148">
        <f>IF(N191="snížená",J191,0)</f>
        <v>0</v>
      </c>
      <c r="BG191" s="148">
        <f>IF(N191="zákl. přenesená",J191,0)</f>
        <v>0</v>
      </c>
      <c r="BH191" s="148">
        <f>IF(N191="sníž. přenesená",J191,0)</f>
        <v>0</v>
      </c>
      <c r="BI191" s="148">
        <f>IF(N191="nulová",J191,0)</f>
        <v>0</v>
      </c>
      <c r="BJ191" s="16" t="s">
        <v>75</v>
      </c>
      <c r="BK191" s="148">
        <f>ROUND(I191*H191,2)</f>
        <v>0</v>
      </c>
      <c r="BL191" s="16" t="s">
        <v>160</v>
      </c>
      <c r="BM191" s="147" t="s">
        <v>761</v>
      </c>
    </row>
    <row r="192" spans="2:65" s="11" customFormat="1" ht="25.9" customHeight="1">
      <c r="B192" s="124"/>
      <c r="D192" s="125" t="s">
        <v>67</v>
      </c>
      <c r="E192" s="126" t="s">
        <v>340</v>
      </c>
      <c r="F192" s="126" t="s">
        <v>341</v>
      </c>
      <c r="J192" s="127">
        <f>BK192</f>
        <v>0</v>
      </c>
      <c r="L192" s="124"/>
      <c r="M192" s="128"/>
      <c r="N192" s="129"/>
      <c r="O192" s="129"/>
      <c r="P192" s="130">
        <f>P193</f>
        <v>8.3766939999999988</v>
      </c>
      <c r="Q192" s="129"/>
      <c r="R192" s="130">
        <f>R193</f>
        <v>0.60220800000000008</v>
      </c>
      <c r="S192" s="129"/>
      <c r="T192" s="131">
        <f>T193</f>
        <v>0</v>
      </c>
      <c r="AR192" s="125" t="s">
        <v>77</v>
      </c>
      <c r="AT192" s="132" t="s">
        <v>67</v>
      </c>
      <c r="AU192" s="132" t="s">
        <v>68</v>
      </c>
      <c r="AY192" s="125" t="s">
        <v>154</v>
      </c>
      <c r="BK192" s="133">
        <f>BK193</f>
        <v>0</v>
      </c>
    </row>
    <row r="193" spans="2:65" s="11" customFormat="1" ht="22.9" customHeight="1">
      <c r="B193" s="124"/>
      <c r="D193" s="125" t="s">
        <v>67</v>
      </c>
      <c r="E193" s="134" t="s">
        <v>342</v>
      </c>
      <c r="F193" s="134" t="s">
        <v>343</v>
      </c>
      <c r="J193" s="135">
        <f>BK193</f>
        <v>0</v>
      </c>
      <c r="L193" s="124"/>
      <c r="M193" s="128"/>
      <c r="N193" s="129"/>
      <c r="O193" s="129"/>
      <c r="P193" s="130">
        <f>SUM(P194:P198)</f>
        <v>8.3766939999999988</v>
      </c>
      <c r="Q193" s="129"/>
      <c r="R193" s="130">
        <f>SUM(R194:R198)</f>
        <v>0.60220800000000008</v>
      </c>
      <c r="S193" s="129"/>
      <c r="T193" s="131">
        <f>SUM(T194:T198)</f>
        <v>0</v>
      </c>
      <c r="AR193" s="125" t="s">
        <v>77</v>
      </c>
      <c r="AT193" s="132" t="s">
        <v>67</v>
      </c>
      <c r="AU193" s="132" t="s">
        <v>75</v>
      </c>
      <c r="AY193" s="125" t="s">
        <v>154</v>
      </c>
      <c r="BK193" s="133">
        <f>SUM(BK194:BK198)</f>
        <v>0</v>
      </c>
    </row>
    <row r="194" spans="2:65" s="1" customFormat="1" ht="24" customHeight="1">
      <c r="B194" s="136"/>
      <c r="C194" s="137" t="s">
        <v>336</v>
      </c>
      <c r="D194" s="137" t="s">
        <v>156</v>
      </c>
      <c r="E194" s="138" t="s">
        <v>345</v>
      </c>
      <c r="F194" s="139" t="s">
        <v>346</v>
      </c>
      <c r="G194" s="140" t="s">
        <v>159</v>
      </c>
      <c r="H194" s="141">
        <v>36.795000000000002</v>
      </c>
      <c r="I194" s="142"/>
      <c r="J194" s="142">
        <f>ROUND(I194*H194,2)</f>
        <v>0</v>
      </c>
      <c r="K194" s="139" t="s">
        <v>1</v>
      </c>
      <c r="L194" s="28"/>
      <c r="M194" s="143" t="s">
        <v>1</v>
      </c>
      <c r="N194" s="144" t="s">
        <v>33</v>
      </c>
      <c r="O194" s="145">
        <v>4.8000000000000001E-2</v>
      </c>
      <c r="P194" s="145">
        <f>O194*H194</f>
        <v>1.7661600000000002</v>
      </c>
      <c r="Q194" s="145">
        <v>0</v>
      </c>
      <c r="R194" s="145">
        <f>Q194*H194</f>
        <v>0</v>
      </c>
      <c r="S194" s="145">
        <v>0</v>
      </c>
      <c r="T194" s="146">
        <f>S194*H194</f>
        <v>0</v>
      </c>
      <c r="AR194" s="147" t="s">
        <v>225</v>
      </c>
      <c r="AT194" s="147" t="s">
        <v>156</v>
      </c>
      <c r="AU194" s="147" t="s">
        <v>77</v>
      </c>
      <c r="AY194" s="16" t="s">
        <v>154</v>
      </c>
      <c r="BE194" s="148">
        <f>IF(N194="základní",J194,0)</f>
        <v>0</v>
      </c>
      <c r="BF194" s="148">
        <f>IF(N194="snížená",J194,0)</f>
        <v>0</v>
      </c>
      <c r="BG194" s="148">
        <f>IF(N194="zákl. přenesená",J194,0)</f>
        <v>0</v>
      </c>
      <c r="BH194" s="148">
        <f>IF(N194="sníž. přenesená",J194,0)</f>
        <v>0</v>
      </c>
      <c r="BI194" s="148">
        <f>IF(N194="nulová",J194,0)</f>
        <v>0</v>
      </c>
      <c r="BJ194" s="16" t="s">
        <v>75</v>
      </c>
      <c r="BK194" s="148">
        <f>ROUND(I194*H194,2)</f>
        <v>0</v>
      </c>
      <c r="BL194" s="16" t="s">
        <v>225</v>
      </c>
      <c r="BM194" s="147" t="s">
        <v>762</v>
      </c>
    </row>
    <row r="195" spans="2:65" s="1" customFormat="1" ht="16.5" customHeight="1">
      <c r="B195" s="136"/>
      <c r="C195" s="164" t="s">
        <v>344</v>
      </c>
      <c r="D195" s="164" t="s">
        <v>226</v>
      </c>
      <c r="E195" s="165" t="s">
        <v>349</v>
      </c>
      <c r="F195" s="166" t="s">
        <v>350</v>
      </c>
      <c r="G195" s="167" t="s">
        <v>216</v>
      </c>
      <c r="H195" s="168">
        <v>0.2</v>
      </c>
      <c r="I195" s="169"/>
      <c r="J195" s="169">
        <f>ROUND(I195*H195,2)</f>
        <v>0</v>
      </c>
      <c r="K195" s="166" t="s">
        <v>1</v>
      </c>
      <c r="L195" s="170"/>
      <c r="M195" s="171" t="s">
        <v>1</v>
      </c>
      <c r="N195" s="172" t="s">
        <v>33</v>
      </c>
      <c r="O195" s="145">
        <v>0</v>
      </c>
      <c r="P195" s="145">
        <f>O195*H195</f>
        <v>0</v>
      </c>
      <c r="Q195" s="145">
        <v>1</v>
      </c>
      <c r="R195" s="145">
        <f>Q195*H195</f>
        <v>0.2</v>
      </c>
      <c r="S195" s="145">
        <v>0</v>
      </c>
      <c r="T195" s="146">
        <f>S195*H195</f>
        <v>0</v>
      </c>
      <c r="AR195" s="147" t="s">
        <v>299</v>
      </c>
      <c r="AT195" s="147" t="s">
        <v>226</v>
      </c>
      <c r="AU195" s="147" t="s">
        <v>77</v>
      </c>
      <c r="AY195" s="16" t="s">
        <v>154</v>
      </c>
      <c r="BE195" s="148">
        <f>IF(N195="základní",J195,0)</f>
        <v>0</v>
      </c>
      <c r="BF195" s="148">
        <f>IF(N195="snížená",J195,0)</f>
        <v>0</v>
      </c>
      <c r="BG195" s="148">
        <f>IF(N195="zákl. přenesená",J195,0)</f>
        <v>0</v>
      </c>
      <c r="BH195" s="148">
        <f>IF(N195="sníž. přenesená",J195,0)</f>
        <v>0</v>
      </c>
      <c r="BI195" s="148">
        <f>IF(N195="nulová",J195,0)</f>
        <v>0</v>
      </c>
      <c r="BJ195" s="16" t="s">
        <v>75</v>
      </c>
      <c r="BK195" s="148">
        <f>ROUND(I195*H195,2)</f>
        <v>0</v>
      </c>
      <c r="BL195" s="16" t="s">
        <v>225</v>
      </c>
      <c r="BM195" s="147" t="s">
        <v>763</v>
      </c>
    </row>
    <row r="196" spans="2:65" s="1" customFormat="1" ht="24" customHeight="1">
      <c r="B196" s="136"/>
      <c r="C196" s="137" t="s">
        <v>348</v>
      </c>
      <c r="D196" s="137" t="s">
        <v>156</v>
      </c>
      <c r="E196" s="138" t="s">
        <v>353</v>
      </c>
      <c r="F196" s="139" t="s">
        <v>354</v>
      </c>
      <c r="G196" s="140" t="s">
        <v>159</v>
      </c>
      <c r="H196" s="141">
        <v>73.599999999999994</v>
      </c>
      <c r="I196" s="142"/>
      <c r="J196" s="142">
        <f>ROUND(I196*H196,2)</f>
        <v>0</v>
      </c>
      <c r="K196" s="139" t="s">
        <v>1</v>
      </c>
      <c r="L196" s="28"/>
      <c r="M196" s="143" t="s">
        <v>1</v>
      </c>
      <c r="N196" s="144" t="s">
        <v>33</v>
      </c>
      <c r="O196" s="145">
        <v>7.6999999999999999E-2</v>
      </c>
      <c r="P196" s="145">
        <f>O196*H196</f>
        <v>5.6671999999999993</v>
      </c>
      <c r="Q196" s="145">
        <v>3.0000000000000001E-5</v>
      </c>
      <c r="R196" s="145">
        <f>Q196*H196</f>
        <v>2.2079999999999999E-3</v>
      </c>
      <c r="S196" s="145">
        <v>0</v>
      </c>
      <c r="T196" s="146">
        <f>S196*H196</f>
        <v>0</v>
      </c>
      <c r="AR196" s="147" t="s">
        <v>225</v>
      </c>
      <c r="AT196" s="147" t="s">
        <v>156</v>
      </c>
      <c r="AU196" s="147" t="s">
        <v>77</v>
      </c>
      <c r="AY196" s="16" t="s">
        <v>154</v>
      </c>
      <c r="BE196" s="148">
        <f>IF(N196="základní",J196,0)</f>
        <v>0</v>
      </c>
      <c r="BF196" s="148">
        <f>IF(N196="snížená",J196,0)</f>
        <v>0</v>
      </c>
      <c r="BG196" s="148">
        <f>IF(N196="zákl. přenesená",J196,0)</f>
        <v>0</v>
      </c>
      <c r="BH196" s="148">
        <f>IF(N196="sníž. přenesená",J196,0)</f>
        <v>0</v>
      </c>
      <c r="BI196" s="148">
        <f>IF(N196="nulová",J196,0)</f>
        <v>0</v>
      </c>
      <c r="BJ196" s="16" t="s">
        <v>75</v>
      </c>
      <c r="BK196" s="148">
        <f>ROUND(I196*H196,2)</f>
        <v>0</v>
      </c>
      <c r="BL196" s="16" t="s">
        <v>225</v>
      </c>
      <c r="BM196" s="147" t="s">
        <v>764</v>
      </c>
    </row>
    <row r="197" spans="2:65" s="1" customFormat="1" ht="16.5" customHeight="1">
      <c r="B197" s="136"/>
      <c r="C197" s="164" t="s">
        <v>352</v>
      </c>
      <c r="D197" s="164" t="s">
        <v>226</v>
      </c>
      <c r="E197" s="165" t="s">
        <v>357</v>
      </c>
      <c r="F197" s="166" t="s">
        <v>358</v>
      </c>
      <c r="G197" s="167" t="s">
        <v>216</v>
      </c>
      <c r="H197" s="168">
        <v>0.4</v>
      </c>
      <c r="I197" s="169"/>
      <c r="J197" s="169">
        <f>ROUND(I197*H197,2)</f>
        <v>0</v>
      </c>
      <c r="K197" s="166" t="s">
        <v>1</v>
      </c>
      <c r="L197" s="170"/>
      <c r="M197" s="171" t="s">
        <v>1</v>
      </c>
      <c r="N197" s="172" t="s">
        <v>33</v>
      </c>
      <c r="O197" s="145">
        <v>0</v>
      </c>
      <c r="P197" s="145">
        <f>O197*H197</f>
        <v>0</v>
      </c>
      <c r="Q197" s="145">
        <v>1</v>
      </c>
      <c r="R197" s="145">
        <f>Q197*H197</f>
        <v>0.4</v>
      </c>
      <c r="S197" s="145">
        <v>0</v>
      </c>
      <c r="T197" s="146">
        <f>S197*H197</f>
        <v>0</v>
      </c>
      <c r="AR197" s="147" t="s">
        <v>299</v>
      </c>
      <c r="AT197" s="147" t="s">
        <v>226</v>
      </c>
      <c r="AU197" s="147" t="s">
        <v>77</v>
      </c>
      <c r="AY197" s="16" t="s">
        <v>154</v>
      </c>
      <c r="BE197" s="148">
        <f>IF(N197="základní",J197,0)</f>
        <v>0</v>
      </c>
      <c r="BF197" s="148">
        <f>IF(N197="snížená",J197,0)</f>
        <v>0</v>
      </c>
      <c r="BG197" s="148">
        <f>IF(N197="zákl. přenesená",J197,0)</f>
        <v>0</v>
      </c>
      <c r="BH197" s="148">
        <f>IF(N197="sníž. přenesená",J197,0)</f>
        <v>0</v>
      </c>
      <c r="BI197" s="148">
        <f>IF(N197="nulová",J197,0)</f>
        <v>0</v>
      </c>
      <c r="BJ197" s="16" t="s">
        <v>75</v>
      </c>
      <c r="BK197" s="148">
        <f>ROUND(I197*H197,2)</f>
        <v>0</v>
      </c>
      <c r="BL197" s="16" t="s">
        <v>225</v>
      </c>
      <c r="BM197" s="147" t="s">
        <v>765</v>
      </c>
    </row>
    <row r="198" spans="2:65" s="1" customFormat="1" ht="24" customHeight="1">
      <c r="B198" s="136"/>
      <c r="C198" s="137" t="s">
        <v>356</v>
      </c>
      <c r="D198" s="137" t="s">
        <v>156</v>
      </c>
      <c r="E198" s="138" t="s">
        <v>361</v>
      </c>
      <c r="F198" s="139" t="s">
        <v>362</v>
      </c>
      <c r="G198" s="140" t="s">
        <v>216</v>
      </c>
      <c r="H198" s="141">
        <v>0.60199999999999998</v>
      </c>
      <c r="I198" s="142"/>
      <c r="J198" s="142">
        <f>ROUND(I198*H198,2)</f>
        <v>0</v>
      </c>
      <c r="K198" s="139" t="s">
        <v>1</v>
      </c>
      <c r="L198" s="28"/>
      <c r="M198" s="143" t="s">
        <v>1</v>
      </c>
      <c r="N198" s="144" t="s">
        <v>33</v>
      </c>
      <c r="O198" s="145">
        <v>1.5669999999999999</v>
      </c>
      <c r="P198" s="145">
        <f>O198*H198</f>
        <v>0.94333399999999989</v>
      </c>
      <c r="Q198" s="145">
        <v>0</v>
      </c>
      <c r="R198" s="145">
        <f>Q198*H198</f>
        <v>0</v>
      </c>
      <c r="S198" s="145">
        <v>0</v>
      </c>
      <c r="T198" s="146">
        <f>S198*H198</f>
        <v>0</v>
      </c>
      <c r="AR198" s="147" t="s">
        <v>225</v>
      </c>
      <c r="AT198" s="147" t="s">
        <v>156</v>
      </c>
      <c r="AU198" s="147" t="s">
        <v>77</v>
      </c>
      <c r="AY198" s="16" t="s">
        <v>154</v>
      </c>
      <c r="BE198" s="148">
        <f>IF(N198="základní",J198,0)</f>
        <v>0</v>
      </c>
      <c r="BF198" s="148">
        <f>IF(N198="snížená",J198,0)</f>
        <v>0</v>
      </c>
      <c r="BG198" s="148">
        <f>IF(N198="zákl. přenesená",J198,0)</f>
        <v>0</v>
      </c>
      <c r="BH198" s="148">
        <f>IF(N198="sníž. přenesená",J198,0)</f>
        <v>0</v>
      </c>
      <c r="BI198" s="148">
        <f>IF(N198="nulová",J198,0)</f>
        <v>0</v>
      </c>
      <c r="BJ198" s="16" t="s">
        <v>75</v>
      </c>
      <c r="BK198" s="148">
        <f>ROUND(I198*H198,2)</f>
        <v>0</v>
      </c>
      <c r="BL198" s="16" t="s">
        <v>225</v>
      </c>
      <c r="BM198" s="147" t="s">
        <v>766</v>
      </c>
    </row>
    <row r="199" spans="2:65" s="11" customFormat="1" ht="25.9" customHeight="1">
      <c r="B199" s="124"/>
      <c r="D199" s="125" t="s">
        <v>67</v>
      </c>
      <c r="E199" s="126" t="s">
        <v>364</v>
      </c>
      <c r="F199" s="126" t="s">
        <v>365</v>
      </c>
      <c r="J199" s="127">
        <f>BK199</f>
        <v>0</v>
      </c>
      <c r="L199" s="124"/>
      <c r="M199" s="128"/>
      <c r="N199" s="129"/>
      <c r="O199" s="129"/>
      <c r="P199" s="130">
        <f>P200+P203+P207+P209</f>
        <v>0</v>
      </c>
      <c r="Q199" s="129"/>
      <c r="R199" s="130">
        <f>R200+R203+R207+R209</f>
        <v>0</v>
      </c>
      <c r="S199" s="129"/>
      <c r="T199" s="131">
        <f>T200+T203+T207+T209</f>
        <v>0</v>
      </c>
      <c r="AR199" s="125" t="s">
        <v>174</v>
      </c>
      <c r="AT199" s="132" t="s">
        <v>67</v>
      </c>
      <c r="AU199" s="132" t="s">
        <v>68</v>
      </c>
      <c r="AY199" s="125" t="s">
        <v>154</v>
      </c>
      <c r="BK199" s="133">
        <f>BK200+BK203+BK207+BK209</f>
        <v>0</v>
      </c>
    </row>
    <row r="200" spans="2:65" s="11" customFormat="1" ht="22.9" customHeight="1">
      <c r="B200" s="124"/>
      <c r="D200" s="125" t="s">
        <v>67</v>
      </c>
      <c r="E200" s="134" t="s">
        <v>366</v>
      </c>
      <c r="F200" s="134" t="s">
        <v>367</v>
      </c>
      <c r="J200" s="135">
        <f>BK200</f>
        <v>0</v>
      </c>
      <c r="L200" s="124"/>
      <c r="M200" s="128"/>
      <c r="N200" s="129"/>
      <c r="O200" s="129"/>
      <c r="P200" s="130">
        <f>SUM(P201:P202)</f>
        <v>0</v>
      </c>
      <c r="Q200" s="129"/>
      <c r="R200" s="130">
        <f>SUM(R201:R202)</f>
        <v>0</v>
      </c>
      <c r="S200" s="129"/>
      <c r="T200" s="131">
        <f>SUM(T201:T202)</f>
        <v>0</v>
      </c>
      <c r="AR200" s="125" t="s">
        <v>174</v>
      </c>
      <c r="AT200" s="132" t="s">
        <v>67</v>
      </c>
      <c r="AU200" s="132" t="s">
        <v>75</v>
      </c>
      <c r="AY200" s="125" t="s">
        <v>154</v>
      </c>
      <c r="BK200" s="133">
        <f>SUM(BK201:BK202)</f>
        <v>0</v>
      </c>
    </row>
    <row r="201" spans="2:65" s="1" customFormat="1" ht="16.5" customHeight="1">
      <c r="B201" s="136"/>
      <c r="C201" s="137" t="s">
        <v>360</v>
      </c>
      <c r="D201" s="137" t="s">
        <v>156</v>
      </c>
      <c r="E201" s="138" t="s">
        <v>369</v>
      </c>
      <c r="F201" s="139" t="s">
        <v>370</v>
      </c>
      <c r="G201" s="140" t="s">
        <v>371</v>
      </c>
      <c r="H201" s="141">
        <v>1</v>
      </c>
      <c r="I201" s="142"/>
      <c r="J201" s="142">
        <f>ROUND(I201*H201,2)</f>
        <v>0</v>
      </c>
      <c r="K201" s="139" t="s">
        <v>1</v>
      </c>
      <c r="L201" s="28"/>
      <c r="M201" s="143" t="s">
        <v>1</v>
      </c>
      <c r="N201" s="144" t="s">
        <v>33</v>
      </c>
      <c r="O201" s="145">
        <v>0</v>
      </c>
      <c r="P201" s="145">
        <f>O201*H201</f>
        <v>0</v>
      </c>
      <c r="Q201" s="145">
        <v>0</v>
      </c>
      <c r="R201" s="145">
        <f>Q201*H201</f>
        <v>0</v>
      </c>
      <c r="S201" s="145">
        <v>0</v>
      </c>
      <c r="T201" s="146">
        <f>S201*H201</f>
        <v>0</v>
      </c>
      <c r="AR201" s="147" t="s">
        <v>160</v>
      </c>
      <c r="AT201" s="147" t="s">
        <v>156</v>
      </c>
      <c r="AU201" s="147" t="s">
        <v>77</v>
      </c>
      <c r="AY201" s="16" t="s">
        <v>154</v>
      </c>
      <c r="BE201" s="148">
        <f>IF(N201="základní",J201,0)</f>
        <v>0</v>
      </c>
      <c r="BF201" s="148">
        <f>IF(N201="snížená",J201,0)</f>
        <v>0</v>
      </c>
      <c r="BG201" s="148">
        <f>IF(N201="zákl. přenesená",J201,0)</f>
        <v>0</v>
      </c>
      <c r="BH201" s="148">
        <f>IF(N201="sníž. přenesená",J201,0)</f>
        <v>0</v>
      </c>
      <c r="BI201" s="148">
        <f>IF(N201="nulová",J201,0)</f>
        <v>0</v>
      </c>
      <c r="BJ201" s="16" t="s">
        <v>75</v>
      </c>
      <c r="BK201" s="148">
        <f>ROUND(I201*H201,2)</f>
        <v>0</v>
      </c>
      <c r="BL201" s="16" t="s">
        <v>160</v>
      </c>
      <c r="BM201" s="147" t="s">
        <v>767</v>
      </c>
    </row>
    <row r="202" spans="2:65" s="1" customFormat="1" ht="16.5" customHeight="1">
      <c r="B202" s="136"/>
      <c r="C202" s="137" t="s">
        <v>368</v>
      </c>
      <c r="D202" s="137" t="s">
        <v>156</v>
      </c>
      <c r="E202" s="138" t="s">
        <v>374</v>
      </c>
      <c r="F202" s="139" t="s">
        <v>375</v>
      </c>
      <c r="G202" s="140" t="s">
        <v>376</v>
      </c>
      <c r="H202" s="141">
        <v>1</v>
      </c>
      <c r="I202" s="142"/>
      <c r="J202" s="142">
        <f>ROUND(I202*H202,2)</f>
        <v>0</v>
      </c>
      <c r="K202" s="139" t="s">
        <v>189</v>
      </c>
      <c r="L202" s="28"/>
      <c r="M202" s="143" t="s">
        <v>1</v>
      </c>
      <c r="N202" s="144" t="s">
        <v>33</v>
      </c>
      <c r="O202" s="145">
        <v>0</v>
      </c>
      <c r="P202" s="145">
        <f>O202*H202</f>
        <v>0</v>
      </c>
      <c r="Q202" s="145">
        <v>0</v>
      </c>
      <c r="R202" s="145">
        <f>Q202*H202</f>
        <v>0</v>
      </c>
      <c r="S202" s="145">
        <v>0</v>
      </c>
      <c r="T202" s="146">
        <f>S202*H202</f>
        <v>0</v>
      </c>
      <c r="AR202" s="147" t="s">
        <v>377</v>
      </c>
      <c r="AT202" s="147" t="s">
        <v>156</v>
      </c>
      <c r="AU202" s="147" t="s">
        <v>77</v>
      </c>
      <c r="AY202" s="16" t="s">
        <v>154</v>
      </c>
      <c r="BE202" s="148">
        <f>IF(N202="základní",J202,0)</f>
        <v>0</v>
      </c>
      <c r="BF202" s="148">
        <f>IF(N202="snížená",J202,0)</f>
        <v>0</v>
      </c>
      <c r="BG202" s="148">
        <f>IF(N202="zákl. přenesená",J202,0)</f>
        <v>0</v>
      </c>
      <c r="BH202" s="148">
        <f>IF(N202="sníž. přenesená",J202,0)</f>
        <v>0</v>
      </c>
      <c r="BI202" s="148">
        <f>IF(N202="nulová",J202,0)</f>
        <v>0</v>
      </c>
      <c r="BJ202" s="16" t="s">
        <v>75</v>
      </c>
      <c r="BK202" s="148">
        <f>ROUND(I202*H202,2)</f>
        <v>0</v>
      </c>
      <c r="BL202" s="16" t="s">
        <v>377</v>
      </c>
      <c r="BM202" s="147" t="s">
        <v>768</v>
      </c>
    </row>
    <row r="203" spans="2:65" s="11" customFormat="1" ht="22.9" customHeight="1">
      <c r="B203" s="124"/>
      <c r="D203" s="125" t="s">
        <v>67</v>
      </c>
      <c r="E203" s="134" t="s">
        <v>379</v>
      </c>
      <c r="F203" s="134" t="s">
        <v>380</v>
      </c>
      <c r="J203" s="135">
        <f>BK203</f>
        <v>0</v>
      </c>
      <c r="L203" s="124"/>
      <c r="M203" s="128"/>
      <c r="N203" s="129"/>
      <c r="O203" s="129"/>
      <c r="P203" s="130">
        <f>SUM(P204:P206)</f>
        <v>0</v>
      </c>
      <c r="Q203" s="129"/>
      <c r="R203" s="130">
        <f>SUM(R204:R206)</f>
        <v>0</v>
      </c>
      <c r="S203" s="129"/>
      <c r="T203" s="131">
        <f>SUM(T204:T206)</f>
        <v>0</v>
      </c>
      <c r="AR203" s="125" t="s">
        <v>174</v>
      </c>
      <c r="AT203" s="132" t="s">
        <v>67</v>
      </c>
      <c r="AU203" s="132" t="s">
        <v>75</v>
      </c>
      <c r="AY203" s="125" t="s">
        <v>154</v>
      </c>
      <c r="BK203" s="133">
        <f>SUM(BK204:BK206)</f>
        <v>0</v>
      </c>
    </row>
    <row r="204" spans="2:65" s="1" customFormat="1" ht="16.5" customHeight="1">
      <c r="B204" s="136"/>
      <c r="C204" s="137" t="s">
        <v>373</v>
      </c>
      <c r="D204" s="137" t="s">
        <v>156</v>
      </c>
      <c r="E204" s="138" t="s">
        <v>382</v>
      </c>
      <c r="F204" s="139" t="s">
        <v>380</v>
      </c>
      <c r="G204" s="140" t="s">
        <v>371</v>
      </c>
      <c r="H204" s="141">
        <v>1</v>
      </c>
      <c r="I204" s="142"/>
      <c r="J204" s="142">
        <f>ROUND(I204*H204,2)</f>
        <v>0</v>
      </c>
      <c r="K204" s="139" t="s">
        <v>1</v>
      </c>
      <c r="L204" s="28"/>
      <c r="M204" s="143" t="s">
        <v>1</v>
      </c>
      <c r="N204" s="144" t="s">
        <v>33</v>
      </c>
      <c r="O204" s="145">
        <v>0</v>
      </c>
      <c r="P204" s="145">
        <f>O204*H204</f>
        <v>0</v>
      </c>
      <c r="Q204" s="145">
        <v>0</v>
      </c>
      <c r="R204" s="145">
        <f>Q204*H204</f>
        <v>0</v>
      </c>
      <c r="S204" s="145">
        <v>0</v>
      </c>
      <c r="T204" s="146">
        <f>S204*H204</f>
        <v>0</v>
      </c>
      <c r="AR204" s="147" t="s">
        <v>160</v>
      </c>
      <c r="AT204" s="147" t="s">
        <v>156</v>
      </c>
      <c r="AU204" s="147" t="s">
        <v>77</v>
      </c>
      <c r="AY204" s="16" t="s">
        <v>154</v>
      </c>
      <c r="BE204" s="148">
        <f>IF(N204="základní",J204,0)</f>
        <v>0</v>
      </c>
      <c r="BF204" s="148">
        <f>IF(N204="snížená",J204,0)</f>
        <v>0</v>
      </c>
      <c r="BG204" s="148">
        <f>IF(N204="zákl. přenesená",J204,0)</f>
        <v>0</v>
      </c>
      <c r="BH204" s="148">
        <f>IF(N204="sníž. přenesená",J204,0)</f>
        <v>0</v>
      </c>
      <c r="BI204" s="148">
        <f>IF(N204="nulová",J204,0)</f>
        <v>0</v>
      </c>
      <c r="BJ204" s="16" t="s">
        <v>75</v>
      </c>
      <c r="BK204" s="148">
        <f>ROUND(I204*H204,2)</f>
        <v>0</v>
      </c>
      <c r="BL204" s="16" t="s">
        <v>160</v>
      </c>
      <c r="BM204" s="147" t="s">
        <v>769</v>
      </c>
    </row>
    <row r="205" spans="2:65" s="1" customFormat="1" ht="16.5" customHeight="1">
      <c r="B205" s="136"/>
      <c r="C205" s="137" t="s">
        <v>381</v>
      </c>
      <c r="D205" s="137" t="s">
        <v>156</v>
      </c>
      <c r="E205" s="138" t="s">
        <v>385</v>
      </c>
      <c r="F205" s="139" t="s">
        <v>386</v>
      </c>
      <c r="G205" s="140" t="s">
        <v>371</v>
      </c>
      <c r="H205" s="141">
        <v>1</v>
      </c>
      <c r="I205" s="142"/>
      <c r="J205" s="142">
        <f>ROUND(I205*H205,2)</f>
        <v>0</v>
      </c>
      <c r="K205" s="139" t="s">
        <v>1</v>
      </c>
      <c r="L205" s="28"/>
      <c r="M205" s="143" t="s">
        <v>1</v>
      </c>
      <c r="N205" s="144" t="s">
        <v>33</v>
      </c>
      <c r="O205" s="145">
        <v>0</v>
      </c>
      <c r="P205" s="145">
        <f>O205*H205</f>
        <v>0</v>
      </c>
      <c r="Q205" s="145">
        <v>0</v>
      </c>
      <c r="R205" s="145">
        <f>Q205*H205</f>
        <v>0</v>
      </c>
      <c r="S205" s="145">
        <v>0</v>
      </c>
      <c r="T205" s="146">
        <f>S205*H205</f>
        <v>0</v>
      </c>
      <c r="AR205" s="147" t="s">
        <v>160</v>
      </c>
      <c r="AT205" s="147" t="s">
        <v>156</v>
      </c>
      <c r="AU205" s="147" t="s">
        <v>77</v>
      </c>
      <c r="AY205" s="16" t="s">
        <v>154</v>
      </c>
      <c r="BE205" s="148">
        <f>IF(N205="základní",J205,0)</f>
        <v>0</v>
      </c>
      <c r="BF205" s="148">
        <f>IF(N205="snížená",J205,0)</f>
        <v>0</v>
      </c>
      <c r="BG205" s="148">
        <f>IF(N205="zákl. přenesená",J205,0)</f>
        <v>0</v>
      </c>
      <c r="BH205" s="148">
        <f>IF(N205="sníž. přenesená",J205,0)</f>
        <v>0</v>
      </c>
      <c r="BI205" s="148">
        <f>IF(N205="nulová",J205,0)</f>
        <v>0</v>
      </c>
      <c r="BJ205" s="16" t="s">
        <v>75</v>
      </c>
      <c r="BK205" s="148">
        <f>ROUND(I205*H205,2)</f>
        <v>0</v>
      </c>
      <c r="BL205" s="16" t="s">
        <v>160</v>
      </c>
      <c r="BM205" s="147" t="s">
        <v>770</v>
      </c>
    </row>
    <row r="206" spans="2:65" s="1" customFormat="1" ht="16.5" customHeight="1">
      <c r="B206" s="136"/>
      <c r="C206" s="137" t="s">
        <v>384</v>
      </c>
      <c r="D206" s="137" t="s">
        <v>156</v>
      </c>
      <c r="E206" s="138" t="s">
        <v>389</v>
      </c>
      <c r="F206" s="139" t="s">
        <v>390</v>
      </c>
      <c r="G206" s="140" t="s">
        <v>371</v>
      </c>
      <c r="H206" s="141">
        <v>1</v>
      </c>
      <c r="I206" s="142"/>
      <c r="J206" s="142">
        <f>ROUND(I206*H206,2)</f>
        <v>0</v>
      </c>
      <c r="K206" s="139" t="s">
        <v>1</v>
      </c>
      <c r="L206" s="28"/>
      <c r="M206" s="143" t="s">
        <v>1</v>
      </c>
      <c r="N206" s="144" t="s">
        <v>33</v>
      </c>
      <c r="O206" s="145">
        <v>0</v>
      </c>
      <c r="P206" s="145">
        <f>O206*H206</f>
        <v>0</v>
      </c>
      <c r="Q206" s="145">
        <v>0</v>
      </c>
      <c r="R206" s="145">
        <f>Q206*H206</f>
        <v>0</v>
      </c>
      <c r="S206" s="145">
        <v>0</v>
      </c>
      <c r="T206" s="146">
        <f>S206*H206</f>
        <v>0</v>
      </c>
      <c r="AR206" s="147" t="s">
        <v>160</v>
      </c>
      <c r="AT206" s="147" t="s">
        <v>156</v>
      </c>
      <c r="AU206" s="147" t="s">
        <v>77</v>
      </c>
      <c r="AY206" s="16" t="s">
        <v>154</v>
      </c>
      <c r="BE206" s="148">
        <f>IF(N206="základní",J206,0)</f>
        <v>0</v>
      </c>
      <c r="BF206" s="148">
        <f>IF(N206="snížená",J206,0)</f>
        <v>0</v>
      </c>
      <c r="BG206" s="148">
        <f>IF(N206="zákl. přenesená",J206,0)</f>
        <v>0</v>
      </c>
      <c r="BH206" s="148">
        <f>IF(N206="sníž. přenesená",J206,0)</f>
        <v>0</v>
      </c>
      <c r="BI206" s="148">
        <f>IF(N206="nulová",J206,0)</f>
        <v>0</v>
      </c>
      <c r="BJ206" s="16" t="s">
        <v>75</v>
      </c>
      <c r="BK206" s="148">
        <f>ROUND(I206*H206,2)</f>
        <v>0</v>
      </c>
      <c r="BL206" s="16" t="s">
        <v>160</v>
      </c>
      <c r="BM206" s="147" t="s">
        <v>771</v>
      </c>
    </row>
    <row r="207" spans="2:65" s="11" customFormat="1" ht="22.9" customHeight="1">
      <c r="B207" s="124"/>
      <c r="D207" s="125" t="s">
        <v>67</v>
      </c>
      <c r="E207" s="134" t="s">
        <v>392</v>
      </c>
      <c r="F207" s="134" t="s">
        <v>393</v>
      </c>
      <c r="J207" s="135">
        <f>BK207</f>
        <v>0</v>
      </c>
      <c r="L207" s="124"/>
      <c r="M207" s="128"/>
      <c r="N207" s="129"/>
      <c r="O207" s="129"/>
      <c r="P207" s="130">
        <f>P208</f>
        <v>0</v>
      </c>
      <c r="Q207" s="129"/>
      <c r="R207" s="130">
        <f>R208</f>
        <v>0</v>
      </c>
      <c r="S207" s="129"/>
      <c r="T207" s="131">
        <f>T208</f>
        <v>0</v>
      </c>
      <c r="AR207" s="125" t="s">
        <v>174</v>
      </c>
      <c r="AT207" s="132" t="s">
        <v>67</v>
      </c>
      <c r="AU207" s="132" t="s">
        <v>75</v>
      </c>
      <c r="AY207" s="125" t="s">
        <v>154</v>
      </c>
      <c r="BK207" s="133">
        <f>BK208</f>
        <v>0</v>
      </c>
    </row>
    <row r="208" spans="2:65" s="1" customFormat="1" ht="16.5" customHeight="1">
      <c r="B208" s="136"/>
      <c r="C208" s="137" t="s">
        <v>388</v>
      </c>
      <c r="D208" s="137" t="s">
        <v>156</v>
      </c>
      <c r="E208" s="138" t="s">
        <v>395</v>
      </c>
      <c r="F208" s="139" t="s">
        <v>396</v>
      </c>
      <c r="G208" s="140" t="s">
        <v>376</v>
      </c>
      <c r="H208" s="141">
        <v>1</v>
      </c>
      <c r="I208" s="142"/>
      <c r="J208" s="142">
        <f>ROUND(I208*H208,2)</f>
        <v>0</v>
      </c>
      <c r="K208" s="139" t="s">
        <v>189</v>
      </c>
      <c r="L208" s="28"/>
      <c r="M208" s="143" t="s">
        <v>1</v>
      </c>
      <c r="N208" s="144" t="s">
        <v>33</v>
      </c>
      <c r="O208" s="145">
        <v>0</v>
      </c>
      <c r="P208" s="145">
        <f>O208*H208</f>
        <v>0</v>
      </c>
      <c r="Q208" s="145">
        <v>0</v>
      </c>
      <c r="R208" s="145">
        <f>Q208*H208</f>
        <v>0</v>
      </c>
      <c r="S208" s="145">
        <v>0</v>
      </c>
      <c r="T208" s="146">
        <f>S208*H208</f>
        <v>0</v>
      </c>
      <c r="AR208" s="147" t="s">
        <v>377</v>
      </c>
      <c r="AT208" s="147" t="s">
        <v>156</v>
      </c>
      <c r="AU208" s="147" t="s">
        <v>77</v>
      </c>
      <c r="AY208" s="16" t="s">
        <v>154</v>
      </c>
      <c r="BE208" s="148">
        <f>IF(N208="základní",J208,0)</f>
        <v>0</v>
      </c>
      <c r="BF208" s="148">
        <f>IF(N208="snížená",J208,0)</f>
        <v>0</v>
      </c>
      <c r="BG208" s="148">
        <f>IF(N208="zákl. přenesená",J208,0)</f>
        <v>0</v>
      </c>
      <c r="BH208" s="148">
        <f>IF(N208="sníž. přenesená",J208,0)</f>
        <v>0</v>
      </c>
      <c r="BI208" s="148">
        <f>IF(N208="nulová",J208,0)</f>
        <v>0</v>
      </c>
      <c r="BJ208" s="16" t="s">
        <v>75</v>
      </c>
      <c r="BK208" s="148">
        <f>ROUND(I208*H208,2)</f>
        <v>0</v>
      </c>
      <c r="BL208" s="16" t="s">
        <v>377</v>
      </c>
      <c r="BM208" s="147" t="s">
        <v>772</v>
      </c>
    </row>
    <row r="209" spans="2:65" s="11" customFormat="1" ht="22.9" customHeight="1">
      <c r="B209" s="124"/>
      <c r="D209" s="125" t="s">
        <v>67</v>
      </c>
      <c r="E209" s="134" t="s">
        <v>398</v>
      </c>
      <c r="F209" s="134" t="s">
        <v>399</v>
      </c>
      <c r="J209" s="135">
        <f>BK209</f>
        <v>0</v>
      </c>
      <c r="L209" s="124"/>
      <c r="M209" s="128"/>
      <c r="N209" s="129"/>
      <c r="O209" s="129"/>
      <c r="P209" s="130">
        <f>P210</f>
        <v>0</v>
      </c>
      <c r="Q209" s="129"/>
      <c r="R209" s="130">
        <f>R210</f>
        <v>0</v>
      </c>
      <c r="S209" s="129"/>
      <c r="T209" s="131">
        <f>T210</f>
        <v>0</v>
      </c>
      <c r="AR209" s="125" t="s">
        <v>174</v>
      </c>
      <c r="AT209" s="132" t="s">
        <v>67</v>
      </c>
      <c r="AU209" s="132" t="s">
        <v>75</v>
      </c>
      <c r="AY209" s="125" t="s">
        <v>154</v>
      </c>
      <c r="BK209" s="133">
        <f>BK210</f>
        <v>0</v>
      </c>
    </row>
    <row r="210" spans="2:65" s="1" customFormat="1" ht="24" customHeight="1">
      <c r="B210" s="136"/>
      <c r="C210" s="137" t="s">
        <v>394</v>
      </c>
      <c r="D210" s="137" t="s">
        <v>156</v>
      </c>
      <c r="E210" s="138" t="s">
        <v>401</v>
      </c>
      <c r="F210" s="139" t="s">
        <v>402</v>
      </c>
      <c r="G210" s="140" t="s">
        <v>371</v>
      </c>
      <c r="H210" s="141">
        <v>1</v>
      </c>
      <c r="I210" s="142"/>
      <c r="J210" s="142">
        <f>ROUND(I210*H210,2)</f>
        <v>0</v>
      </c>
      <c r="K210" s="139" t="s">
        <v>1</v>
      </c>
      <c r="L210" s="28"/>
      <c r="M210" s="179" t="s">
        <v>1</v>
      </c>
      <c r="N210" s="180" t="s">
        <v>33</v>
      </c>
      <c r="O210" s="181">
        <v>0</v>
      </c>
      <c r="P210" s="181">
        <f>O210*H210</f>
        <v>0</v>
      </c>
      <c r="Q210" s="181">
        <v>0</v>
      </c>
      <c r="R210" s="181">
        <f>Q210*H210</f>
        <v>0</v>
      </c>
      <c r="S210" s="181">
        <v>0</v>
      </c>
      <c r="T210" s="182">
        <f>S210*H210</f>
        <v>0</v>
      </c>
      <c r="AR210" s="147" t="s">
        <v>160</v>
      </c>
      <c r="AT210" s="147" t="s">
        <v>156</v>
      </c>
      <c r="AU210" s="147" t="s">
        <v>77</v>
      </c>
      <c r="AY210" s="16" t="s">
        <v>154</v>
      </c>
      <c r="BE210" s="148">
        <f>IF(N210="základní",J210,0)</f>
        <v>0</v>
      </c>
      <c r="BF210" s="148">
        <f>IF(N210="snížená",J210,0)</f>
        <v>0</v>
      </c>
      <c r="BG210" s="148">
        <f>IF(N210="zákl. přenesená",J210,0)</f>
        <v>0</v>
      </c>
      <c r="BH210" s="148">
        <f>IF(N210="sníž. přenesená",J210,0)</f>
        <v>0</v>
      </c>
      <c r="BI210" s="148">
        <f>IF(N210="nulová",J210,0)</f>
        <v>0</v>
      </c>
      <c r="BJ210" s="16" t="s">
        <v>75</v>
      </c>
      <c r="BK210" s="148">
        <f>ROUND(I210*H210,2)</f>
        <v>0</v>
      </c>
      <c r="BL210" s="16" t="s">
        <v>160</v>
      </c>
      <c r="BM210" s="147" t="s">
        <v>773</v>
      </c>
    </row>
    <row r="211" spans="2:65" s="1" customFormat="1" ht="6.95" customHeight="1">
      <c r="B211" s="40"/>
      <c r="C211" s="41"/>
      <c r="D211" s="41"/>
      <c r="E211" s="41"/>
      <c r="F211" s="41"/>
      <c r="G211" s="41"/>
      <c r="H211" s="41"/>
      <c r="I211" s="41"/>
      <c r="J211" s="41"/>
      <c r="K211" s="41"/>
      <c r="L211" s="28"/>
    </row>
  </sheetData>
  <autoFilter ref="C134:K210"/>
  <mergeCells count="12">
    <mergeCell ref="E127:H127"/>
    <mergeCell ref="L2:V2"/>
    <mergeCell ref="E85:H85"/>
    <mergeCell ref="E87:H87"/>
    <mergeCell ref="E89:H89"/>
    <mergeCell ref="E123:H123"/>
    <mergeCell ref="E125:H125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M147"/>
  <sheetViews>
    <sheetView showGridLines="0" workbookViewId="0">
      <selection activeCell="A2" sqref="A2"/>
    </sheetView>
  </sheetViews>
  <sheetFormatPr defaultRowHeight="11.2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6" width="50.83203125" customWidth="1"/>
    <col min="7" max="7" width="7" customWidth="1"/>
    <col min="8" max="8" width="11.5" customWidth="1"/>
    <col min="9" max="10" width="20.1640625" customWidth="1"/>
    <col min="11" max="11" width="20.1640625" hidden="1" customWidth="1"/>
    <col min="12" max="12" width="9.33203125" customWidth="1"/>
    <col min="13" max="13" width="10.83203125" hidden="1" customWidth="1"/>
    <col min="14" max="14" width="9.33203125" hidden="1"/>
    <col min="15" max="20" width="14.1640625" hidden="1" customWidth="1"/>
    <col min="21" max="21" width="16.33203125" hidden="1" customWidth="1"/>
    <col min="22" max="22" width="12.33203125" customWidth="1"/>
    <col min="23" max="23" width="16.33203125" customWidth="1"/>
    <col min="24" max="24" width="12.33203125" customWidth="1"/>
    <col min="25" max="25" width="15" customWidth="1"/>
    <col min="26" max="26" width="11" customWidth="1"/>
    <col min="27" max="27" width="15" customWidth="1"/>
    <col min="28" max="28" width="16.33203125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46">
      <c r="A1" s="89"/>
    </row>
    <row r="2" spans="1:46" ht="36.950000000000003" customHeight="1">
      <c r="L2" s="194" t="s">
        <v>5</v>
      </c>
      <c r="M2" s="192"/>
      <c r="N2" s="192"/>
      <c r="O2" s="192"/>
      <c r="P2" s="192"/>
      <c r="Q2" s="192"/>
      <c r="R2" s="192"/>
      <c r="S2" s="192"/>
      <c r="T2" s="192"/>
      <c r="U2" s="192"/>
      <c r="V2" s="192"/>
      <c r="AT2" s="16" t="s">
        <v>113</v>
      </c>
    </row>
    <row r="3" spans="1:46" ht="6.95" customHeight="1">
      <c r="B3" s="17"/>
      <c r="C3" s="18"/>
      <c r="D3" s="18"/>
      <c r="E3" s="18"/>
      <c r="F3" s="18"/>
      <c r="G3" s="18"/>
      <c r="H3" s="18"/>
      <c r="I3" s="18"/>
      <c r="J3" s="18"/>
      <c r="K3" s="18"/>
      <c r="L3" s="19"/>
      <c r="AT3" s="16" t="s">
        <v>77</v>
      </c>
    </row>
    <row r="4" spans="1:46" ht="24.95" customHeight="1">
      <c r="B4" s="19"/>
      <c r="D4" s="20" t="s">
        <v>114</v>
      </c>
      <c r="L4" s="19"/>
      <c r="M4" s="90" t="s">
        <v>10</v>
      </c>
      <c r="AT4" s="16" t="s">
        <v>3</v>
      </c>
    </row>
    <row r="5" spans="1:46" ht="6.95" customHeight="1">
      <c r="B5" s="19"/>
      <c r="L5" s="19"/>
    </row>
    <row r="6" spans="1:46" ht="12" customHeight="1">
      <c r="B6" s="19"/>
      <c r="D6" s="25" t="s">
        <v>13</v>
      </c>
      <c r="L6" s="19"/>
    </row>
    <row r="7" spans="1:46" ht="16.5" customHeight="1">
      <c r="B7" s="19"/>
      <c r="E7" s="222" t="str">
        <f>'Rekapitulace stavby'!K6</f>
        <v>Oprava propustků v km 24,666, 25,142, 25,589 a 25,786 na trati Vsetín - Velké Karlovice</v>
      </c>
      <c r="F7" s="223"/>
      <c r="G7" s="223"/>
      <c r="H7" s="223"/>
      <c r="L7" s="19"/>
    </row>
    <row r="8" spans="1:46" ht="12" customHeight="1">
      <c r="B8" s="19"/>
      <c r="D8" s="25" t="s">
        <v>115</v>
      </c>
      <c r="L8" s="19"/>
    </row>
    <row r="9" spans="1:46" s="1" customFormat="1" ht="16.5" customHeight="1">
      <c r="B9" s="28"/>
      <c r="E9" s="222" t="s">
        <v>709</v>
      </c>
      <c r="F9" s="221"/>
      <c r="G9" s="221"/>
      <c r="H9" s="221"/>
      <c r="L9" s="28"/>
    </row>
    <row r="10" spans="1:46" s="1" customFormat="1" ht="12" customHeight="1">
      <c r="B10" s="28"/>
      <c r="D10" s="25" t="s">
        <v>117</v>
      </c>
      <c r="L10" s="28"/>
    </row>
    <row r="11" spans="1:46" s="1" customFormat="1" ht="36.950000000000003" customHeight="1">
      <c r="B11" s="28"/>
      <c r="E11" s="210" t="s">
        <v>774</v>
      </c>
      <c r="F11" s="221"/>
      <c r="G11" s="221"/>
      <c r="H11" s="221"/>
      <c r="L11" s="28"/>
    </row>
    <row r="12" spans="1:46" s="1" customFormat="1">
      <c r="B12" s="28"/>
      <c r="L12" s="28"/>
    </row>
    <row r="13" spans="1:46" s="1" customFormat="1" ht="12" customHeight="1">
      <c r="B13" s="28"/>
      <c r="D13" s="25" t="s">
        <v>15</v>
      </c>
      <c r="F13" s="23" t="s">
        <v>1</v>
      </c>
      <c r="I13" s="25" t="s">
        <v>16</v>
      </c>
      <c r="J13" s="23" t="s">
        <v>1</v>
      </c>
      <c r="L13" s="28"/>
    </row>
    <row r="14" spans="1:46" s="1" customFormat="1" ht="12" customHeight="1">
      <c r="B14" s="28"/>
      <c r="D14" s="25" t="s">
        <v>17</v>
      </c>
      <c r="F14" s="23" t="s">
        <v>18</v>
      </c>
      <c r="I14" s="25" t="s">
        <v>19</v>
      </c>
      <c r="J14" s="48">
        <f>'Rekapitulace stavby'!AN8</f>
        <v>0</v>
      </c>
      <c r="L14" s="28"/>
    </row>
    <row r="15" spans="1:46" s="1" customFormat="1" ht="10.9" customHeight="1">
      <c r="B15" s="28"/>
      <c r="L15" s="28"/>
    </row>
    <row r="16" spans="1:46" s="1" customFormat="1" ht="12" customHeight="1">
      <c r="B16" s="28"/>
      <c r="D16" s="25" t="s">
        <v>20</v>
      </c>
      <c r="I16" s="25" t="s">
        <v>21</v>
      </c>
      <c r="J16" s="23" t="s">
        <v>1</v>
      </c>
      <c r="L16" s="28"/>
    </row>
    <row r="17" spans="2:12" s="1" customFormat="1" ht="18" customHeight="1">
      <c r="B17" s="28"/>
      <c r="E17" s="23" t="s">
        <v>18</v>
      </c>
      <c r="I17" s="25" t="s">
        <v>22</v>
      </c>
      <c r="J17" s="23" t="s">
        <v>1</v>
      </c>
      <c r="L17" s="28"/>
    </row>
    <row r="18" spans="2:12" s="1" customFormat="1" ht="6.95" customHeight="1">
      <c r="B18" s="28"/>
      <c r="L18" s="28"/>
    </row>
    <row r="19" spans="2:12" s="1" customFormat="1" ht="12" customHeight="1">
      <c r="B19" s="28"/>
      <c r="D19" s="25" t="s">
        <v>23</v>
      </c>
      <c r="I19" s="25" t="s">
        <v>21</v>
      </c>
      <c r="J19" s="23" t="str">
        <f>'Rekapitulace stavby'!AN13</f>
        <v/>
      </c>
      <c r="L19" s="28"/>
    </row>
    <row r="20" spans="2:12" s="1" customFormat="1" ht="18" customHeight="1">
      <c r="B20" s="28"/>
      <c r="E20" s="191" t="str">
        <f>'Rekapitulace stavby'!E14</f>
        <v xml:space="preserve"> </v>
      </c>
      <c r="F20" s="191"/>
      <c r="G20" s="191"/>
      <c r="H20" s="191"/>
      <c r="I20" s="25" t="s">
        <v>22</v>
      </c>
      <c r="J20" s="23" t="str">
        <f>'Rekapitulace stavby'!AN14</f>
        <v/>
      </c>
      <c r="L20" s="28"/>
    </row>
    <row r="21" spans="2:12" s="1" customFormat="1" ht="6.95" customHeight="1">
      <c r="B21" s="28"/>
      <c r="L21" s="28"/>
    </row>
    <row r="22" spans="2:12" s="1" customFormat="1" ht="12" customHeight="1">
      <c r="B22" s="28"/>
      <c r="D22" s="25" t="s">
        <v>24</v>
      </c>
      <c r="I22" s="25" t="s">
        <v>21</v>
      </c>
      <c r="J22" s="23" t="s">
        <v>1</v>
      </c>
      <c r="L22" s="28"/>
    </row>
    <row r="23" spans="2:12" s="1" customFormat="1" ht="18" customHeight="1">
      <c r="B23" s="28"/>
      <c r="E23" s="23" t="s">
        <v>18</v>
      </c>
      <c r="I23" s="25" t="s">
        <v>22</v>
      </c>
      <c r="J23" s="23" t="s">
        <v>1</v>
      </c>
      <c r="L23" s="28"/>
    </row>
    <row r="24" spans="2:12" s="1" customFormat="1" ht="6.95" customHeight="1">
      <c r="B24" s="28"/>
      <c r="L24" s="28"/>
    </row>
    <row r="25" spans="2:12" s="1" customFormat="1" ht="12" customHeight="1">
      <c r="B25" s="28"/>
      <c r="D25" s="25" t="s">
        <v>26</v>
      </c>
      <c r="I25" s="25" t="s">
        <v>21</v>
      </c>
      <c r="J25" s="23" t="s">
        <v>1</v>
      </c>
      <c r="L25" s="28"/>
    </row>
    <row r="26" spans="2:12" s="1" customFormat="1" ht="18" customHeight="1">
      <c r="B26" s="28"/>
      <c r="E26" s="23" t="s">
        <v>18</v>
      </c>
      <c r="I26" s="25" t="s">
        <v>22</v>
      </c>
      <c r="J26" s="23" t="s">
        <v>1</v>
      </c>
      <c r="L26" s="28"/>
    </row>
    <row r="27" spans="2:12" s="1" customFormat="1" ht="6.95" customHeight="1">
      <c r="B27" s="28"/>
      <c r="L27" s="28"/>
    </row>
    <row r="28" spans="2:12" s="1" customFormat="1" ht="12" customHeight="1">
      <c r="B28" s="28"/>
      <c r="D28" s="25" t="s">
        <v>27</v>
      </c>
      <c r="L28" s="28"/>
    </row>
    <row r="29" spans="2:12" s="7" customFormat="1" ht="16.5" customHeight="1">
      <c r="B29" s="91"/>
      <c r="E29" s="195" t="s">
        <v>1</v>
      </c>
      <c r="F29" s="195"/>
      <c r="G29" s="195"/>
      <c r="H29" s="195"/>
      <c r="L29" s="91"/>
    </row>
    <row r="30" spans="2:12" s="1" customFormat="1" ht="6.95" customHeight="1">
      <c r="B30" s="28"/>
      <c r="L30" s="28"/>
    </row>
    <row r="31" spans="2:12" s="1" customFormat="1" ht="6.95" customHeight="1">
      <c r="B31" s="28"/>
      <c r="D31" s="49"/>
      <c r="E31" s="49"/>
      <c r="F31" s="49"/>
      <c r="G31" s="49"/>
      <c r="H31" s="49"/>
      <c r="I31" s="49"/>
      <c r="J31" s="49"/>
      <c r="K31" s="49"/>
      <c r="L31" s="28"/>
    </row>
    <row r="32" spans="2:12" s="1" customFormat="1" ht="25.35" customHeight="1">
      <c r="B32" s="28"/>
      <c r="D32" s="92" t="s">
        <v>28</v>
      </c>
      <c r="J32" s="62">
        <f>ROUND(J122, 2)</f>
        <v>0</v>
      </c>
      <c r="L32" s="28"/>
    </row>
    <row r="33" spans="2:12" s="1" customFormat="1" ht="6.95" customHeight="1">
      <c r="B33" s="28"/>
      <c r="D33" s="49"/>
      <c r="E33" s="49"/>
      <c r="F33" s="49"/>
      <c r="G33" s="49"/>
      <c r="H33" s="49"/>
      <c r="I33" s="49"/>
      <c r="J33" s="49"/>
      <c r="K33" s="49"/>
      <c r="L33" s="28"/>
    </row>
    <row r="34" spans="2:12" s="1" customFormat="1" ht="14.45" customHeight="1">
      <c r="B34" s="28"/>
      <c r="F34" s="31" t="s">
        <v>30</v>
      </c>
      <c r="I34" s="31" t="s">
        <v>29</v>
      </c>
      <c r="J34" s="31" t="s">
        <v>31</v>
      </c>
      <c r="L34" s="28"/>
    </row>
    <row r="35" spans="2:12" s="1" customFormat="1" ht="14.45" customHeight="1">
      <c r="B35" s="28"/>
      <c r="D35" s="93" t="s">
        <v>32</v>
      </c>
      <c r="E35" s="25" t="s">
        <v>33</v>
      </c>
      <c r="F35" s="94">
        <f>ROUND((SUM(BE122:BE146)),  2)</f>
        <v>0</v>
      </c>
      <c r="I35" s="95">
        <v>0.21</v>
      </c>
      <c r="J35" s="94">
        <f>ROUND(((SUM(BE122:BE146))*I35),  2)</f>
        <v>0</v>
      </c>
      <c r="L35" s="28"/>
    </row>
    <row r="36" spans="2:12" s="1" customFormat="1" ht="14.45" customHeight="1">
      <c r="B36" s="28"/>
      <c r="E36" s="25" t="s">
        <v>34</v>
      </c>
      <c r="F36" s="94">
        <f>ROUND((SUM(BF122:BF146)),  2)</f>
        <v>0</v>
      </c>
      <c r="I36" s="95">
        <v>0.15</v>
      </c>
      <c r="J36" s="94">
        <f>ROUND(((SUM(BF122:BF146))*I36),  2)</f>
        <v>0</v>
      </c>
      <c r="L36" s="28"/>
    </row>
    <row r="37" spans="2:12" s="1" customFormat="1" ht="14.45" hidden="1" customHeight="1">
      <c r="B37" s="28"/>
      <c r="E37" s="25" t="s">
        <v>35</v>
      </c>
      <c r="F37" s="94">
        <f>ROUND((SUM(BG122:BG146)),  2)</f>
        <v>0</v>
      </c>
      <c r="I37" s="95">
        <v>0.21</v>
      </c>
      <c r="J37" s="94">
        <f>0</f>
        <v>0</v>
      </c>
      <c r="L37" s="28"/>
    </row>
    <row r="38" spans="2:12" s="1" customFormat="1" ht="14.45" hidden="1" customHeight="1">
      <c r="B38" s="28"/>
      <c r="E38" s="25" t="s">
        <v>36</v>
      </c>
      <c r="F38" s="94">
        <f>ROUND((SUM(BH122:BH146)),  2)</f>
        <v>0</v>
      </c>
      <c r="I38" s="95">
        <v>0.15</v>
      </c>
      <c r="J38" s="94">
        <f>0</f>
        <v>0</v>
      </c>
      <c r="L38" s="28"/>
    </row>
    <row r="39" spans="2:12" s="1" customFormat="1" ht="14.45" hidden="1" customHeight="1">
      <c r="B39" s="28"/>
      <c r="E39" s="25" t="s">
        <v>37</v>
      </c>
      <c r="F39" s="94">
        <f>ROUND((SUM(BI122:BI146)),  2)</f>
        <v>0</v>
      </c>
      <c r="I39" s="95">
        <v>0</v>
      </c>
      <c r="J39" s="94">
        <f>0</f>
        <v>0</v>
      </c>
      <c r="L39" s="28"/>
    </row>
    <row r="40" spans="2:12" s="1" customFormat="1" ht="6.95" customHeight="1">
      <c r="B40" s="28"/>
      <c r="L40" s="28"/>
    </row>
    <row r="41" spans="2:12" s="1" customFormat="1" ht="25.35" customHeight="1">
      <c r="B41" s="28"/>
      <c r="C41" s="96"/>
      <c r="D41" s="97" t="s">
        <v>38</v>
      </c>
      <c r="E41" s="53"/>
      <c r="F41" s="53"/>
      <c r="G41" s="98" t="s">
        <v>39</v>
      </c>
      <c r="H41" s="99" t="s">
        <v>40</v>
      </c>
      <c r="I41" s="53"/>
      <c r="J41" s="100">
        <f>SUM(J32:J39)</f>
        <v>0</v>
      </c>
      <c r="K41" s="101"/>
      <c r="L41" s="28"/>
    </row>
    <row r="42" spans="2:12" s="1" customFormat="1" ht="14.45" customHeight="1">
      <c r="B42" s="28"/>
      <c r="L42" s="28"/>
    </row>
    <row r="43" spans="2:12" ht="14.45" customHeight="1">
      <c r="B43" s="19"/>
      <c r="L43" s="19"/>
    </row>
    <row r="44" spans="2:12" ht="14.45" customHeight="1">
      <c r="B44" s="19"/>
      <c r="L44" s="19"/>
    </row>
    <row r="45" spans="2:12" ht="14.45" customHeight="1">
      <c r="B45" s="19"/>
      <c r="L45" s="19"/>
    </row>
    <row r="46" spans="2:12" ht="14.45" customHeight="1">
      <c r="B46" s="19"/>
      <c r="L46" s="19"/>
    </row>
    <row r="47" spans="2:12" ht="14.45" customHeight="1">
      <c r="B47" s="19"/>
      <c r="L47" s="19"/>
    </row>
    <row r="48" spans="2:12" ht="14.45" customHeight="1">
      <c r="B48" s="19"/>
      <c r="L48" s="19"/>
    </row>
    <row r="49" spans="2:12" ht="14.45" customHeight="1">
      <c r="B49" s="19"/>
      <c r="L49" s="19"/>
    </row>
    <row r="50" spans="2:12" s="1" customFormat="1" ht="14.45" customHeight="1">
      <c r="B50" s="28"/>
      <c r="D50" s="37" t="s">
        <v>41</v>
      </c>
      <c r="E50" s="38"/>
      <c r="F50" s="38"/>
      <c r="G50" s="37" t="s">
        <v>42</v>
      </c>
      <c r="H50" s="38"/>
      <c r="I50" s="38"/>
      <c r="J50" s="38"/>
      <c r="K50" s="38"/>
      <c r="L50" s="28"/>
    </row>
    <row r="51" spans="2:12">
      <c r="B51" s="19"/>
      <c r="L51" s="19"/>
    </row>
    <row r="52" spans="2:12">
      <c r="B52" s="19"/>
      <c r="L52" s="19"/>
    </row>
    <row r="53" spans="2:12">
      <c r="B53" s="19"/>
      <c r="L53" s="19"/>
    </row>
    <row r="54" spans="2:12">
      <c r="B54" s="19"/>
      <c r="L54" s="19"/>
    </row>
    <row r="55" spans="2:12">
      <c r="B55" s="19"/>
      <c r="L55" s="19"/>
    </row>
    <row r="56" spans="2:12">
      <c r="B56" s="19"/>
      <c r="L56" s="19"/>
    </row>
    <row r="57" spans="2:12">
      <c r="B57" s="19"/>
      <c r="L57" s="19"/>
    </row>
    <row r="58" spans="2:12">
      <c r="B58" s="19"/>
      <c r="L58" s="19"/>
    </row>
    <row r="59" spans="2:12">
      <c r="B59" s="19"/>
      <c r="L59" s="19"/>
    </row>
    <row r="60" spans="2:12">
      <c r="B60" s="19"/>
      <c r="L60" s="19"/>
    </row>
    <row r="61" spans="2:12" s="1" customFormat="1" ht="12.75">
      <c r="B61" s="28"/>
      <c r="D61" s="39" t="s">
        <v>43</v>
      </c>
      <c r="E61" s="30"/>
      <c r="F61" s="102" t="s">
        <v>44</v>
      </c>
      <c r="G61" s="39" t="s">
        <v>43</v>
      </c>
      <c r="H61" s="30"/>
      <c r="I61" s="30"/>
      <c r="J61" s="103" t="s">
        <v>44</v>
      </c>
      <c r="K61" s="30"/>
      <c r="L61" s="28"/>
    </row>
    <row r="62" spans="2:12">
      <c r="B62" s="19"/>
      <c r="L62" s="19"/>
    </row>
    <row r="63" spans="2:12">
      <c r="B63" s="19"/>
      <c r="L63" s="19"/>
    </row>
    <row r="64" spans="2:12">
      <c r="B64" s="19"/>
      <c r="L64" s="19"/>
    </row>
    <row r="65" spans="2:12" s="1" customFormat="1" ht="12.75">
      <c r="B65" s="28"/>
      <c r="D65" s="37" t="s">
        <v>45</v>
      </c>
      <c r="E65" s="38"/>
      <c r="F65" s="38"/>
      <c r="G65" s="37" t="s">
        <v>46</v>
      </c>
      <c r="H65" s="38"/>
      <c r="I65" s="38"/>
      <c r="J65" s="38"/>
      <c r="K65" s="38"/>
      <c r="L65" s="28"/>
    </row>
    <row r="66" spans="2:12">
      <c r="B66" s="19"/>
      <c r="L66" s="19"/>
    </row>
    <row r="67" spans="2:12">
      <c r="B67" s="19"/>
      <c r="L67" s="19"/>
    </row>
    <row r="68" spans="2:12">
      <c r="B68" s="19"/>
      <c r="L68" s="19"/>
    </row>
    <row r="69" spans="2:12">
      <c r="B69" s="19"/>
      <c r="L69" s="19"/>
    </row>
    <row r="70" spans="2:12">
      <c r="B70" s="19"/>
      <c r="L70" s="19"/>
    </row>
    <row r="71" spans="2:12">
      <c r="B71" s="19"/>
      <c r="L71" s="19"/>
    </row>
    <row r="72" spans="2:12">
      <c r="B72" s="19"/>
      <c r="L72" s="19"/>
    </row>
    <row r="73" spans="2:12">
      <c r="B73" s="19"/>
      <c r="L73" s="19"/>
    </row>
    <row r="74" spans="2:12">
      <c r="B74" s="19"/>
      <c r="L74" s="19"/>
    </row>
    <row r="75" spans="2:12">
      <c r="B75" s="19"/>
      <c r="L75" s="19"/>
    </row>
    <row r="76" spans="2:12" s="1" customFormat="1" ht="12.75">
      <c r="B76" s="28"/>
      <c r="D76" s="39" t="s">
        <v>43</v>
      </c>
      <c r="E76" s="30"/>
      <c r="F76" s="102" t="s">
        <v>44</v>
      </c>
      <c r="G76" s="39" t="s">
        <v>43</v>
      </c>
      <c r="H76" s="30"/>
      <c r="I76" s="30"/>
      <c r="J76" s="103" t="s">
        <v>44</v>
      </c>
      <c r="K76" s="30"/>
      <c r="L76" s="28"/>
    </row>
    <row r="77" spans="2:12" s="1" customFormat="1" ht="14.45" customHeight="1">
      <c r="B77" s="40"/>
      <c r="C77" s="41"/>
      <c r="D77" s="41"/>
      <c r="E77" s="41"/>
      <c r="F77" s="41"/>
      <c r="G77" s="41"/>
      <c r="H77" s="41"/>
      <c r="I77" s="41"/>
      <c r="J77" s="41"/>
      <c r="K77" s="41"/>
      <c r="L77" s="28"/>
    </row>
    <row r="81" spans="2:12" s="1" customFormat="1" ht="6.95" hidden="1" customHeight="1">
      <c r="B81" s="42"/>
      <c r="C81" s="43"/>
      <c r="D81" s="43"/>
      <c r="E81" s="43"/>
      <c r="F81" s="43"/>
      <c r="G81" s="43"/>
      <c r="H81" s="43"/>
      <c r="I81" s="43"/>
      <c r="J81" s="43"/>
      <c r="K81" s="43"/>
      <c r="L81" s="28"/>
    </row>
    <row r="82" spans="2:12" s="1" customFormat="1" ht="24.95" hidden="1" customHeight="1">
      <c r="B82" s="28"/>
      <c r="C82" s="20" t="s">
        <v>119</v>
      </c>
      <c r="L82" s="28"/>
    </row>
    <row r="83" spans="2:12" s="1" customFormat="1" ht="6.95" hidden="1" customHeight="1">
      <c r="B83" s="28"/>
      <c r="L83" s="28"/>
    </row>
    <row r="84" spans="2:12" s="1" customFormat="1" ht="12" hidden="1" customHeight="1">
      <c r="B84" s="28"/>
      <c r="C84" s="25" t="s">
        <v>13</v>
      </c>
      <c r="L84" s="28"/>
    </row>
    <row r="85" spans="2:12" s="1" customFormat="1" ht="16.5" hidden="1" customHeight="1">
      <c r="B85" s="28"/>
      <c r="E85" s="222" t="str">
        <f>E7</f>
        <v>Oprava propustků v km 24,666, 25,142, 25,589 a 25,786 na trati Vsetín - Velké Karlovice</v>
      </c>
      <c r="F85" s="223"/>
      <c r="G85" s="223"/>
      <c r="H85" s="223"/>
      <c r="L85" s="28"/>
    </row>
    <row r="86" spans="2:12" ht="12" hidden="1" customHeight="1">
      <c r="B86" s="19"/>
      <c r="C86" s="25" t="s">
        <v>115</v>
      </c>
      <c r="L86" s="19"/>
    </row>
    <row r="87" spans="2:12" s="1" customFormat="1" ht="16.5" hidden="1" customHeight="1">
      <c r="B87" s="28"/>
      <c r="E87" s="222" t="s">
        <v>709</v>
      </c>
      <c r="F87" s="221"/>
      <c r="G87" s="221"/>
      <c r="H87" s="221"/>
      <c r="L87" s="28"/>
    </row>
    <row r="88" spans="2:12" s="1" customFormat="1" ht="12" hidden="1" customHeight="1">
      <c r="B88" s="28"/>
      <c r="C88" s="25" t="s">
        <v>117</v>
      </c>
      <c r="L88" s="28"/>
    </row>
    <row r="89" spans="2:12" s="1" customFormat="1" ht="16.5" hidden="1" customHeight="1">
      <c r="B89" s="28"/>
      <c r="E89" s="210" t="str">
        <f>E11</f>
        <v>SO 04.2 - Železniční svršek - km 25,786</v>
      </c>
      <c r="F89" s="221"/>
      <c r="G89" s="221"/>
      <c r="H89" s="221"/>
      <c r="L89" s="28"/>
    </row>
    <row r="90" spans="2:12" s="1" customFormat="1" ht="6.95" hidden="1" customHeight="1">
      <c r="B90" s="28"/>
      <c r="L90" s="28"/>
    </row>
    <row r="91" spans="2:12" s="1" customFormat="1" ht="12" hidden="1" customHeight="1">
      <c r="B91" s="28"/>
      <c r="C91" s="25" t="s">
        <v>17</v>
      </c>
      <c r="F91" s="23" t="str">
        <f>F14</f>
        <v xml:space="preserve"> </v>
      </c>
      <c r="I91" s="25" t="s">
        <v>19</v>
      </c>
      <c r="J91" s="48">
        <f>IF(J14="","",J14)</f>
        <v>0</v>
      </c>
      <c r="L91" s="28"/>
    </row>
    <row r="92" spans="2:12" s="1" customFormat="1" ht="6.95" hidden="1" customHeight="1">
      <c r="B92" s="28"/>
      <c r="L92" s="28"/>
    </row>
    <row r="93" spans="2:12" s="1" customFormat="1" ht="15.2" hidden="1" customHeight="1">
      <c r="B93" s="28"/>
      <c r="C93" s="25" t="s">
        <v>20</v>
      </c>
      <c r="F93" s="23" t="str">
        <f>E17</f>
        <v xml:space="preserve"> </v>
      </c>
      <c r="I93" s="25" t="s">
        <v>24</v>
      </c>
      <c r="J93" s="26" t="str">
        <f>E23</f>
        <v xml:space="preserve"> </v>
      </c>
      <c r="L93" s="28"/>
    </row>
    <row r="94" spans="2:12" s="1" customFormat="1" ht="15.2" hidden="1" customHeight="1">
      <c r="B94" s="28"/>
      <c r="C94" s="25" t="s">
        <v>23</v>
      </c>
      <c r="F94" s="23" t="str">
        <f>IF(E20="","",E20)</f>
        <v xml:space="preserve"> </v>
      </c>
      <c r="I94" s="25" t="s">
        <v>26</v>
      </c>
      <c r="J94" s="26" t="str">
        <f>E26</f>
        <v xml:space="preserve"> </v>
      </c>
      <c r="L94" s="28"/>
    </row>
    <row r="95" spans="2:12" s="1" customFormat="1" ht="10.35" hidden="1" customHeight="1">
      <c r="B95" s="28"/>
      <c r="L95" s="28"/>
    </row>
    <row r="96" spans="2:12" s="1" customFormat="1" ht="29.25" hidden="1" customHeight="1">
      <c r="B96" s="28"/>
      <c r="C96" s="104" t="s">
        <v>120</v>
      </c>
      <c r="D96" s="96"/>
      <c r="E96" s="96"/>
      <c r="F96" s="96"/>
      <c r="G96" s="96"/>
      <c r="H96" s="96"/>
      <c r="I96" s="96"/>
      <c r="J96" s="105" t="s">
        <v>121</v>
      </c>
      <c r="K96" s="96"/>
      <c r="L96" s="28"/>
    </row>
    <row r="97" spans="2:47" s="1" customFormat="1" ht="10.35" hidden="1" customHeight="1">
      <c r="B97" s="28"/>
      <c r="L97" s="28"/>
    </row>
    <row r="98" spans="2:47" s="1" customFormat="1" ht="22.9" hidden="1" customHeight="1">
      <c r="B98" s="28"/>
      <c r="C98" s="106" t="s">
        <v>122</v>
      </c>
      <c r="J98" s="62">
        <f>J122</f>
        <v>0</v>
      </c>
      <c r="L98" s="28"/>
      <c r="AU98" s="16" t="s">
        <v>123</v>
      </c>
    </row>
    <row r="99" spans="2:47" s="8" customFormat="1" ht="24.95" hidden="1" customHeight="1">
      <c r="B99" s="107"/>
      <c r="D99" s="108" t="s">
        <v>409</v>
      </c>
      <c r="E99" s="109"/>
      <c r="F99" s="109"/>
      <c r="G99" s="109"/>
      <c r="H99" s="109"/>
      <c r="I99" s="109"/>
      <c r="J99" s="110">
        <f>J123</f>
        <v>0</v>
      </c>
      <c r="L99" s="107"/>
    </row>
    <row r="100" spans="2:47" s="8" customFormat="1" ht="24.95" hidden="1" customHeight="1">
      <c r="B100" s="107"/>
      <c r="D100" s="108" t="s">
        <v>410</v>
      </c>
      <c r="E100" s="109"/>
      <c r="F100" s="109"/>
      <c r="G100" s="109"/>
      <c r="H100" s="109"/>
      <c r="I100" s="109"/>
      <c r="J100" s="110">
        <f>J141</f>
        <v>0</v>
      </c>
      <c r="L100" s="107"/>
    </row>
    <row r="101" spans="2:47" s="1" customFormat="1" ht="21.75" hidden="1" customHeight="1">
      <c r="B101" s="28"/>
      <c r="L101" s="28"/>
    </row>
    <row r="102" spans="2:47" s="1" customFormat="1" ht="6.95" hidden="1" customHeight="1">
      <c r="B102" s="40"/>
      <c r="C102" s="41"/>
      <c r="D102" s="41"/>
      <c r="E102" s="41"/>
      <c r="F102" s="41"/>
      <c r="G102" s="41"/>
      <c r="H102" s="41"/>
      <c r="I102" s="41"/>
      <c r="J102" s="41"/>
      <c r="K102" s="41"/>
      <c r="L102" s="28"/>
    </row>
    <row r="103" spans="2:47" hidden="1"/>
    <row r="104" spans="2:47" hidden="1"/>
    <row r="105" spans="2:47" hidden="1"/>
    <row r="106" spans="2:47" s="1" customFormat="1" ht="6.95" customHeight="1">
      <c r="B106" s="42"/>
      <c r="C106" s="43"/>
      <c r="D106" s="43"/>
      <c r="E106" s="43"/>
      <c r="F106" s="43"/>
      <c r="G106" s="43"/>
      <c r="H106" s="43"/>
      <c r="I106" s="43"/>
      <c r="J106" s="43"/>
      <c r="K106" s="43"/>
      <c r="L106" s="28"/>
    </row>
    <row r="107" spans="2:47" s="1" customFormat="1" ht="24.95" customHeight="1">
      <c r="B107" s="28"/>
      <c r="C107" s="20" t="s">
        <v>139</v>
      </c>
      <c r="L107" s="28"/>
    </row>
    <row r="108" spans="2:47" s="1" customFormat="1" ht="6.95" customHeight="1">
      <c r="B108" s="28"/>
      <c r="L108" s="28"/>
    </row>
    <row r="109" spans="2:47" s="1" customFormat="1" ht="12" customHeight="1">
      <c r="B109" s="28"/>
      <c r="C109" s="25" t="s">
        <v>13</v>
      </c>
      <c r="L109" s="28"/>
    </row>
    <row r="110" spans="2:47" s="1" customFormat="1" ht="16.5" customHeight="1">
      <c r="B110" s="28"/>
      <c r="E110" s="222" t="str">
        <f>E7</f>
        <v>Oprava propustků v km 24,666, 25,142, 25,589 a 25,786 na trati Vsetín - Velké Karlovice</v>
      </c>
      <c r="F110" s="223"/>
      <c r="G110" s="223"/>
      <c r="H110" s="223"/>
      <c r="L110" s="28"/>
    </row>
    <row r="111" spans="2:47" ht="12" customHeight="1">
      <c r="B111" s="19"/>
      <c r="C111" s="25" t="s">
        <v>115</v>
      </c>
      <c r="L111" s="19"/>
    </row>
    <row r="112" spans="2:47" s="1" customFormat="1" ht="16.5" customHeight="1">
      <c r="B112" s="28"/>
      <c r="E112" s="222" t="s">
        <v>709</v>
      </c>
      <c r="F112" s="221"/>
      <c r="G112" s="221"/>
      <c r="H112" s="221"/>
      <c r="L112" s="28"/>
    </row>
    <row r="113" spans="2:65" s="1" customFormat="1" ht="12" customHeight="1">
      <c r="B113" s="28"/>
      <c r="C113" s="25" t="s">
        <v>117</v>
      </c>
      <c r="L113" s="28"/>
    </row>
    <row r="114" spans="2:65" s="1" customFormat="1" ht="16.5" customHeight="1">
      <c r="B114" s="28"/>
      <c r="E114" s="210" t="str">
        <f>E11</f>
        <v>SO 04.2 - Železniční svršek - km 25,786</v>
      </c>
      <c r="F114" s="221"/>
      <c r="G114" s="221"/>
      <c r="H114" s="221"/>
      <c r="L114" s="28"/>
    </row>
    <row r="115" spans="2:65" s="1" customFormat="1" ht="6.95" customHeight="1">
      <c r="B115" s="28"/>
      <c r="L115" s="28"/>
    </row>
    <row r="116" spans="2:65" s="1" customFormat="1" ht="12" customHeight="1">
      <c r="B116" s="28"/>
      <c r="C116" s="25" t="s">
        <v>17</v>
      </c>
      <c r="F116" s="23" t="str">
        <f>F14</f>
        <v xml:space="preserve"> </v>
      </c>
      <c r="I116" s="25" t="s">
        <v>19</v>
      </c>
      <c r="J116" s="48">
        <f>IF(J14="","",J14)</f>
        <v>0</v>
      </c>
      <c r="L116" s="28"/>
    </row>
    <row r="117" spans="2:65" s="1" customFormat="1" ht="6.95" customHeight="1">
      <c r="B117" s="28"/>
      <c r="L117" s="28"/>
    </row>
    <row r="118" spans="2:65" s="1" customFormat="1" ht="15.2" customHeight="1">
      <c r="B118" s="28"/>
      <c r="C118" s="25" t="s">
        <v>20</v>
      </c>
      <c r="F118" s="23" t="str">
        <f>E17</f>
        <v xml:space="preserve"> </v>
      </c>
      <c r="I118" s="25" t="s">
        <v>24</v>
      </c>
      <c r="J118" s="26" t="str">
        <f>E23</f>
        <v xml:space="preserve"> </v>
      </c>
      <c r="L118" s="28"/>
    </row>
    <row r="119" spans="2:65" s="1" customFormat="1" ht="15.2" customHeight="1">
      <c r="B119" s="28"/>
      <c r="C119" s="25" t="s">
        <v>23</v>
      </c>
      <c r="F119" s="23" t="str">
        <f>IF(E20="","",E20)</f>
        <v xml:space="preserve"> </v>
      </c>
      <c r="I119" s="25" t="s">
        <v>26</v>
      </c>
      <c r="J119" s="26" t="str">
        <f>E26</f>
        <v xml:space="preserve"> </v>
      </c>
      <c r="L119" s="28"/>
    </row>
    <row r="120" spans="2:65" s="1" customFormat="1" ht="10.35" customHeight="1">
      <c r="B120" s="28"/>
      <c r="L120" s="28"/>
    </row>
    <row r="121" spans="2:65" s="10" customFormat="1" ht="29.25" customHeight="1">
      <c r="B121" s="115"/>
      <c r="C121" s="116" t="s">
        <v>140</v>
      </c>
      <c r="D121" s="117" t="s">
        <v>53</v>
      </c>
      <c r="E121" s="117" t="s">
        <v>49</v>
      </c>
      <c r="F121" s="117" t="s">
        <v>50</v>
      </c>
      <c r="G121" s="117" t="s">
        <v>141</v>
      </c>
      <c r="H121" s="117" t="s">
        <v>142</v>
      </c>
      <c r="I121" s="117" t="s">
        <v>143</v>
      </c>
      <c r="J121" s="118" t="s">
        <v>121</v>
      </c>
      <c r="K121" s="119" t="s">
        <v>144</v>
      </c>
      <c r="L121" s="115"/>
      <c r="M121" s="55" t="s">
        <v>1</v>
      </c>
      <c r="N121" s="56" t="s">
        <v>32</v>
      </c>
      <c r="O121" s="56" t="s">
        <v>145</v>
      </c>
      <c r="P121" s="56" t="s">
        <v>146</v>
      </c>
      <c r="Q121" s="56" t="s">
        <v>147</v>
      </c>
      <c r="R121" s="56" t="s">
        <v>148</v>
      </c>
      <c r="S121" s="56" t="s">
        <v>149</v>
      </c>
      <c r="T121" s="57" t="s">
        <v>150</v>
      </c>
    </row>
    <row r="122" spans="2:65" s="1" customFormat="1" ht="22.9" customHeight="1">
      <c r="B122" s="28"/>
      <c r="C122" s="60" t="s">
        <v>151</v>
      </c>
      <c r="J122" s="120">
        <f>BK122</f>
        <v>0</v>
      </c>
      <c r="L122" s="28"/>
      <c r="M122" s="58"/>
      <c r="N122" s="49"/>
      <c r="O122" s="49"/>
      <c r="P122" s="121">
        <f>P123+P141</f>
        <v>0</v>
      </c>
      <c r="Q122" s="49"/>
      <c r="R122" s="121">
        <f>R123+R141</f>
        <v>80.555999999999997</v>
      </c>
      <c r="S122" s="49"/>
      <c r="T122" s="122">
        <f>T123+T141</f>
        <v>0</v>
      </c>
      <c r="AT122" s="16" t="s">
        <v>67</v>
      </c>
      <c r="AU122" s="16" t="s">
        <v>123</v>
      </c>
      <c r="BK122" s="123">
        <f>BK123+BK141</f>
        <v>0</v>
      </c>
    </row>
    <row r="123" spans="2:65" s="11" customFormat="1" ht="25.9" customHeight="1">
      <c r="B123" s="124"/>
      <c r="D123" s="125" t="s">
        <v>67</v>
      </c>
      <c r="E123" s="126" t="s">
        <v>174</v>
      </c>
      <c r="F123" s="126" t="s">
        <v>411</v>
      </c>
      <c r="J123" s="127">
        <f>BK123</f>
        <v>0</v>
      </c>
      <c r="L123" s="124"/>
      <c r="M123" s="128"/>
      <c r="N123" s="129"/>
      <c r="O123" s="129"/>
      <c r="P123" s="130">
        <f>SUM(P124:P140)</f>
        <v>0</v>
      </c>
      <c r="Q123" s="129"/>
      <c r="R123" s="130">
        <f>SUM(R124:R140)</f>
        <v>80.555999999999997</v>
      </c>
      <c r="S123" s="129"/>
      <c r="T123" s="131">
        <f>SUM(T124:T140)</f>
        <v>0</v>
      </c>
      <c r="AR123" s="125" t="s">
        <v>75</v>
      </c>
      <c r="AT123" s="132" t="s">
        <v>67</v>
      </c>
      <c r="AU123" s="132" t="s">
        <v>68</v>
      </c>
      <c r="AY123" s="125" t="s">
        <v>154</v>
      </c>
      <c r="BK123" s="133">
        <f>SUM(BK124:BK140)</f>
        <v>0</v>
      </c>
    </row>
    <row r="124" spans="2:65" s="1" customFormat="1" ht="24" customHeight="1">
      <c r="B124" s="136"/>
      <c r="C124" s="137" t="s">
        <v>75</v>
      </c>
      <c r="D124" s="137" t="s">
        <v>156</v>
      </c>
      <c r="E124" s="138" t="s">
        <v>412</v>
      </c>
      <c r="F124" s="139" t="s">
        <v>413</v>
      </c>
      <c r="G124" s="140" t="s">
        <v>169</v>
      </c>
      <c r="H124" s="141">
        <v>20.36</v>
      </c>
      <c r="I124" s="142"/>
      <c r="J124" s="142">
        <f t="shared" ref="J124:J140" si="0">ROUND(I124*H124,2)</f>
        <v>0</v>
      </c>
      <c r="K124" s="139" t="s">
        <v>414</v>
      </c>
      <c r="L124" s="28"/>
      <c r="M124" s="143" t="s">
        <v>1</v>
      </c>
      <c r="N124" s="144" t="s">
        <v>33</v>
      </c>
      <c r="O124" s="145">
        <v>0</v>
      </c>
      <c r="P124" s="145">
        <f t="shared" ref="P124:P140" si="1">O124*H124</f>
        <v>0</v>
      </c>
      <c r="Q124" s="145">
        <v>0</v>
      </c>
      <c r="R124" s="145">
        <f t="shared" ref="R124:R140" si="2">Q124*H124</f>
        <v>0</v>
      </c>
      <c r="S124" s="145">
        <v>0</v>
      </c>
      <c r="T124" s="146">
        <f t="shared" ref="T124:T140" si="3">S124*H124</f>
        <v>0</v>
      </c>
      <c r="AR124" s="147" t="s">
        <v>160</v>
      </c>
      <c r="AT124" s="147" t="s">
        <v>156</v>
      </c>
      <c r="AU124" s="147" t="s">
        <v>75</v>
      </c>
      <c r="AY124" s="16" t="s">
        <v>154</v>
      </c>
      <c r="BE124" s="148">
        <f t="shared" ref="BE124:BE140" si="4">IF(N124="základní",J124,0)</f>
        <v>0</v>
      </c>
      <c r="BF124" s="148">
        <f t="shared" ref="BF124:BF140" si="5">IF(N124="snížená",J124,0)</f>
        <v>0</v>
      </c>
      <c r="BG124" s="148">
        <f t="shared" ref="BG124:BG140" si="6">IF(N124="zákl. přenesená",J124,0)</f>
        <v>0</v>
      </c>
      <c r="BH124" s="148">
        <f t="shared" ref="BH124:BH140" si="7">IF(N124="sníž. přenesená",J124,0)</f>
        <v>0</v>
      </c>
      <c r="BI124" s="148">
        <f t="shared" ref="BI124:BI140" si="8">IF(N124="nulová",J124,0)</f>
        <v>0</v>
      </c>
      <c r="BJ124" s="16" t="s">
        <v>75</v>
      </c>
      <c r="BK124" s="148">
        <f t="shared" ref="BK124:BK140" si="9">ROUND(I124*H124,2)</f>
        <v>0</v>
      </c>
      <c r="BL124" s="16" t="s">
        <v>160</v>
      </c>
      <c r="BM124" s="147" t="s">
        <v>415</v>
      </c>
    </row>
    <row r="125" spans="2:65" s="1" customFormat="1" ht="16.5" customHeight="1">
      <c r="B125" s="136"/>
      <c r="C125" s="137" t="s">
        <v>77</v>
      </c>
      <c r="D125" s="137" t="s">
        <v>156</v>
      </c>
      <c r="E125" s="138" t="s">
        <v>416</v>
      </c>
      <c r="F125" s="139" t="s">
        <v>417</v>
      </c>
      <c r="G125" s="140" t="s">
        <v>169</v>
      </c>
      <c r="H125" s="141">
        <v>18</v>
      </c>
      <c r="I125" s="142"/>
      <c r="J125" s="142">
        <f t="shared" si="0"/>
        <v>0</v>
      </c>
      <c r="K125" s="139" t="s">
        <v>414</v>
      </c>
      <c r="L125" s="28"/>
      <c r="M125" s="143" t="s">
        <v>1</v>
      </c>
      <c r="N125" s="144" t="s">
        <v>33</v>
      </c>
      <c r="O125" s="145">
        <v>0</v>
      </c>
      <c r="P125" s="145">
        <f t="shared" si="1"/>
        <v>0</v>
      </c>
      <c r="Q125" s="145">
        <v>0</v>
      </c>
      <c r="R125" s="145">
        <f t="shared" si="2"/>
        <v>0</v>
      </c>
      <c r="S125" s="145">
        <v>0</v>
      </c>
      <c r="T125" s="146">
        <f t="shared" si="3"/>
        <v>0</v>
      </c>
      <c r="AR125" s="147" t="s">
        <v>160</v>
      </c>
      <c r="AT125" s="147" t="s">
        <v>156</v>
      </c>
      <c r="AU125" s="147" t="s">
        <v>75</v>
      </c>
      <c r="AY125" s="16" t="s">
        <v>154</v>
      </c>
      <c r="BE125" s="148">
        <f t="shared" si="4"/>
        <v>0</v>
      </c>
      <c r="BF125" s="148">
        <f t="shared" si="5"/>
        <v>0</v>
      </c>
      <c r="BG125" s="148">
        <f t="shared" si="6"/>
        <v>0</v>
      </c>
      <c r="BH125" s="148">
        <f t="shared" si="7"/>
        <v>0</v>
      </c>
      <c r="BI125" s="148">
        <f t="shared" si="8"/>
        <v>0</v>
      </c>
      <c r="BJ125" s="16" t="s">
        <v>75</v>
      </c>
      <c r="BK125" s="148">
        <f t="shared" si="9"/>
        <v>0</v>
      </c>
      <c r="BL125" s="16" t="s">
        <v>160</v>
      </c>
      <c r="BM125" s="147" t="s">
        <v>418</v>
      </c>
    </row>
    <row r="126" spans="2:65" s="1" customFormat="1" ht="16.5" customHeight="1">
      <c r="B126" s="136"/>
      <c r="C126" s="164" t="s">
        <v>166</v>
      </c>
      <c r="D126" s="164" t="s">
        <v>226</v>
      </c>
      <c r="E126" s="165" t="s">
        <v>419</v>
      </c>
      <c r="F126" s="166" t="s">
        <v>420</v>
      </c>
      <c r="G126" s="167" t="s">
        <v>216</v>
      </c>
      <c r="H126" s="168">
        <v>80.555999999999997</v>
      </c>
      <c r="I126" s="169"/>
      <c r="J126" s="169">
        <f t="shared" si="0"/>
        <v>0</v>
      </c>
      <c r="K126" s="166" t="s">
        <v>414</v>
      </c>
      <c r="L126" s="170"/>
      <c r="M126" s="171" t="s">
        <v>1</v>
      </c>
      <c r="N126" s="172" t="s">
        <v>33</v>
      </c>
      <c r="O126" s="145">
        <v>0</v>
      </c>
      <c r="P126" s="145">
        <f t="shared" si="1"/>
        <v>0</v>
      </c>
      <c r="Q126" s="145">
        <v>1</v>
      </c>
      <c r="R126" s="145">
        <f t="shared" si="2"/>
        <v>80.555999999999997</v>
      </c>
      <c r="S126" s="145">
        <v>0</v>
      </c>
      <c r="T126" s="146">
        <f t="shared" si="3"/>
        <v>0</v>
      </c>
      <c r="AR126" s="147" t="s">
        <v>186</v>
      </c>
      <c r="AT126" s="147" t="s">
        <v>226</v>
      </c>
      <c r="AU126" s="147" t="s">
        <v>75</v>
      </c>
      <c r="AY126" s="16" t="s">
        <v>154</v>
      </c>
      <c r="BE126" s="148">
        <f t="shared" si="4"/>
        <v>0</v>
      </c>
      <c r="BF126" s="148">
        <f t="shared" si="5"/>
        <v>0</v>
      </c>
      <c r="BG126" s="148">
        <f t="shared" si="6"/>
        <v>0</v>
      </c>
      <c r="BH126" s="148">
        <f t="shared" si="7"/>
        <v>0</v>
      </c>
      <c r="BI126" s="148">
        <f t="shared" si="8"/>
        <v>0</v>
      </c>
      <c r="BJ126" s="16" t="s">
        <v>75</v>
      </c>
      <c r="BK126" s="148">
        <f t="shared" si="9"/>
        <v>0</v>
      </c>
      <c r="BL126" s="16" t="s">
        <v>160</v>
      </c>
      <c r="BM126" s="147" t="s">
        <v>421</v>
      </c>
    </row>
    <row r="127" spans="2:65" s="1" customFormat="1" ht="24" customHeight="1">
      <c r="B127" s="136"/>
      <c r="C127" s="137" t="s">
        <v>160</v>
      </c>
      <c r="D127" s="137" t="s">
        <v>156</v>
      </c>
      <c r="E127" s="138" t="s">
        <v>422</v>
      </c>
      <c r="F127" s="139" t="s">
        <v>423</v>
      </c>
      <c r="G127" s="140" t="s">
        <v>159</v>
      </c>
      <c r="H127" s="141">
        <v>40.31</v>
      </c>
      <c r="I127" s="142"/>
      <c r="J127" s="142">
        <f t="shared" si="0"/>
        <v>0</v>
      </c>
      <c r="K127" s="139" t="s">
        <v>414</v>
      </c>
      <c r="L127" s="28"/>
      <c r="M127" s="143" t="s">
        <v>1</v>
      </c>
      <c r="N127" s="144" t="s">
        <v>33</v>
      </c>
      <c r="O127" s="145">
        <v>0</v>
      </c>
      <c r="P127" s="145">
        <f t="shared" si="1"/>
        <v>0</v>
      </c>
      <c r="Q127" s="145">
        <v>0</v>
      </c>
      <c r="R127" s="145">
        <f t="shared" si="2"/>
        <v>0</v>
      </c>
      <c r="S127" s="145">
        <v>0</v>
      </c>
      <c r="T127" s="146">
        <f t="shared" si="3"/>
        <v>0</v>
      </c>
      <c r="AR127" s="147" t="s">
        <v>160</v>
      </c>
      <c r="AT127" s="147" t="s">
        <v>156</v>
      </c>
      <c r="AU127" s="147" t="s">
        <v>75</v>
      </c>
      <c r="AY127" s="16" t="s">
        <v>154</v>
      </c>
      <c r="BE127" s="148">
        <f t="shared" si="4"/>
        <v>0</v>
      </c>
      <c r="BF127" s="148">
        <f t="shared" si="5"/>
        <v>0</v>
      </c>
      <c r="BG127" s="148">
        <f t="shared" si="6"/>
        <v>0</v>
      </c>
      <c r="BH127" s="148">
        <f t="shared" si="7"/>
        <v>0</v>
      </c>
      <c r="BI127" s="148">
        <f t="shared" si="8"/>
        <v>0</v>
      </c>
      <c r="BJ127" s="16" t="s">
        <v>75</v>
      </c>
      <c r="BK127" s="148">
        <f t="shared" si="9"/>
        <v>0</v>
      </c>
      <c r="BL127" s="16" t="s">
        <v>160</v>
      </c>
      <c r="BM127" s="147" t="s">
        <v>424</v>
      </c>
    </row>
    <row r="128" spans="2:65" s="1" customFormat="1" ht="16.5" customHeight="1">
      <c r="B128" s="136"/>
      <c r="C128" s="137" t="s">
        <v>174</v>
      </c>
      <c r="D128" s="137" t="s">
        <v>156</v>
      </c>
      <c r="E128" s="138" t="s">
        <v>425</v>
      </c>
      <c r="F128" s="139" t="s">
        <v>426</v>
      </c>
      <c r="G128" s="140" t="s">
        <v>427</v>
      </c>
      <c r="H128" s="141">
        <v>0.04</v>
      </c>
      <c r="I128" s="142"/>
      <c r="J128" s="142">
        <f t="shared" si="0"/>
        <v>0</v>
      </c>
      <c r="K128" s="139" t="s">
        <v>414</v>
      </c>
      <c r="L128" s="28"/>
      <c r="M128" s="143" t="s">
        <v>1</v>
      </c>
      <c r="N128" s="144" t="s">
        <v>33</v>
      </c>
      <c r="O128" s="145">
        <v>0</v>
      </c>
      <c r="P128" s="145">
        <f t="shared" si="1"/>
        <v>0</v>
      </c>
      <c r="Q128" s="145">
        <v>0</v>
      </c>
      <c r="R128" s="145">
        <f t="shared" si="2"/>
        <v>0</v>
      </c>
      <c r="S128" s="145">
        <v>0</v>
      </c>
      <c r="T128" s="146">
        <f t="shared" si="3"/>
        <v>0</v>
      </c>
      <c r="AR128" s="147" t="s">
        <v>160</v>
      </c>
      <c r="AT128" s="147" t="s">
        <v>156</v>
      </c>
      <c r="AU128" s="147" t="s">
        <v>75</v>
      </c>
      <c r="AY128" s="16" t="s">
        <v>154</v>
      </c>
      <c r="BE128" s="148">
        <f t="shared" si="4"/>
        <v>0</v>
      </c>
      <c r="BF128" s="148">
        <f t="shared" si="5"/>
        <v>0</v>
      </c>
      <c r="BG128" s="148">
        <f t="shared" si="6"/>
        <v>0</v>
      </c>
      <c r="BH128" s="148">
        <f t="shared" si="7"/>
        <v>0</v>
      </c>
      <c r="BI128" s="148">
        <f t="shared" si="8"/>
        <v>0</v>
      </c>
      <c r="BJ128" s="16" t="s">
        <v>75</v>
      </c>
      <c r="BK128" s="148">
        <f t="shared" si="9"/>
        <v>0</v>
      </c>
      <c r="BL128" s="16" t="s">
        <v>160</v>
      </c>
      <c r="BM128" s="147" t="s">
        <v>428</v>
      </c>
    </row>
    <row r="129" spans="2:65" s="1" customFormat="1" ht="24" customHeight="1">
      <c r="B129" s="136"/>
      <c r="C129" s="137" t="s">
        <v>178</v>
      </c>
      <c r="D129" s="137" t="s">
        <v>156</v>
      </c>
      <c r="E129" s="138" t="s">
        <v>429</v>
      </c>
      <c r="F129" s="139" t="s">
        <v>430</v>
      </c>
      <c r="G129" s="140" t="s">
        <v>427</v>
      </c>
      <c r="H129" s="141">
        <v>0.01</v>
      </c>
      <c r="I129" s="142"/>
      <c r="J129" s="142">
        <f t="shared" si="0"/>
        <v>0</v>
      </c>
      <c r="K129" s="139" t="s">
        <v>414</v>
      </c>
      <c r="L129" s="28"/>
      <c r="M129" s="143" t="s">
        <v>1</v>
      </c>
      <c r="N129" s="144" t="s">
        <v>33</v>
      </c>
      <c r="O129" s="145">
        <v>0</v>
      </c>
      <c r="P129" s="145">
        <f t="shared" si="1"/>
        <v>0</v>
      </c>
      <c r="Q129" s="145">
        <v>0</v>
      </c>
      <c r="R129" s="145">
        <f t="shared" si="2"/>
        <v>0</v>
      </c>
      <c r="S129" s="145">
        <v>0</v>
      </c>
      <c r="T129" s="146">
        <f t="shared" si="3"/>
        <v>0</v>
      </c>
      <c r="AR129" s="147" t="s">
        <v>160</v>
      </c>
      <c r="AT129" s="147" t="s">
        <v>156</v>
      </c>
      <c r="AU129" s="147" t="s">
        <v>75</v>
      </c>
      <c r="AY129" s="16" t="s">
        <v>154</v>
      </c>
      <c r="BE129" s="148">
        <f t="shared" si="4"/>
        <v>0</v>
      </c>
      <c r="BF129" s="148">
        <f t="shared" si="5"/>
        <v>0</v>
      </c>
      <c r="BG129" s="148">
        <f t="shared" si="6"/>
        <v>0</v>
      </c>
      <c r="BH129" s="148">
        <f t="shared" si="7"/>
        <v>0</v>
      </c>
      <c r="BI129" s="148">
        <f t="shared" si="8"/>
        <v>0</v>
      </c>
      <c r="BJ129" s="16" t="s">
        <v>75</v>
      </c>
      <c r="BK129" s="148">
        <f t="shared" si="9"/>
        <v>0</v>
      </c>
      <c r="BL129" s="16" t="s">
        <v>160</v>
      </c>
      <c r="BM129" s="147" t="s">
        <v>431</v>
      </c>
    </row>
    <row r="130" spans="2:65" s="1" customFormat="1" ht="24" customHeight="1">
      <c r="B130" s="136"/>
      <c r="C130" s="137" t="s">
        <v>182</v>
      </c>
      <c r="D130" s="137" t="s">
        <v>156</v>
      </c>
      <c r="E130" s="138" t="s">
        <v>432</v>
      </c>
      <c r="F130" s="139" t="s">
        <v>433</v>
      </c>
      <c r="G130" s="140" t="s">
        <v>427</v>
      </c>
      <c r="H130" s="141">
        <v>0.01</v>
      </c>
      <c r="I130" s="142"/>
      <c r="J130" s="142">
        <f t="shared" si="0"/>
        <v>0</v>
      </c>
      <c r="K130" s="139" t="s">
        <v>414</v>
      </c>
      <c r="L130" s="28"/>
      <c r="M130" s="143" t="s">
        <v>1</v>
      </c>
      <c r="N130" s="144" t="s">
        <v>33</v>
      </c>
      <c r="O130" s="145">
        <v>0</v>
      </c>
      <c r="P130" s="145">
        <f t="shared" si="1"/>
        <v>0</v>
      </c>
      <c r="Q130" s="145">
        <v>0</v>
      </c>
      <c r="R130" s="145">
        <f t="shared" si="2"/>
        <v>0</v>
      </c>
      <c r="S130" s="145">
        <v>0</v>
      </c>
      <c r="T130" s="146">
        <f t="shared" si="3"/>
        <v>0</v>
      </c>
      <c r="AR130" s="147" t="s">
        <v>160</v>
      </c>
      <c r="AT130" s="147" t="s">
        <v>156</v>
      </c>
      <c r="AU130" s="147" t="s">
        <v>75</v>
      </c>
      <c r="AY130" s="16" t="s">
        <v>154</v>
      </c>
      <c r="BE130" s="148">
        <f t="shared" si="4"/>
        <v>0</v>
      </c>
      <c r="BF130" s="148">
        <f t="shared" si="5"/>
        <v>0</v>
      </c>
      <c r="BG130" s="148">
        <f t="shared" si="6"/>
        <v>0</v>
      </c>
      <c r="BH130" s="148">
        <f t="shared" si="7"/>
        <v>0</v>
      </c>
      <c r="BI130" s="148">
        <f t="shared" si="8"/>
        <v>0</v>
      </c>
      <c r="BJ130" s="16" t="s">
        <v>75</v>
      </c>
      <c r="BK130" s="148">
        <f t="shared" si="9"/>
        <v>0</v>
      </c>
      <c r="BL130" s="16" t="s">
        <v>160</v>
      </c>
      <c r="BM130" s="147" t="s">
        <v>434</v>
      </c>
    </row>
    <row r="131" spans="2:65" s="1" customFormat="1" ht="16.5" customHeight="1">
      <c r="B131" s="136"/>
      <c r="C131" s="137" t="s">
        <v>186</v>
      </c>
      <c r="D131" s="137" t="s">
        <v>156</v>
      </c>
      <c r="E131" s="138" t="s">
        <v>435</v>
      </c>
      <c r="F131" s="139" t="s">
        <v>436</v>
      </c>
      <c r="G131" s="140" t="s">
        <v>275</v>
      </c>
      <c r="H131" s="141">
        <v>4</v>
      </c>
      <c r="I131" s="142"/>
      <c r="J131" s="142">
        <f t="shared" si="0"/>
        <v>0</v>
      </c>
      <c r="K131" s="139" t="s">
        <v>414</v>
      </c>
      <c r="L131" s="28"/>
      <c r="M131" s="143" t="s">
        <v>1</v>
      </c>
      <c r="N131" s="144" t="s">
        <v>33</v>
      </c>
      <c r="O131" s="145">
        <v>0</v>
      </c>
      <c r="P131" s="145">
        <f t="shared" si="1"/>
        <v>0</v>
      </c>
      <c r="Q131" s="145">
        <v>0</v>
      </c>
      <c r="R131" s="145">
        <f t="shared" si="2"/>
        <v>0</v>
      </c>
      <c r="S131" s="145">
        <v>0</v>
      </c>
      <c r="T131" s="146">
        <f t="shared" si="3"/>
        <v>0</v>
      </c>
      <c r="AR131" s="147" t="s">
        <v>160</v>
      </c>
      <c r="AT131" s="147" t="s">
        <v>156</v>
      </c>
      <c r="AU131" s="147" t="s">
        <v>75</v>
      </c>
      <c r="AY131" s="16" t="s">
        <v>154</v>
      </c>
      <c r="BE131" s="148">
        <f t="shared" si="4"/>
        <v>0</v>
      </c>
      <c r="BF131" s="148">
        <f t="shared" si="5"/>
        <v>0</v>
      </c>
      <c r="BG131" s="148">
        <f t="shared" si="6"/>
        <v>0</v>
      </c>
      <c r="BH131" s="148">
        <f t="shared" si="7"/>
        <v>0</v>
      </c>
      <c r="BI131" s="148">
        <f t="shared" si="8"/>
        <v>0</v>
      </c>
      <c r="BJ131" s="16" t="s">
        <v>75</v>
      </c>
      <c r="BK131" s="148">
        <f t="shared" si="9"/>
        <v>0</v>
      </c>
      <c r="BL131" s="16" t="s">
        <v>160</v>
      </c>
      <c r="BM131" s="147" t="s">
        <v>437</v>
      </c>
    </row>
    <row r="132" spans="2:65" s="1" customFormat="1" ht="24" customHeight="1">
      <c r="B132" s="136"/>
      <c r="C132" s="137" t="s">
        <v>193</v>
      </c>
      <c r="D132" s="137" t="s">
        <v>156</v>
      </c>
      <c r="E132" s="138" t="s">
        <v>438</v>
      </c>
      <c r="F132" s="139" t="s">
        <v>439</v>
      </c>
      <c r="G132" s="140" t="s">
        <v>427</v>
      </c>
      <c r="H132" s="141">
        <v>0.12</v>
      </c>
      <c r="I132" s="142"/>
      <c r="J132" s="142">
        <f t="shared" si="0"/>
        <v>0</v>
      </c>
      <c r="K132" s="139" t="s">
        <v>414</v>
      </c>
      <c r="L132" s="28"/>
      <c r="M132" s="143" t="s">
        <v>1</v>
      </c>
      <c r="N132" s="144" t="s">
        <v>33</v>
      </c>
      <c r="O132" s="145">
        <v>0</v>
      </c>
      <c r="P132" s="145">
        <f t="shared" si="1"/>
        <v>0</v>
      </c>
      <c r="Q132" s="145">
        <v>0</v>
      </c>
      <c r="R132" s="145">
        <f t="shared" si="2"/>
        <v>0</v>
      </c>
      <c r="S132" s="145">
        <v>0</v>
      </c>
      <c r="T132" s="146">
        <f t="shared" si="3"/>
        <v>0</v>
      </c>
      <c r="AR132" s="147" t="s">
        <v>160</v>
      </c>
      <c r="AT132" s="147" t="s">
        <v>156</v>
      </c>
      <c r="AU132" s="147" t="s">
        <v>75</v>
      </c>
      <c r="AY132" s="16" t="s">
        <v>154</v>
      </c>
      <c r="BE132" s="148">
        <f t="shared" si="4"/>
        <v>0</v>
      </c>
      <c r="BF132" s="148">
        <f t="shared" si="5"/>
        <v>0</v>
      </c>
      <c r="BG132" s="148">
        <f t="shared" si="6"/>
        <v>0</v>
      </c>
      <c r="BH132" s="148">
        <f t="shared" si="7"/>
        <v>0</v>
      </c>
      <c r="BI132" s="148">
        <f t="shared" si="8"/>
        <v>0</v>
      </c>
      <c r="BJ132" s="16" t="s">
        <v>75</v>
      </c>
      <c r="BK132" s="148">
        <f t="shared" si="9"/>
        <v>0</v>
      </c>
      <c r="BL132" s="16" t="s">
        <v>160</v>
      </c>
      <c r="BM132" s="147" t="s">
        <v>440</v>
      </c>
    </row>
    <row r="133" spans="2:65" s="1" customFormat="1" ht="24" customHeight="1">
      <c r="B133" s="136"/>
      <c r="C133" s="137" t="s">
        <v>197</v>
      </c>
      <c r="D133" s="137" t="s">
        <v>156</v>
      </c>
      <c r="E133" s="138" t="s">
        <v>441</v>
      </c>
      <c r="F133" s="139" t="s">
        <v>442</v>
      </c>
      <c r="G133" s="140" t="s">
        <v>443</v>
      </c>
      <c r="H133" s="141">
        <v>4</v>
      </c>
      <c r="I133" s="142"/>
      <c r="J133" s="142">
        <f t="shared" si="0"/>
        <v>0</v>
      </c>
      <c r="K133" s="139" t="s">
        <v>414</v>
      </c>
      <c r="L133" s="28"/>
      <c r="M133" s="143" t="s">
        <v>1</v>
      </c>
      <c r="N133" s="144" t="s">
        <v>33</v>
      </c>
      <c r="O133" s="145">
        <v>0</v>
      </c>
      <c r="P133" s="145">
        <f t="shared" si="1"/>
        <v>0</v>
      </c>
      <c r="Q133" s="145">
        <v>0</v>
      </c>
      <c r="R133" s="145">
        <f t="shared" si="2"/>
        <v>0</v>
      </c>
      <c r="S133" s="145">
        <v>0</v>
      </c>
      <c r="T133" s="146">
        <f t="shared" si="3"/>
        <v>0</v>
      </c>
      <c r="AR133" s="147" t="s">
        <v>160</v>
      </c>
      <c r="AT133" s="147" t="s">
        <v>156</v>
      </c>
      <c r="AU133" s="147" t="s">
        <v>75</v>
      </c>
      <c r="AY133" s="16" t="s">
        <v>154</v>
      </c>
      <c r="BE133" s="148">
        <f t="shared" si="4"/>
        <v>0</v>
      </c>
      <c r="BF133" s="148">
        <f t="shared" si="5"/>
        <v>0</v>
      </c>
      <c r="BG133" s="148">
        <f t="shared" si="6"/>
        <v>0</v>
      </c>
      <c r="BH133" s="148">
        <f t="shared" si="7"/>
        <v>0</v>
      </c>
      <c r="BI133" s="148">
        <f t="shared" si="8"/>
        <v>0</v>
      </c>
      <c r="BJ133" s="16" t="s">
        <v>75</v>
      </c>
      <c r="BK133" s="148">
        <f t="shared" si="9"/>
        <v>0</v>
      </c>
      <c r="BL133" s="16" t="s">
        <v>160</v>
      </c>
      <c r="BM133" s="147" t="s">
        <v>444</v>
      </c>
    </row>
    <row r="134" spans="2:65" s="1" customFormat="1" ht="24" customHeight="1">
      <c r="B134" s="136"/>
      <c r="C134" s="137" t="s">
        <v>202</v>
      </c>
      <c r="D134" s="137" t="s">
        <v>156</v>
      </c>
      <c r="E134" s="138" t="s">
        <v>445</v>
      </c>
      <c r="F134" s="139" t="s">
        <v>446</v>
      </c>
      <c r="G134" s="140" t="s">
        <v>443</v>
      </c>
      <c r="H134" s="141">
        <v>2</v>
      </c>
      <c r="I134" s="142"/>
      <c r="J134" s="142">
        <f t="shared" si="0"/>
        <v>0</v>
      </c>
      <c r="K134" s="139" t="s">
        <v>414</v>
      </c>
      <c r="L134" s="28"/>
      <c r="M134" s="143" t="s">
        <v>1</v>
      </c>
      <c r="N134" s="144" t="s">
        <v>33</v>
      </c>
      <c r="O134" s="145">
        <v>0</v>
      </c>
      <c r="P134" s="145">
        <f t="shared" si="1"/>
        <v>0</v>
      </c>
      <c r="Q134" s="145">
        <v>0</v>
      </c>
      <c r="R134" s="145">
        <f t="shared" si="2"/>
        <v>0</v>
      </c>
      <c r="S134" s="145">
        <v>0</v>
      </c>
      <c r="T134" s="146">
        <f t="shared" si="3"/>
        <v>0</v>
      </c>
      <c r="AR134" s="147" t="s">
        <v>160</v>
      </c>
      <c r="AT134" s="147" t="s">
        <v>156</v>
      </c>
      <c r="AU134" s="147" t="s">
        <v>75</v>
      </c>
      <c r="AY134" s="16" t="s">
        <v>154</v>
      </c>
      <c r="BE134" s="148">
        <f t="shared" si="4"/>
        <v>0</v>
      </c>
      <c r="BF134" s="148">
        <f t="shared" si="5"/>
        <v>0</v>
      </c>
      <c r="BG134" s="148">
        <f t="shared" si="6"/>
        <v>0</v>
      </c>
      <c r="BH134" s="148">
        <f t="shared" si="7"/>
        <v>0</v>
      </c>
      <c r="BI134" s="148">
        <f t="shared" si="8"/>
        <v>0</v>
      </c>
      <c r="BJ134" s="16" t="s">
        <v>75</v>
      </c>
      <c r="BK134" s="148">
        <f t="shared" si="9"/>
        <v>0</v>
      </c>
      <c r="BL134" s="16" t="s">
        <v>160</v>
      </c>
      <c r="BM134" s="147" t="s">
        <v>447</v>
      </c>
    </row>
    <row r="135" spans="2:65" s="1" customFormat="1" ht="36" customHeight="1">
      <c r="B135" s="136"/>
      <c r="C135" s="137" t="s">
        <v>209</v>
      </c>
      <c r="D135" s="137" t="s">
        <v>156</v>
      </c>
      <c r="E135" s="138" t="s">
        <v>448</v>
      </c>
      <c r="F135" s="139" t="s">
        <v>449</v>
      </c>
      <c r="G135" s="140" t="s">
        <v>281</v>
      </c>
      <c r="H135" s="141">
        <v>200</v>
      </c>
      <c r="I135" s="142"/>
      <c r="J135" s="142">
        <f t="shared" si="0"/>
        <v>0</v>
      </c>
      <c r="K135" s="139" t="s">
        <v>414</v>
      </c>
      <c r="L135" s="28"/>
      <c r="M135" s="143" t="s">
        <v>1</v>
      </c>
      <c r="N135" s="144" t="s">
        <v>33</v>
      </c>
      <c r="O135" s="145">
        <v>0</v>
      </c>
      <c r="P135" s="145">
        <f t="shared" si="1"/>
        <v>0</v>
      </c>
      <c r="Q135" s="145">
        <v>0</v>
      </c>
      <c r="R135" s="145">
        <f t="shared" si="2"/>
        <v>0</v>
      </c>
      <c r="S135" s="145">
        <v>0</v>
      </c>
      <c r="T135" s="146">
        <f t="shared" si="3"/>
        <v>0</v>
      </c>
      <c r="AR135" s="147" t="s">
        <v>160</v>
      </c>
      <c r="AT135" s="147" t="s">
        <v>156</v>
      </c>
      <c r="AU135" s="147" t="s">
        <v>75</v>
      </c>
      <c r="AY135" s="16" t="s">
        <v>154</v>
      </c>
      <c r="BE135" s="148">
        <f t="shared" si="4"/>
        <v>0</v>
      </c>
      <c r="BF135" s="148">
        <f t="shared" si="5"/>
        <v>0</v>
      </c>
      <c r="BG135" s="148">
        <f t="shared" si="6"/>
        <v>0</v>
      </c>
      <c r="BH135" s="148">
        <f t="shared" si="7"/>
        <v>0</v>
      </c>
      <c r="BI135" s="148">
        <f t="shared" si="8"/>
        <v>0</v>
      </c>
      <c r="BJ135" s="16" t="s">
        <v>75</v>
      </c>
      <c r="BK135" s="148">
        <f t="shared" si="9"/>
        <v>0</v>
      </c>
      <c r="BL135" s="16" t="s">
        <v>160</v>
      </c>
      <c r="BM135" s="147" t="s">
        <v>450</v>
      </c>
    </row>
    <row r="136" spans="2:65" s="1" customFormat="1" ht="36" customHeight="1">
      <c r="B136" s="136"/>
      <c r="C136" s="137" t="s">
        <v>213</v>
      </c>
      <c r="D136" s="137" t="s">
        <v>156</v>
      </c>
      <c r="E136" s="138" t="s">
        <v>451</v>
      </c>
      <c r="F136" s="139" t="s">
        <v>452</v>
      </c>
      <c r="G136" s="140" t="s">
        <v>281</v>
      </c>
      <c r="H136" s="141">
        <v>200</v>
      </c>
      <c r="I136" s="142"/>
      <c r="J136" s="142">
        <f t="shared" si="0"/>
        <v>0</v>
      </c>
      <c r="K136" s="139" t="s">
        <v>414</v>
      </c>
      <c r="L136" s="28"/>
      <c r="M136" s="143" t="s">
        <v>1</v>
      </c>
      <c r="N136" s="144" t="s">
        <v>33</v>
      </c>
      <c r="O136" s="145">
        <v>0</v>
      </c>
      <c r="P136" s="145">
        <f t="shared" si="1"/>
        <v>0</v>
      </c>
      <c r="Q136" s="145">
        <v>0</v>
      </c>
      <c r="R136" s="145">
        <f t="shared" si="2"/>
        <v>0</v>
      </c>
      <c r="S136" s="145">
        <v>0</v>
      </c>
      <c r="T136" s="146">
        <f t="shared" si="3"/>
        <v>0</v>
      </c>
      <c r="AR136" s="147" t="s">
        <v>160</v>
      </c>
      <c r="AT136" s="147" t="s">
        <v>156</v>
      </c>
      <c r="AU136" s="147" t="s">
        <v>75</v>
      </c>
      <c r="AY136" s="16" t="s">
        <v>154</v>
      </c>
      <c r="BE136" s="148">
        <f t="shared" si="4"/>
        <v>0</v>
      </c>
      <c r="BF136" s="148">
        <f t="shared" si="5"/>
        <v>0</v>
      </c>
      <c r="BG136" s="148">
        <f t="shared" si="6"/>
        <v>0</v>
      </c>
      <c r="BH136" s="148">
        <f t="shared" si="7"/>
        <v>0</v>
      </c>
      <c r="BI136" s="148">
        <f t="shared" si="8"/>
        <v>0</v>
      </c>
      <c r="BJ136" s="16" t="s">
        <v>75</v>
      </c>
      <c r="BK136" s="148">
        <f t="shared" si="9"/>
        <v>0</v>
      </c>
      <c r="BL136" s="16" t="s">
        <v>160</v>
      </c>
      <c r="BM136" s="147" t="s">
        <v>453</v>
      </c>
    </row>
    <row r="137" spans="2:65" s="1" customFormat="1" ht="16.5" customHeight="1">
      <c r="B137" s="136"/>
      <c r="C137" s="137" t="s">
        <v>218</v>
      </c>
      <c r="D137" s="137" t="s">
        <v>156</v>
      </c>
      <c r="E137" s="138" t="s">
        <v>454</v>
      </c>
      <c r="F137" s="139" t="s">
        <v>455</v>
      </c>
      <c r="G137" s="140" t="s">
        <v>281</v>
      </c>
      <c r="H137" s="141">
        <v>40</v>
      </c>
      <c r="I137" s="142"/>
      <c r="J137" s="142">
        <f t="shared" si="0"/>
        <v>0</v>
      </c>
      <c r="K137" s="139" t="s">
        <v>414</v>
      </c>
      <c r="L137" s="28"/>
      <c r="M137" s="143" t="s">
        <v>1</v>
      </c>
      <c r="N137" s="144" t="s">
        <v>33</v>
      </c>
      <c r="O137" s="145">
        <v>0</v>
      </c>
      <c r="P137" s="145">
        <f t="shared" si="1"/>
        <v>0</v>
      </c>
      <c r="Q137" s="145">
        <v>0</v>
      </c>
      <c r="R137" s="145">
        <f t="shared" si="2"/>
        <v>0</v>
      </c>
      <c r="S137" s="145">
        <v>0</v>
      </c>
      <c r="T137" s="146">
        <f t="shared" si="3"/>
        <v>0</v>
      </c>
      <c r="AR137" s="147" t="s">
        <v>160</v>
      </c>
      <c r="AT137" s="147" t="s">
        <v>156</v>
      </c>
      <c r="AU137" s="147" t="s">
        <v>75</v>
      </c>
      <c r="AY137" s="16" t="s">
        <v>154</v>
      </c>
      <c r="BE137" s="148">
        <f t="shared" si="4"/>
        <v>0</v>
      </c>
      <c r="BF137" s="148">
        <f t="shared" si="5"/>
        <v>0</v>
      </c>
      <c r="BG137" s="148">
        <f t="shared" si="6"/>
        <v>0</v>
      </c>
      <c r="BH137" s="148">
        <f t="shared" si="7"/>
        <v>0</v>
      </c>
      <c r="BI137" s="148">
        <f t="shared" si="8"/>
        <v>0</v>
      </c>
      <c r="BJ137" s="16" t="s">
        <v>75</v>
      </c>
      <c r="BK137" s="148">
        <f t="shared" si="9"/>
        <v>0</v>
      </c>
      <c r="BL137" s="16" t="s">
        <v>160</v>
      </c>
      <c r="BM137" s="147" t="s">
        <v>456</v>
      </c>
    </row>
    <row r="138" spans="2:65" s="1" customFormat="1" ht="16.5" customHeight="1">
      <c r="B138" s="136"/>
      <c r="C138" s="137" t="s">
        <v>8</v>
      </c>
      <c r="D138" s="137" t="s">
        <v>156</v>
      </c>
      <c r="E138" s="138" t="s">
        <v>457</v>
      </c>
      <c r="F138" s="139" t="s">
        <v>458</v>
      </c>
      <c r="G138" s="140" t="s">
        <v>216</v>
      </c>
      <c r="H138" s="141">
        <v>0.66500000000000004</v>
      </c>
      <c r="I138" s="142"/>
      <c r="J138" s="142">
        <f t="shared" si="0"/>
        <v>0</v>
      </c>
      <c r="K138" s="139" t="s">
        <v>414</v>
      </c>
      <c r="L138" s="28"/>
      <c r="M138" s="143" t="s">
        <v>1</v>
      </c>
      <c r="N138" s="144" t="s">
        <v>33</v>
      </c>
      <c r="O138" s="145">
        <v>0</v>
      </c>
      <c r="P138" s="145">
        <f t="shared" si="1"/>
        <v>0</v>
      </c>
      <c r="Q138" s="145">
        <v>0</v>
      </c>
      <c r="R138" s="145">
        <f t="shared" si="2"/>
        <v>0</v>
      </c>
      <c r="S138" s="145">
        <v>0</v>
      </c>
      <c r="T138" s="146">
        <f t="shared" si="3"/>
        <v>0</v>
      </c>
      <c r="AR138" s="147" t="s">
        <v>160</v>
      </c>
      <c r="AT138" s="147" t="s">
        <v>156</v>
      </c>
      <c r="AU138" s="147" t="s">
        <v>75</v>
      </c>
      <c r="AY138" s="16" t="s">
        <v>154</v>
      </c>
      <c r="BE138" s="148">
        <f t="shared" si="4"/>
        <v>0</v>
      </c>
      <c r="BF138" s="148">
        <f t="shared" si="5"/>
        <v>0</v>
      </c>
      <c r="BG138" s="148">
        <f t="shared" si="6"/>
        <v>0</v>
      </c>
      <c r="BH138" s="148">
        <f t="shared" si="7"/>
        <v>0</v>
      </c>
      <c r="BI138" s="148">
        <f t="shared" si="8"/>
        <v>0</v>
      </c>
      <c r="BJ138" s="16" t="s">
        <v>75</v>
      </c>
      <c r="BK138" s="148">
        <f t="shared" si="9"/>
        <v>0</v>
      </c>
      <c r="BL138" s="16" t="s">
        <v>160</v>
      </c>
      <c r="BM138" s="147" t="s">
        <v>459</v>
      </c>
    </row>
    <row r="139" spans="2:65" s="1" customFormat="1" ht="16.5" customHeight="1">
      <c r="B139" s="136"/>
      <c r="C139" s="137" t="s">
        <v>225</v>
      </c>
      <c r="D139" s="137" t="s">
        <v>156</v>
      </c>
      <c r="E139" s="138" t="s">
        <v>460</v>
      </c>
      <c r="F139" s="139" t="s">
        <v>461</v>
      </c>
      <c r="G139" s="140" t="s">
        <v>216</v>
      </c>
      <c r="H139" s="141">
        <v>5.13</v>
      </c>
      <c r="I139" s="142"/>
      <c r="J139" s="142">
        <f t="shared" si="0"/>
        <v>0</v>
      </c>
      <c r="K139" s="139" t="s">
        <v>414</v>
      </c>
      <c r="L139" s="28"/>
      <c r="M139" s="143" t="s">
        <v>1</v>
      </c>
      <c r="N139" s="144" t="s">
        <v>33</v>
      </c>
      <c r="O139" s="145">
        <v>0</v>
      </c>
      <c r="P139" s="145">
        <f t="shared" si="1"/>
        <v>0</v>
      </c>
      <c r="Q139" s="145">
        <v>0</v>
      </c>
      <c r="R139" s="145">
        <f t="shared" si="2"/>
        <v>0</v>
      </c>
      <c r="S139" s="145">
        <v>0</v>
      </c>
      <c r="T139" s="146">
        <f t="shared" si="3"/>
        <v>0</v>
      </c>
      <c r="AR139" s="147" t="s">
        <v>160</v>
      </c>
      <c r="AT139" s="147" t="s">
        <v>156</v>
      </c>
      <c r="AU139" s="147" t="s">
        <v>75</v>
      </c>
      <c r="AY139" s="16" t="s">
        <v>154</v>
      </c>
      <c r="BE139" s="148">
        <f t="shared" si="4"/>
        <v>0</v>
      </c>
      <c r="BF139" s="148">
        <f t="shared" si="5"/>
        <v>0</v>
      </c>
      <c r="BG139" s="148">
        <f t="shared" si="6"/>
        <v>0</v>
      </c>
      <c r="BH139" s="148">
        <f t="shared" si="7"/>
        <v>0</v>
      </c>
      <c r="BI139" s="148">
        <f t="shared" si="8"/>
        <v>0</v>
      </c>
      <c r="BJ139" s="16" t="s">
        <v>75</v>
      </c>
      <c r="BK139" s="148">
        <f t="shared" si="9"/>
        <v>0</v>
      </c>
      <c r="BL139" s="16" t="s">
        <v>160</v>
      </c>
      <c r="BM139" s="147" t="s">
        <v>462</v>
      </c>
    </row>
    <row r="140" spans="2:65" s="1" customFormat="1" ht="16.5" customHeight="1">
      <c r="B140" s="136"/>
      <c r="C140" s="137" t="s">
        <v>232</v>
      </c>
      <c r="D140" s="137" t="s">
        <v>156</v>
      </c>
      <c r="E140" s="138" t="s">
        <v>463</v>
      </c>
      <c r="F140" s="139" t="s">
        <v>464</v>
      </c>
      <c r="G140" s="140" t="s">
        <v>216</v>
      </c>
      <c r="H140" s="141">
        <v>1</v>
      </c>
      <c r="I140" s="142"/>
      <c r="J140" s="142">
        <f t="shared" si="0"/>
        <v>0</v>
      </c>
      <c r="K140" s="139" t="s">
        <v>414</v>
      </c>
      <c r="L140" s="28"/>
      <c r="M140" s="143" t="s">
        <v>1</v>
      </c>
      <c r="N140" s="144" t="s">
        <v>33</v>
      </c>
      <c r="O140" s="145">
        <v>0</v>
      </c>
      <c r="P140" s="145">
        <f t="shared" si="1"/>
        <v>0</v>
      </c>
      <c r="Q140" s="145">
        <v>0</v>
      </c>
      <c r="R140" s="145">
        <f t="shared" si="2"/>
        <v>0</v>
      </c>
      <c r="S140" s="145">
        <v>0</v>
      </c>
      <c r="T140" s="146">
        <f t="shared" si="3"/>
        <v>0</v>
      </c>
      <c r="AR140" s="147" t="s">
        <v>160</v>
      </c>
      <c r="AT140" s="147" t="s">
        <v>156</v>
      </c>
      <c r="AU140" s="147" t="s">
        <v>75</v>
      </c>
      <c r="AY140" s="16" t="s">
        <v>154</v>
      </c>
      <c r="BE140" s="148">
        <f t="shared" si="4"/>
        <v>0</v>
      </c>
      <c r="BF140" s="148">
        <f t="shared" si="5"/>
        <v>0</v>
      </c>
      <c r="BG140" s="148">
        <f t="shared" si="6"/>
        <v>0</v>
      </c>
      <c r="BH140" s="148">
        <f t="shared" si="7"/>
        <v>0</v>
      </c>
      <c r="BI140" s="148">
        <f t="shared" si="8"/>
        <v>0</v>
      </c>
      <c r="BJ140" s="16" t="s">
        <v>75</v>
      </c>
      <c r="BK140" s="148">
        <f t="shared" si="9"/>
        <v>0</v>
      </c>
      <c r="BL140" s="16" t="s">
        <v>160</v>
      </c>
      <c r="BM140" s="147" t="s">
        <v>465</v>
      </c>
    </row>
    <row r="141" spans="2:65" s="11" customFormat="1" ht="25.9" customHeight="1">
      <c r="B141" s="124"/>
      <c r="D141" s="125" t="s">
        <v>67</v>
      </c>
      <c r="E141" s="126" t="s">
        <v>466</v>
      </c>
      <c r="F141" s="126" t="s">
        <v>467</v>
      </c>
      <c r="J141" s="127">
        <f>BK141</f>
        <v>0</v>
      </c>
      <c r="L141" s="124"/>
      <c r="M141" s="128"/>
      <c r="N141" s="129"/>
      <c r="O141" s="129"/>
      <c r="P141" s="130">
        <f>SUM(P142:P146)</f>
        <v>0</v>
      </c>
      <c r="Q141" s="129"/>
      <c r="R141" s="130">
        <f>SUM(R142:R146)</f>
        <v>0</v>
      </c>
      <c r="S141" s="129"/>
      <c r="T141" s="131">
        <f>SUM(T142:T146)</f>
        <v>0</v>
      </c>
      <c r="AR141" s="125" t="s">
        <v>160</v>
      </c>
      <c r="AT141" s="132" t="s">
        <v>67</v>
      </c>
      <c r="AU141" s="132" t="s">
        <v>68</v>
      </c>
      <c r="AY141" s="125" t="s">
        <v>154</v>
      </c>
      <c r="BK141" s="133">
        <f>SUM(BK142:BK146)</f>
        <v>0</v>
      </c>
    </row>
    <row r="142" spans="2:65" s="1" customFormat="1" ht="24" customHeight="1">
      <c r="B142" s="136"/>
      <c r="C142" s="137" t="s">
        <v>236</v>
      </c>
      <c r="D142" s="137" t="s">
        <v>156</v>
      </c>
      <c r="E142" s="138" t="s">
        <v>468</v>
      </c>
      <c r="F142" s="139" t="s">
        <v>469</v>
      </c>
      <c r="G142" s="140" t="s">
        <v>216</v>
      </c>
      <c r="H142" s="141">
        <v>32.576000000000001</v>
      </c>
      <c r="I142" s="142"/>
      <c r="J142" s="142">
        <f>ROUND(I142*H142,2)</f>
        <v>0</v>
      </c>
      <c r="K142" s="139" t="s">
        <v>414</v>
      </c>
      <c r="L142" s="28"/>
      <c r="M142" s="143" t="s">
        <v>1</v>
      </c>
      <c r="N142" s="144" t="s">
        <v>33</v>
      </c>
      <c r="O142" s="145">
        <v>0</v>
      </c>
      <c r="P142" s="145">
        <f>O142*H142</f>
        <v>0</v>
      </c>
      <c r="Q142" s="145">
        <v>0</v>
      </c>
      <c r="R142" s="145">
        <f>Q142*H142</f>
        <v>0</v>
      </c>
      <c r="S142" s="145">
        <v>0</v>
      </c>
      <c r="T142" s="146">
        <f>S142*H142</f>
        <v>0</v>
      </c>
      <c r="AR142" s="147" t="s">
        <v>470</v>
      </c>
      <c r="AT142" s="147" t="s">
        <v>156</v>
      </c>
      <c r="AU142" s="147" t="s">
        <v>75</v>
      </c>
      <c r="AY142" s="16" t="s">
        <v>154</v>
      </c>
      <c r="BE142" s="148">
        <f>IF(N142="základní",J142,0)</f>
        <v>0</v>
      </c>
      <c r="BF142" s="148">
        <f>IF(N142="snížená",J142,0)</f>
        <v>0</v>
      </c>
      <c r="BG142" s="148">
        <f>IF(N142="zákl. přenesená",J142,0)</f>
        <v>0</v>
      </c>
      <c r="BH142" s="148">
        <f>IF(N142="sníž. přenesená",J142,0)</f>
        <v>0</v>
      </c>
      <c r="BI142" s="148">
        <f>IF(N142="nulová",J142,0)</f>
        <v>0</v>
      </c>
      <c r="BJ142" s="16" t="s">
        <v>75</v>
      </c>
      <c r="BK142" s="148">
        <f>ROUND(I142*H142,2)</f>
        <v>0</v>
      </c>
      <c r="BL142" s="16" t="s">
        <v>470</v>
      </c>
      <c r="BM142" s="147" t="s">
        <v>471</v>
      </c>
    </row>
    <row r="143" spans="2:65" s="1" customFormat="1" ht="24" customHeight="1">
      <c r="B143" s="136"/>
      <c r="C143" s="137" t="s">
        <v>240</v>
      </c>
      <c r="D143" s="137" t="s">
        <v>156</v>
      </c>
      <c r="E143" s="138" t="s">
        <v>472</v>
      </c>
      <c r="F143" s="139" t="s">
        <v>473</v>
      </c>
      <c r="G143" s="140" t="s">
        <v>216</v>
      </c>
      <c r="H143" s="141">
        <v>80.555999999999997</v>
      </c>
      <c r="I143" s="142"/>
      <c r="J143" s="142">
        <f>ROUND(I143*H143,2)</f>
        <v>0</v>
      </c>
      <c r="K143" s="139" t="s">
        <v>414</v>
      </c>
      <c r="L143" s="28"/>
      <c r="M143" s="143" t="s">
        <v>1</v>
      </c>
      <c r="N143" s="144" t="s">
        <v>33</v>
      </c>
      <c r="O143" s="145">
        <v>0</v>
      </c>
      <c r="P143" s="145">
        <f>O143*H143</f>
        <v>0</v>
      </c>
      <c r="Q143" s="145">
        <v>0</v>
      </c>
      <c r="R143" s="145">
        <f>Q143*H143</f>
        <v>0</v>
      </c>
      <c r="S143" s="145">
        <v>0</v>
      </c>
      <c r="T143" s="146">
        <f>S143*H143</f>
        <v>0</v>
      </c>
      <c r="AR143" s="147" t="s">
        <v>470</v>
      </c>
      <c r="AT143" s="147" t="s">
        <v>156</v>
      </c>
      <c r="AU143" s="147" t="s">
        <v>75</v>
      </c>
      <c r="AY143" s="16" t="s">
        <v>154</v>
      </c>
      <c r="BE143" s="148">
        <f>IF(N143="základní",J143,0)</f>
        <v>0</v>
      </c>
      <c r="BF143" s="148">
        <f>IF(N143="snížená",J143,0)</f>
        <v>0</v>
      </c>
      <c r="BG143" s="148">
        <f>IF(N143="zákl. přenesená",J143,0)</f>
        <v>0</v>
      </c>
      <c r="BH143" s="148">
        <f>IF(N143="sníž. přenesená",J143,0)</f>
        <v>0</v>
      </c>
      <c r="BI143" s="148">
        <f>IF(N143="nulová",J143,0)</f>
        <v>0</v>
      </c>
      <c r="BJ143" s="16" t="s">
        <v>75</v>
      </c>
      <c r="BK143" s="148">
        <f>ROUND(I143*H143,2)</f>
        <v>0</v>
      </c>
      <c r="BL143" s="16" t="s">
        <v>470</v>
      </c>
      <c r="BM143" s="147" t="s">
        <v>474</v>
      </c>
    </row>
    <row r="144" spans="2:65" s="1" customFormat="1" ht="36" customHeight="1">
      <c r="B144" s="136"/>
      <c r="C144" s="137" t="s">
        <v>244</v>
      </c>
      <c r="D144" s="137" t="s">
        <v>156</v>
      </c>
      <c r="E144" s="138" t="s">
        <v>475</v>
      </c>
      <c r="F144" s="139" t="s">
        <v>476</v>
      </c>
      <c r="G144" s="140" t="s">
        <v>216</v>
      </c>
      <c r="H144" s="141">
        <v>6.7949999999999999</v>
      </c>
      <c r="I144" s="142"/>
      <c r="J144" s="142">
        <f>ROUND(I144*H144,2)</f>
        <v>0</v>
      </c>
      <c r="K144" s="139" t="s">
        <v>414</v>
      </c>
      <c r="L144" s="28"/>
      <c r="M144" s="143" t="s">
        <v>1</v>
      </c>
      <c r="N144" s="144" t="s">
        <v>33</v>
      </c>
      <c r="O144" s="145">
        <v>0</v>
      </c>
      <c r="P144" s="145">
        <f>O144*H144</f>
        <v>0</v>
      </c>
      <c r="Q144" s="145">
        <v>0</v>
      </c>
      <c r="R144" s="145">
        <f>Q144*H144</f>
        <v>0</v>
      </c>
      <c r="S144" s="145">
        <v>0</v>
      </c>
      <c r="T144" s="146">
        <f>S144*H144</f>
        <v>0</v>
      </c>
      <c r="AR144" s="147" t="s">
        <v>470</v>
      </c>
      <c r="AT144" s="147" t="s">
        <v>156</v>
      </c>
      <c r="AU144" s="147" t="s">
        <v>75</v>
      </c>
      <c r="AY144" s="16" t="s">
        <v>154</v>
      </c>
      <c r="BE144" s="148">
        <f>IF(N144="základní",J144,0)</f>
        <v>0</v>
      </c>
      <c r="BF144" s="148">
        <f>IF(N144="snížená",J144,0)</f>
        <v>0</v>
      </c>
      <c r="BG144" s="148">
        <f>IF(N144="zákl. přenesená",J144,0)</f>
        <v>0</v>
      </c>
      <c r="BH144" s="148">
        <f>IF(N144="sníž. přenesená",J144,0)</f>
        <v>0</v>
      </c>
      <c r="BI144" s="148">
        <f>IF(N144="nulová",J144,0)</f>
        <v>0</v>
      </c>
      <c r="BJ144" s="16" t="s">
        <v>75</v>
      </c>
      <c r="BK144" s="148">
        <f>ROUND(I144*H144,2)</f>
        <v>0</v>
      </c>
      <c r="BL144" s="16" t="s">
        <v>470</v>
      </c>
      <c r="BM144" s="147" t="s">
        <v>477</v>
      </c>
    </row>
    <row r="145" spans="2:65" s="1" customFormat="1" ht="16.5" customHeight="1">
      <c r="B145" s="136"/>
      <c r="C145" s="137" t="s">
        <v>7</v>
      </c>
      <c r="D145" s="137" t="s">
        <v>156</v>
      </c>
      <c r="E145" s="138" t="s">
        <v>478</v>
      </c>
      <c r="F145" s="139" t="s">
        <v>479</v>
      </c>
      <c r="G145" s="140" t="s">
        <v>216</v>
      </c>
      <c r="H145" s="141">
        <v>32.576000000000001</v>
      </c>
      <c r="I145" s="142"/>
      <c r="J145" s="142">
        <f>ROUND(I145*H145,2)</f>
        <v>0</v>
      </c>
      <c r="K145" s="139" t="s">
        <v>414</v>
      </c>
      <c r="L145" s="28"/>
      <c r="M145" s="143" t="s">
        <v>1</v>
      </c>
      <c r="N145" s="144" t="s">
        <v>33</v>
      </c>
      <c r="O145" s="145">
        <v>0</v>
      </c>
      <c r="P145" s="145">
        <f>O145*H145</f>
        <v>0</v>
      </c>
      <c r="Q145" s="145">
        <v>0</v>
      </c>
      <c r="R145" s="145">
        <f>Q145*H145</f>
        <v>0</v>
      </c>
      <c r="S145" s="145">
        <v>0</v>
      </c>
      <c r="T145" s="146">
        <f>S145*H145</f>
        <v>0</v>
      </c>
      <c r="AR145" s="147" t="s">
        <v>160</v>
      </c>
      <c r="AT145" s="147" t="s">
        <v>156</v>
      </c>
      <c r="AU145" s="147" t="s">
        <v>75</v>
      </c>
      <c r="AY145" s="16" t="s">
        <v>154</v>
      </c>
      <c r="BE145" s="148">
        <f>IF(N145="základní",J145,0)</f>
        <v>0</v>
      </c>
      <c r="BF145" s="148">
        <f>IF(N145="snížená",J145,0)</f>
        <v>0</v>
      </c>
      <c r="BG145" s="148">
        <f>IF(N145="zákl. přenesená",J145,0)</f>
        <v>0</v>
      </c>
      <c r="BH145" s="148">
        <f>IF(N145="sníž. přenesená",J145,0)</f>
        <v>0</v>
      </c>
      <c r="BI145" s="148">
        <f>IF(N145="nulová",J145,0)</f>
        <v>0</v>
      </c>
      <c r="BJ145" s="16" t="s">
        <v>75</v>
      </c>
      <c r="BK145" s="148">
        <f>ROUND(I145*H145,2)</f>
        <v>0</v>
      </c>
      <c r="BL145" s="16" t="s">
        <v>160</v>
      </c>
      <c r="BM145" s="147" t="s">
        <v>649</v>
      </c>
    </row>
    <row r="146" spans="2:65" s="1" customFormat="1" ht="16.5" customHeight="1">
      <c r="B146" s="136"/>
      <c r="C146" s="137" t="s">
        <v>252</v>
      </c>
      <c r="D146" s="137" t="s">
        <v>156</v>
      </c>
      <c r="E146" s="138" t="s">
        <v>487</v>
      </c>
      <c r="F146" s="139" t="s">
        <v>488</v>
      </c>
      <c r="G146" s="140" t="s">
        <v>216</v>
      </c>
      <c r="H146" s="141">
        <v>32.576000000000001</v>
      </c>
      <c r="I146" s="142"/>
      <c r="J146" s="142">
        <f>ROUND(I146*H146,2)</f>
        <v>0</v>
      </c>
      <c r="K146" s="139" t="s">
        <v>414</v>
      </c>
      <c r="L146" s="28"/>
      <c r="M146" s="179" t="s">
        <v>1</v>
      </c>
      <c r="N146" s="180" t="s">
        <v>33</v>
      </c>
      <c r="O146" s="181">
        <v>0</v>
      </c>
      <c r="P146" s="181">
        <f>O146*H146</f>
        <v>0</v>
      </c>
      <c r="Q146" s="181">
        <v>0</v>
      </c>
      <c r="R146" s="181">
        <f>Q146*H146</f>
        <v>0</v>
      </c>
      <c r="S146" s="181">
        <v>0</v>
      </c>
      <c r="T146" s="182">
        <f>S146*H146</f>
        <v>0</v>
      </c>
      <c r="AR146" s="147" t="s">
        <v>470</v>
      </c>
      <c r="AT146" s="147" t="s">
        <v>156</v>
      </c>
      <c r="AU146" s="147" t="s">
        <v>75</v>
      </c>
      <c r="AY146" s="16" t="s">
        <v>154</v>
      </c>
      <c r="BE146" s="148">
        <f>IF(N146="základní",J146,0)</f>
        <v>0</v>
      </c>
      <c r="BF146" s="148">
        <f>IF(N146="snížená",J146,0)</f>
        <v>0</v>
      </c>
      <c r="BG146" s="148">
        <f>IF(N146="zákl. přenesená",J146,0)</f>
        <v>0</v>
      </c>
      <c r="BH146" s="148">
        <f>IF(N146="sníž. přenesená",J146,0)</f>
        <v>0</v>
      </c>
      <c r="BI146" s="148">
        <f>IF(N146="nulová",J146,0)</f>
        <v>0</v>
      </c>
      <c r="BJ146" s="16" t="s">
        <v>75</v>
      </c>
      <c r="BK146" s="148">
        <f>ROUND(I146*H146,2)</f>
        <v>0</v>
      </c>
      <c r="BL146" s="16" t="s">
        <v>470</v>
      </c>
      <c r="BM146" s="147" t="s">
        <v>489</v>
      </c>
    </row>
    <row r="147" spans="2:65" s="1" customFormat="1" ht="6.95" customHeight="1">
      <c r="B147" s="40"/>
      <c r="C147" s="41"/>
      <c r="D147" s="41"/>
      <c r="E147" s="41"/>
      <c r="F147" s="41"/>
      <c r="G147" s="41"/>
      <c r="H147" s="41"/>
      <c r="I147" s="41"/>
      <c r="J147" s="41"/>
      <c r="K147" s="41"/>
      <c r="L147" s="28"/>
    </row>
  </sheetData>
  <autoFilter ref="C121:K146"/>
  <mergeCells count="12">
    <mergeCell ref="E114:H114"/>
    <mergeCell ref="L2:V2"/>
    <mergeCell ref="E85:H85"/>
    <mergeCell ref="E87:H87"/>
    <mergeCell ref="E89:H89"/>
    <mergeCell ref="E110:H110"/>
    <mergeCell ref="E112:H112"/>
    <mergeCell ref="E7:H7"/>
    <mergeCell ref="E9:H9"/>
    <mergeCell ref="E11:H11"/>
    <mergeCell ref="E20:H20"/>
    <mergeCell ref="E29:H29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9</vt:i4>
      </vt:variant>
      <vt:variant>
        <vt:lpstr>Pojmenované oblasti</vt:lpstr>
      </vt:variant>
      <vt:variant>
        <vt:i4>18</vt:i4>
      </vt:variant>
    </vt:vector>
  </HeadingPairs>
  <TitlesOfParts>
    <vt:vector size="27" baseType="lpstr">
      <vt:lpstr>Rekapitulace stavby</vt:lpstr>
      <vt:lpstr>SO 01.1 - Oprava propustk...</vt:lpstr>
      <vt:lpstr>SO 01.2 - Železniční svrš...</vt:lpstr>
      <vt:lpstr>SO 02.1 - Oprava propustk...</vt:lpstr>
      <vt:lpstr>SO 02.2 - Železniční svrš...</vt:lpstr>
      <vt:lpstr>SO 03.1 - Oprava propustk...</vt:lpstr>
      <vt:lpstr>SO 03.2 - Železniční svrš...</vt:lpstr>
      <vt:lpstr>SO 04.1 - Oprava propustk...</vt:lpstr>
      <vt:lpstr>SO 04.2 - Železniční svrš...</vt:lpstr>
      <vt:lpstr>'Rekapitulace stavby'!Názvy_tisku</vt:lpstr>
      <vt:lpstr>'SO 01.1 - Oprava propustk...'!Názvy_tisku</vt:lpstr>
      <vt:lpstr>'SO 01.2 - Železniční svrš...'!Názvy_tisku</vt:lpstr>
      <vt:lpstr>'SO 02.1 - Oprava propustk...'!Názvy_tisku</vt:lpstr>
      <vt:lpstr>'SO 02.2 - Železniční svrš...'!Názvy_tisku</vt:lpstr>
      <vt:lpstr>'SO 03.1 - Oprava propustk...'!Názvy_tisku</vt:lpstr>
      <vt:lpstr>'SO 03.2 - Železniční svrš...'!Názvy_tisku</vt:lpstr>
      <vt:lpstr>'SO 04.1 - Oprava propustk...'!Názvy_tisku</vt:lpstr>
      <vt:lpstr>'SO 04.2 - Železniční svrš...'!Názvy_tisku</vt:lpstr>
      <vt:lpstr>'Rekapitulace stavby'!Oblast_tisku</vt:lpstr>
      <vt:lpstr>'SO 01.1 - Oprava propustk...'!Oblast_tisku</vt:lpstr>
      <vt:lpstr>'SO 01.2 - Železniční svrš...'!Oblast_tisku</vt:lpstr>
      <vt:lpstr>'SO 02.1 - Oprava propustk...'!Oblast_tisku</vt:lpstr>
      <vt:lpstr>'SO 02.2 - Železniční svrš...'!Oblast_tisku</vt:lpstr>
      <vt:lpstr>'SO 03.1 - Oprava propustk...'!Oblast_tisku</vt:lpstr>
      <vt:lpstr>'SO 03.2 - Železniční svrš...'!Oblast_tisku</vt:lpstr>
      <vt:lpstr>'SO 04.1 - Oprava propustk...'!Oblast_tisku</vt:lpstr>
      <vt:lpstr>'SO 04.2 - Železniční svrš...'!Oblast_tisku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Basler Miroslav, Ing.</dc:creator>
  <cp:lastModifiedBy>Duda Vlastimil, Ing.</cp:lastModifiedBy>
  <dcterms:created xsi:type="dcterms:W3CDTF">2019-07-22T12:22:09Z</dcterms:created>
  <dcterms:modified xsi:type="dcterms:W3CDTF">2019-07-25T09:20:13Z</dcterms:modified>
</cp:coreProperties>
</file>