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750" yWindow="600" windowWidth="27225" windowHeight="11955" activeTab="1"/>
  </bookViews>
  <sheets>
    <sheet name="Rekapitulace stavby" sheetId="1" r:id="rId1"/>
    <sheet name="OR_PHA - Obvod OŘ Praha -..." sheetId="2" r:id="rId2"/>
  </sheets>
  <definedNames>
    <definedName name="_xlnm._FilterDatabase" localSheetId="1" hidden="1">'OR_PHA - Obvod OŘ Praha -...'!$C$75:$K$106</definedName>
    <definedName name="_xlnm.Print_Titles" localSheetId="1">'OR_PHA - Obvod OŘ Praha -...'!$75:$75</definedName>
    <definedName name="_xlnm.Print_Titles" localSheetId="0">'Rekapitulace stavby'!$52:$52</definedName>
    <definedName name="_xlnm.Print_Area" localSheetId="1">'OR_PHA - Obvod OŘ Praha -...'!$C$4:$J$37,'OR_PHA - Obvod OŘ Praha -...'!$C$43:$J$59,'OR_PHA - Obvod OŘ Praha -...'!$C$65:$K$106</definedName>
    <definedName name="_xlnm.Print_Area" localSheetId="0">'Rekapitulace stavby'!$D$4:$AO$36,'Rekapitulace stavby'!$C$42:$AQ$56</definedName>
  </definedNames>
  <calcPr calcId="145621"/>
</workbook>
</file>

<file path=xl/calcChain.xml><?xml version="1.0" encoding="utf-8"?>
<calcChain xmlns="http://schemas.openxmlformats.org/spreadsheetml/2006/main">
  <c r="J35" i="2" l="1"/>
  <c r="J34" i="2"/>
  <c r="AY55" i="1"/>
  <c r="J33" i="2"/>
  <c r="AX55" i="1" s="1"/>
  <c r="BI104" i="2"/>
  <c r="BH104" i="2"/>
  <c r="BG104" i="2"/>
  <c r="BF104" i="2"/>
  <c r="T104" i="2"/>
  <c r="T103" i="2"/>
  <c r="R104" i="2"/>
  <c r="R103" i="2" s="1"/>
  <c r="P104" i="2"/>
  <c r="P103" i="2"/>
  <c r="BK104" i="2"/>
  <c r="BK103" i="2" s="1"/>
  <c r="J103" i="2" s="1"/>
  <c r="J58" i="2" s="1"/>
  <c r="J104" i="2"/>
  <c r="BE104" i="2" s="1"/>
  <c r="BI100" i="2"/>
  <c r="BH100" i="2"/>
  <c r="BG100" i="2"/>
  <c r="BF100" i="2"/>
  <c r="T100" i="2"/>
  <c r="R100" i="2"/>
  <c r="P100" i="2"/>
  <c r="BK100" i="2"/>
  <c r="J100" i="2"/>
  <c r="BE100" i="2"/>
  <c r="BI97" i="2"/>
  <c r="BH97" i="2"/>
  <c r="BG97" i="2"/>
  <c r="BF97" i="2"/>
  <c r="T97" i="2"/>
  <c r="R97" i="2"/>
  <c r="P97" i="2"/>
  <c r="BK97" i="2"/>
  <c r="J97" i="2"/>
  <c r="BE97" i="2" s="1"/>
  <c r="BI94" i="2"/>
  <c r="BH94" i="2"/>
  <c r="BG94" i="2"/>
  <c r="BF94" i="2"/>
  <c r="T94" i="2"/>
  <c r="R94" i="2"/>
  <c r="P94" i="2"/>
  <c r="BK94" i="2"/>
  <c r="J94" i="2"/>
  <c r="BE94" i="2"/>
  <c r="BI91" i="2"/>
  <c r="BH91" i="2"/>
  <c r="BG91" i="2"/>
  <c r="BF91" i="2"/>
  <c r="T91" i="2"/>
  <c r="T90" i="2" s="1"/>
  <c r="R91" i="2"/>
  <c r="R90" i="2"/>
  <c r="P91" i="2"/>
  <c r="P90" i="2" s="1"/>
  <c r="BK91" i="2"/>
  <c r="BK90" i="2"/>
  <c r="J90" i="2" s="1"/>
  <c r="J57" i="2" s="1"/>
  <c r="J91" i="2"/>
  <c r="BE91" i="2"/>
  <c r="BI87" i="2"/>
  <c r="BH87" i="2"/>
  <c r="BG87" i="2"/>
  <c r="BF87" i="2"/>
  <c r="T87" i="2"/>
  <c r="R87" i="2"/>
  <c r="P87" i="2"/>
  <c r="BK87" i="2"/>
  <c r="J87" i="2"/>
  <c r="BE87" i="2" s="1"/>
  <c r="BI84" i="2"/>
  <c r="BH84" i="2"/>
  <c r="BG84" i="2"/>
  <c r="BF84" i="2"/>
  <c r="T84" i="2"/>
  <c r="R84" i="2"/>
  <c r="P84" i="2"/>
  <c r="BK84" i="2"/>
  <c r="J84" i="2"/>
  <c r="BE84" i="2"/>
  <c r="BI81" i="2"/>
  <c r="BH81" i="2"/>
  <c r="BG81" i="2"/>
  <c r="BF81" i="2"/>
  <c r="T81" i="2"/>
  <c r="R81" i="2"/>
  <c r="P81" i="2"/>
  <c r="BK81" i="2"/>
  <c r="J81" i="2"/>
  <c r="BE81" i="2" s="1"/>
  <c r="BI78" i="2"/>
  <c r="F35" i="2" s="1"/>
  <c r="BD55" i="1" s="1"/>
  <c r="BD54" i="1" s="1"/>
  <c r="W33" i="1" s="1"/>
  <c r="BH78" i="2"/>
  <c r="BG78" i="2"/>
  <c r="F33" i="2" s="1"/>
  <c r="BB55" i="1" s="1"/>
  <c r="BB54" i="1" s="1"/>
  <c r="BF78" i="2"/>
  <c r="F32" i="2" s="1"/>
  <c r="BA55" i="1" s="1"/>
  <c r="BA54" i="1" s="1"/>
  <c r="T78" i="2"/>
  <c r="T77" i="2" s="1"/>
  <c r="T76" i="2" s="1"/>
  <c r="R78" i="2"/>
  <c r="R77" i="2" s="1"/>
  <c r="R76" i="2" s="1"/>
  <c r="P78" i="2"/>
  <c r="P77" i="2"/>
  <c r="P76" i="2" s="1"/>
  <c r="AU55" i="1" s="1"/>
  <c r="AU54" i="1" s="1"/>
  <c r="BK78" i="2"/>
  <c r="BK77" i="2" s="1"/>
  <c r="BK76" i="2" s="1"/>
  <c r="J76" i="2" s="1"/>
  <c r="J78" i="2"/>
  <c r="BE78" i="2" s="1"/>
  <c r="J73" i="2"/>
  <c r="F72" i="2"/>
  <c r="F70" i="2"/>
  <c r="E68" i="2"/>
  <c r="J51" i="2"/>
  <c r="F50" i="2"/>
  <c r="F48" i="2"/>
  <c r="E46" i="2"/>
  <c r="J19" i="2"/>
  <c r="E19" i="2"/>
  <c r="J50" i="2" s="1"/>
  <c r="J18" i="2"/>
  <c r="J16" i="2"/>
  <c r="E16" i="2"/>
  <c r="F73" i="2" s="1"/>
  <c r="J15" i="2"/>
  <c r="J10" i="2"/>
  <c r="J70" i="2" s="1"/>
  <c r="AS54" i="1"/>
  <c r="L50" i="1"/>
  <c r="AM50" i="1"/>
  <c r="AM49" i="1"/>
  <c r="L49" i="1"/>
  <c r="AM47" i="1"/>
  <c r="L47" i="1"/>
  <c r="L45" i="1"/>
  <c r="L44" i="1"/>
  <c r="F34" i="2" l="1"/>
  <c r="BC55" i="1" s="1"/>
  <c r="BC54" i="1" s="1"/>
  <c r="AY54" i="1" s="1"/>
  <c r="J55" i="2"/>
  <c r="J28" i="2"/>
  <c r="F31" i="2"/>
  <c r="AZ55" i="1" s="1"/>
  <c r="AZ54" i="1" s="1"/>
  <c r="W30" i="1"/>
  <c r="AW54" i="1"/>
  <c r="AK30" i="1" s="1"/>
  <c r="AX54" i="1"/>
  <c r="W31" i="1"/>
  <c r="J72" i="2"/>
  <c r="J31" i="2"/>
  <c r="AV55" i="1" s="1"/>
  <c r="J77" i="2"/>
  <c r="J56" i="2" s="1"/>
  <c r="J32" i="2"/>
  <c r="AW55" i="1" s="1"/>
  <c r="J48" i="2"/>
  <c r="F51" i="2"/>
  <c r="W32" i="1" l="1"/>
  <c r="AT55" i="1"/>
  <c r="AG55" i="1"/>
  <c r="J37" i="2"/>
  <c r="AV54" i="1"/>
  <c r="W29" i="1"/>
  <c r="AK29" i="1" l="1"/>
  <c r="AT54" i="1"/>
  <c r="AN55" i="1"/>
  <c r="AG54" i="1"/>
  <c r="AN54" i="1" l="1"/>
  <c r="AK26" i="1"/>
  <c r="AK35" i="1" s="1"/>
</calcChain>
</file>

<file path=xl/sharedStrings.xml><?xml version="1.0" encoding="utf-8"?>
<sst xmlns="http://schemas.openxmlformats.org/spreadsheetml/2006/main" count="489" uniqueCount="150">
  <si>
    <t>Export Komplet</t>
  </si>
  <si>
    <t/>
  </si>
  <si>
    <t>2.0</t>
  </si>
  <si>
    <t>ZAMOK</t>
  </si>
  <si>
    <t>False</t>
  </si>
  <si>
    <t>{7dca6d79-1d81-409f-bced-f6aab8d396d6}</t>
  </si>
  <si>
    <t>0,01</t>
  </si>
  <si>
    <t>21</t>
  </si>
  <si>
    <t>15</t>
  </si>
  <si>
    <t>v ---  níže se nacházejí doplnkové a pomocné údaje k sestavám  --- v</t>
  </si>
  <si>
    <t>Návod na vyplnění</t>
  </si>
  <si>
    <t>0,001</t>
  </si>
  <si>
    <t>Kód:</t>
  </si>
  <si>
    <t>OR_PHA</t>
  </si>
  <si>
    <t>Měnit lze pouze buňky se žlutým podbarvením!_x000D_
_x000D_
1) na prvním listu Rekapitulace stavby vyplňte v sestavě_x000D_
_x000D_
    a) Souhrnný list_x000D_
       - údaje o Zhotoviteli_x000D_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Zhotoviteli, pokud se liší od údajů o Zhotoviteli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</si>
  <si>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</si>
  <si>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Obvod OŘ Praha - Osazování mobilních toalet</t>
  </si>
  <si>
    <t>KSO:</t>
  </si>
  <si>
    <t>CC-CZ:</t>
  </si>
  <si>
    <t>Místo:</t>
  </si>
  <si>
    <t>oblast OŘ Praha</t>
  </si>
  <si>
    <t>Datum:</t>
  </si>
  <si>
    <t>18. 7. 2019</t>
  </si>
  <si>
    <t>Zadavatel:</t>
  </si>
  <si>
    <t>IČ:</t>
  </si>
  <si>
    <t>70994234</t>
  </si>
  <si>
    <t>SŽDC, s.o.</t>
  </si>
  <si>
    <t>DIČ:</t>
  </si>
  <si>
    <t>CZ70994234</t>
  </si>
  <si>
    <t>Uchazeč:</t>
  </si>
  <si>
    <t>Vyplň údaj</t>
  </si>
  <si>
    <t>Projektant:</t>
  </si>
  <si>
    <t xml:space="preserve"> </t>
  </si>
  <si>
    <t>True</t>
  </si>
  <si>
    <t>Zpracovatel:</t>
  </si>
  <si>
    <t>1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</si>
  <si>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</si>
  <si>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</si>
  <si>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</si>
  <si>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</si>
  <si>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</si>
  <si>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</si>
  <si>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</si>
  <si>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</si>
  <si>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</si>
  <si>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</si>
  <si>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</si>
  <si>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</si>
  <si>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</si>
  <si>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</si>
  <si>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</si>
  <si>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</si>
  <si>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</si>
  <si>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</si>
  <si>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</si>
  <si>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</si>
  <si>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</si>
  <si>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</si>
  <si>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</si>
  <si>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</si>
  <si>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</si>
  <si>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</si>
  <si>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</si>
  <si>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</si>
  <si>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</si>
  <si>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</si>
  <si>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</si>
  <si>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</si>
  <si>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</si>
  <si>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</si>
  <si>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</si>
  <si>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</si>
  <si>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</si>
  <si>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</si>
  <si>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</si>
  <si>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###NOINSERT###</t>
  </si>
  <si>
    <t>2</t>
  </si>
  <si>
    <t>Kód dílu - Popis</t>
  </si>
  <si>
    <t>Cena celkem [CZK]</t>
  </si>
  <si>
    <t>-1</t>
  </si>
  <si>
    <t>01 - Mobilní WC do 1kusu</t>
  </si>
  <si>
    <t>02 - Mobilní WC 2 a více kusů</t>
  </si>
  <si>
    <t>03 - Mimořádné čištění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</si>
  <si>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</si>
  <si>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</si>
  <si>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</si>
  <si>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</si>
  <si>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</si>
  <si>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</si>
  <si>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</si>
  <si>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</si>
  <si>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</si>
  <si>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</si>
  <si>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</si>
  <si>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</si>
  <si>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01</t>
  </si>
  <si>
    <t>Mobilní WC do 1kusu</t>
  </si>
  <si>
    <t>ROZPOCET</t>
  </si>
  <si>
    <t>K</t>
  </si>
  <si>
    <t>Mobilní toaleta s umyvadlem, cena za pronájem 1den/1kus v celkové délce pronájmu 1-7dnů, osazení na 1 místo</t>
  </si>
  <si>
    <t>den</t>
  </si>
  <si>
    <t>4</t>
  </si>
  <si>
    <t>-520299976</t>
  </si>
  <si>
    <t>P</t>
  </si>
  <si>
    <t>Poznámka k položce:_x000D_
Jedná se o kompletní dodávku včetně dopravy na místo s následným odvozem a úklidem pozemku po odstranění mobilního WC, usazení do plochy s urovnáním a zajištěním WC, pravidelného úklidu včetně umytí, doplnění hygienických potřeb, kapalin a vyprázdnění fekální nádrže v četnosti 1x týdně_x000D_
_x000D_
Minimální standard vybavení toalety:_x000D_
- fekální nádrž 250l_x000D_
- držák na 2 role toaletního papíru_x000D_
- dveřní uzamykací systém s ukazatelem obsazenosti_x000D_
- zásobník na čistou vodu pro mytí rukou 40l_x000D_
- dávkovač na tekuté mýdlo_x000D_
- háček na oděvy</t>
  </si>
  <si>
    <t>VV</t>
  </si>
  <si>
    <t>2*7*3"2xWC, 7 dnů, každý rok trvání smlouvy"</t>
  </si>
  <si>
    <t>Mobilní toaleta s umyvadlem, cena za pronájem 1den/1kus v celkové délce pronájmu 8-14dnů, osazení na 1 místo</t>
  </si>
  <si>
    <t>13857483</t>
  </si>
  <si>
    <t>3*14*3"3xWC, 14 dnů, každý rok trvání smlouvy"</t>
  </si>
  <si>
    <t>3</t>
  </si>
  <si>
    <t>Mobilní toaleta s umyvadlem, cena za pronájem 1den/1kus v celkové délce pronájmu 15-30dnů, osazení na 1 místo</t>
  </si>
  <si>
    <t>-1066452474</t>
  </si>
  <si>
    <t>5*30*3"5xWC, 30 dnů, každý rok trvání smlouvy"</t>
  </si>
  <si>
    <t>Mobilní toaleta s umyvadlem, cena za pronájem 1den/1kus v celkové délce pronájmu 31 a více dnů, osazení na 1 místo</t>
  </si>
  <si>
    <t>792612713</t>
  </si>
  <si>
    <t>20*1095"20ks WC, 3 roky"</t>
  </si>
  <si>
    <t>02</t>
  </si>
  <si>
    <t>Mobilní WC 2 a více kusů</t>
  </si>
  <si>
    <t>5</t>
  </si>
  <si>
    <t>1.1</t>
  </si>
  <si>
    <t>-256095093</t>
  </si>
  <si>
    <t>4*7*3"4xWC, 7 dnů, každý rok trvání smlouvy"</t>
  </si>
  <si>
    <t>6</t>
  </si>
  <si>
    <t>2.2</t>
  </si>
  <si>
    <t>975730908</t>
  </si>
  <si>
    <t>6*14*3"6xWC, 14 dnů, každý rok trvání smlouvy"</t>
  </si>
  <si>
    <t>7</t>
  </si>
  <si>
    <t>3.1</t>
  </si>
  <si>
    <t>-289553051</t>
  </si>
  <si>
    <t>10*30*3"10xWC, 30 dnů, každý rok trvání smlouvy"</t>
  </si>
  <si>
    <t>8</t>
  </si>
  <si>
    <t>4.1</t>
  </si>
  <si>
    <t>-457798516</t>
  </si>
  <si>
    <t>40*1095"40 ks WC, 3 roky"</t>
  </si>
  <si>
    <t>03</t>
  </si>
  <si>
    <t>Mimořádné čištění</t>
  </si>
  <si>
    <t>9</t>
  </si>
  <si>
    <t>3.33</t>
  </si>
  <si>
    <t>Neplánované čištění nad rámec běžného úklidu za 1 kus WC</t>
  </si>
  <si>
    <t>kus</t>
  </si>
  <si>
    <t>-1042409914</t>
  </si>
  <si>
    <t>Poznámka k položce:_x000D_
jedná se o úklid nad rámec pravidelného úklidu včetně umytí, doplnění hygienických potřeb, kapalin a vyprázdnění fekální nádrže</t>
  </si>
  <si>
    <t>30*36"1/3 WC každý měsíc 1x čištění navíc po dobu trvání smlouvy"</t>
  </si>
  <si>
    <t xml:space="preserve">REKAPITULACE </t>
  </si>
  <si>
    <t>REKAPITULACE OBJEKTŮ A SOUPISŮ</t>
  </si>
  <si>
    <t>KRYCÍ LIST SOUPISU</t>
  </si>
  <si>
    <t>Náklady ze soupisu</t>
  </si>
  <si>
    <t>SOUPIS</t>
  </si>
  <si>
    <t>REKAPITULACE ČLENĚNÍ SOUPISU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</si>
</sst>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28">
    <font>
      <sz val="8"/>
      <name val="Arial CE"/>
      <family val="2"/>
    </font>
    <font>
      <sz val="8"/>
      <color rgb="FF969696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8"/>
      <name val="Arial CE"/>
    </font>
    <font>
      <sz val="12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2"/>
      <color rgb="FF800000"/>
      <name val="Arial CE"/>
    </font>
    <font>
      <sz val="8"/>
      <color rgb="FF960000"/>
      <name val="Arial CE"/>
    </font>
    <font>
      <sz val="7"/>
      <color rgb="FF969696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27" fillId="0" borderId="0" applyNumberFormat="0" applyFill="0" applyBorder="0" applyAlignment="0" applyProtection="0"/>
  </cellStyleXfs>
  <cellXfs count="230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6" fillId="0" borderId="0" xfId="0" applyFont="1" applyAlignment="1"/>
    <xf numFmtId="0" fontId="7" fillId="0" borderId="0" xfId="0" applyFont="1" applyAlignment="1">
      <alignment vertical="center"/>
    </xf>
    <xf numFmtId="0" fontId="8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9" fillId="0" borderId="0" xfId="0" applyFont="1" applyAlignment="1" applyProtection="1">
      <alignment horizontal="left" vertical="center"/>
    </xf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0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0" fillId="2" borderId="0" xfId="0" applyFont="1" applyFill="1" applyAlignment="1" applyProtection="1">
      <alignment horizontal="left" vertical="center"/>
      <protection locked="0"/>
    </xf>
    <xf numFmtId="49" fontId="0" fillId="2" borderId="0" xfId="0" applyNumberFormat="1" applyFont="1" applyFill="1" applyAlignment="1" applyProtection="1">
      <alignment horizontal="left" vertical="center"/>
      <protection locked="0"/>
    </xf>
    <xf numFmtId="0" fontId="0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3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3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3" fillId="3" borderId="7" xfId="0" applyFont="1" applyFill="1" applyBorder="1" applyAlignment="1" applyProtection="1">
      <alignment horizontal="center"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0" fillId="0" borderId="0" xfId="0" applyNumberFormat="1" applyFont="1" applyAlignment="1" applyProtection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16" fillId="4" borderId="0" xfId="0" applyFont="1" applyFill="1" applyAlignment="1" applyProtection="1">
      <alignment horizontal="center" vertical="center"/>
    </xf>
    <xf numFmtId="0" fontId="17" fillId="0" borderId="16" xfId="0" applyFont="1" applyBorder="1" applyAlignment="1" applyProtection="1">
      <alignment horizontal="center" vertical="center" wrapText="1"/>
    </xf>
    <xf numFmtId="0" fontId="17" fillId="0" borderId="17" xfId="0" applyFont="1" applyBorder="1" applyAlignment="1" applyProtection="1">
      <alignment horizontal="center" vertical="center" wrapText="1"/>
    </xf>
    <xf numFmtId="0" fontId="17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3" fillId="0" borderId="3" xfId="0" applyFont="1" applyBorder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18" fillId="0" borderId="0" xfId="0" applyFont="1" applyAlignment="1" applyProtection="1">
      <alignment vertical="center"/>
    </xf>
    <xf numFmtId="4" fontId="1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3" fillId="0" borderId="3" xfId="0" applyFont="1" applyBorder="1" applyAlignment="1">
      <alignment vertical="center"/>
    </xf>
    <xf numFmtId="4" fontId="15" fillId="0" borderId="14" xfId="0" applyNumberFormat="1" applyFont="1" applyBorder="1" applyAlignment="1" applyProtection="1">
      <alignment vertical="center"/>
    </xf>
    <xf numFmtId="4" fontId="15" fillId="0" borderId="0" xfId="0" applyNumberFormat="1" applyFont="1" applyBorder="1" applyAlignment="1" applyProtection="1">
      <alignment vertical="center"/>
    </xf>
    <xf numFmtId="166" fontId="15" fillId="0" borderId="0" xfId="0" applyNumberFormat="1" applyFont="1" applyBorder="1" applyAlignment="1" applyProtection="1">
      <alignment vertical="center"/>
    </xf>
    <xf numFmtId="4" fontId="15" fillId="0" borderId="15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19" fillId="0" borderId="0" xfId="1" applyFont="1" applyAlignment="1">
      <alignment horizontal="center" vertical="center"/>
    </xf>
    <xf numFmtId="0" fontId="4" fillId="0" borderId="3" xfId="0" applyFont="1" applyBorder="1" applyAlignment="1" applyProtection="1">
      <alignment vertical="center"/>
    </xf>
    <xf numFmtId="0" fontId="20" fillId="0" borderId="0" xfId="0" applyFont="1" applyAlignment="1" applyProtection="1">
      <alignment vertical="center"/>
    </xf>
    <xf numFmtId="0" fontId="21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2" fillId="0" borderId="19" xfId="0" applyNumberFormat="1" applyFont="1" applyBorder="1" applyAlignment="1" applyProtection="1">
      <alignment vertical="center"/>
    </xf>
    <xf numFmtId="4" fontId="22" fillId="0" borderId="20" xfId="0" applyNumberFormat="1" applyFont="1" applyBorder="1" applyAlignment="1" applyProtection="1">
      <alignment vertical="center"/>
    </xf>
    <xf numFmtId="166" fontId="22" fillId="0" borderId="20" xfId="0" applyNumberFormat="1" applyFont="1" applyBorder="1" applyAlignment="1" applyProtection="1">
      <alignment vertical="center"/>
    </xf>
    <xf numFmtId="4" fontId="22" fillId="0" borderId="21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165" fontId="0" fillId="0" borderId="0" xfId="0" applyNumberFormat="1" applyFont="1" applyAlignment="1">
      <alignment horizontal="left" vertical="center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12" xfId="0" applyFont="1" applyBorder="1" applyAlignment="1" applyProtection="1">
      <alignment vertical="center"/>
      <protection locked="0"/>
    </xf>
    <xf numFmtId="0" fontId="13" fillId="0" borderId="0" xfId="0" applyFont="1" applyAlignment="1">
      <alignment horizontal="left" vertical="center"/>
    </xf>
    <xf numFmtId="4" fontId="18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3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3" fillId="4" borderId="7" xfId="0" applyFont="1" applyFill="1" applyBorder="1" applyAlignment="1">
      <alignment horizontal="right" vertical="center"/>
    </xf>
    <xf numFmtId="0" fontId="3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3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6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16" fillId="4" borderId="0" xfId="0" applyFont="1" applyFill="1" applyAlignment="1" applyProtection="1">
      <alignment horizontal="right" vertical="center"/>
    </xf>
    <xf numFmtId="0" fontId="23" fillId="0" borderId="0" xfId="0" applyFont="1" applyAlignment="1" applyProtection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5" fillId="0" borderId="20" xfId="0" applyFont="1" applyBorder="1" applyAlignment="1" applyProtection="1">
      <alignment horizontal="left" vertical="center"/>
    </xf>
    <xf numFmtId="0" fontId="5" fillId="0" borderId="20" xfId="0" applyFont="1" applyBorder="1" applyAlignment="1" applyProtection="1">
      <alignment vertical="center"/>
    </xf>
    <xf numFmtId="0" fontId="5" fillId="0" borderId="20" xfId="0" applyFont="1" applyBorder="1" applyAlignment="1" applyProtection="1">
      <alignment vertical="center"/>
      <protection locked="0"/>
    </xf>
    <xf numFmtId="4" fontId="5" fillId="0" borderId="20" xfId="0" applyNumberFormat="1" applyFont="1" applyBorder="1" applyAlignment="1" applyProtection="1">
      <alignment vertical="center"/>
    </xf>
    <xf numFmtId="0" fontId="5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horizontal="center" vertical="center" wrapText="1"/>
    </xf>
    <xf numFmtId="0" fontId="16" fillId="4" borderId="16" xfId="0" applyFont="1" applyFill="1" applyBorder="1" applyAlignment="1" applyProtection="1">
      <alignment horizontal="center" vertical="center" wrapText="1"/>
    </xf>
    <xf numFmtId="0" fontId="16" fillId="4" borderId="17" xfId="0" applyFont="1" applyFill="1" applyBorder="1" applyAlignment="1" applyProtection="1">
      <alignment horizontal="center" vertical="center" wrapText="1"/>
    </xf>
    <xf numFmtId="0" fontId="16" fillId="4" borderId="17" xfId="0" applyFont="1" applyFill="1" applyBorder="1" applyAlignment="1" applyProtection="1">
      <alignment horizontal="center" vertical="center" wrapText="1"/>
      <protection locked="0"/>
    </xf>
    <xf numFmtId="0" fontId="16" fillId="4" borderId="18" xfId="0" applyFont="1" applyFill="1" applyBorder="1" applyAlignment="1" applyProtection="1">
      <alignment horizontal="center" vertical="center" wrapText="1"/>
    </xf>
    <xf numFmtId="0" fontId="16" fillId="4" borderId="0" xfId="0" applyFont="1" applyFill="1" applyAlignment="1" applyProtection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4" fontId="18" fillId="0" borderId="0" xfId="0" applyNumberFormat="1" applyFont="1" applyAlignment="1" applyProtection="1"/>
    <xf numFmtId="166" fontId="24" fillId="0" borderId="12" xfId="0" applyNumberFormat="1" applyFont="1" applyBorder="1" applyAlignment="1" applyProtection="1"/>
    <xf numFmtId="166" fontId="24" fillId="0" borderId="13" xfId="0" applyNumberFormat="1" applyFont="1" applyBorder="1" applyAlignment="1" applyProtection="1"/>
    <xf numFmtId="4" fontId="14" fillId="0" borderId="0" xfId="0" applyNumberFormat="1" applyFont="1" applyAlignment="1">
      <alignment vertical="center"/>
    </xf>
    <xf numFmtId="0" fontId="6" fillId="0" borderId="3" xfId="0" applyFont="1" applyBorder="1" applyAlignment="1" applyProtection="1"/>
    <xf numFmtId="0" fontId="6" fillId="0" borderId="0" xfId="0" applyFont="1" applyAlignment="1" applyProtection="1"/>
    <xf numFmtId="0" fontId="6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6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6" fillId="0" borderId="3" xfId="0" applyFont="1" applyBorder="1" applyAlignment="1"/>
    <xf numFmtId="0" fontId="6" fillId="0" borderId="14" xfId="0" applyFont="1" applyBorder="1" applyAlignment="1" applyProtection="1"/>
    <xf numFmtId="0" fontId="6" fillId="0" borderId="0" xfId="0" applyFont="1" applyBorder="1" applyAlignment="1" applyProtection="1"/>
    <xf numFmtId="166" fontId="6" fillId="0" borderId="0" xfId="0" applyNumberFormat="1" applyFont="1" applyBorder="1" applyAlignment="1" applyProtection="1"/>
    <xf numFmtId="166" fontId="6" fillId="0" borderId="15" xfId="0" applyNumberFormat="1" applyFont="1" applyBorder="1" applyAlignment="1" applyProtection="1"/>
    <xf numFmtId="0" fontId="6" fillId="0" borderId="0" xfId="0" applyFont="1" applyAlignment="1">
      <alignment horizontal="left"/>
    </xf>
    <xf numFmtId="0" fontId="6" fillId="0" borderId="0" xfId="0" applyFont="1" applyAlignment="1">
      <alignment horizontal="center"/>
    </xf>
    <xf numFmtId="4" fontId="6" fillId="0" borderId="0" xfId="0" applyNumberFormat="1" applyFont="1" applyAlignment="1">
      <alignment vertical="center"/>
    </xf>
    <xf numFmtId="0" fontId="0" fillId="0" borderId="22" xfId="0" applyFont="1" applyBorder="1" applyAlignment="1" applyProtection="1">
      <alignment horizontal="center" vertical="center"/>
    </xf>
    <xf numFmtId="49" fontId="0" fillId="0" borderId="22" xfId="0" applyNumberFormat="1" applyFont="1" applyBorder="1" applyAlignment="1" applyProtection="1">
      <alignment horizontal="left" vertical="center" wrapText="1"/>
    </xf>
    <xf numFmtId="0" fontId="0" fillId="0" borderId="22" xfId="0" applyFont="1" applyBorder="1" applyAlignment="1" applyProtection="1">
      <alignment horizontal="left" vertical="center" wrapText="1"/>
    </xf>
    <xf numFmtId="0" fontId="0" fillId="0" borderId="22" xfId="0" applyFont="1" applyBorder="1" applyAlignment="1" applyProtection="1">
      <alignment horizontal="center" vertical="center" wrapText="1"/>
    </xf>
    <xf numFmtId="167" fontId="0" fillId="0" borderId="22" xfId="0" applyNumberFormat="1" applyFont="1" applyBorder="1" applyAlignment="1" applyProtection="1">
      <alignment vertical="center"/>
    </xf>
    <xf numFmtId="4" fontId="0" fillId="2" borderId="22" xfId="0" applyNumberFormat="1" applyFont="1" applyFill="1" applyBorder="1" applyAlignment="1" applyProtection="1">
      <alignment vertical="center"/>
      <protection locked="0"/>
    </xf>
    <xf numFmtId="4" fontId="0" fillId="0" borderId="22" xfId="0" applyNumberFormat="1" applyFont="1" applyBorder="1" applyAlignment="1" applyProtection="1">
      <alignment vertical="center"/>
    </xf>
    <xf numFmtId="0" fontId="1" fillId="2" borderId="14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5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25" fillId="0" borderId="0" xfId="0" applyFont="1" applyAlignment="1" applyProtection="1">
      <alignment horizontal="left" vertical="center"/>
    </xf>
    <xf numFmtId="0" fontId="26" fillId="0" borderId="0" xfId="0" applyFont="1" applyAlignment="1" applyProtection="1">
      <alignment vertical="center" wrapText="1"/>
    </xf>
    <xf numFmtId="0" fontId="0" fillId="0" borderId="14" xfId="0" applyFont="1" applyBorder="1" applyAlignment="1" applyProtection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0" xfId="0" applyFont="1" applyAlignment="1" applyProtection="1">
      <alignment horizontal="left" vertical="center"/>
    </xf>
    <xf numFmtId="0" fontId="7" fillId="0" borderId="0" xfId="0" applyFont="1" applyAlignment="1" applyProtection="1">
      <alignment horizontal="left" vertical="center" wrapText="1"/>
    </xf>
    <xf numFmtId="167" fontId="7" fillId="0" borderId="0" xfId="0" applyNumberFormat="1" applyFont="1" applyAlignment="1" applyProtection="1">
      <alignment vertical="center"/>
    </xf>
    <xf numFmtId="0" fontId="7" fillId="0" borderId="0" xfId="0" applyFont="1" applyAlignment="1" applyProtection="1">
      <alignment vertical="center"/>
      <protection locked="0"/>
    </xf>
    <xf numFmtId="0" fontId="7" fillId="0" borderId="3" xfId="0" applyFont="1" applyBorder="1" applyAlignment="1">
      <alignment vertical="center"/>
    </xf>
    <xf numFmtId="0" fontId="7" fillId="0" borderId="14" xfId="0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7" fillId="0" borderId="15" xfId="0" applyFont="1" applyBorder="1" applyAlignment="1" applyProtection="1">
      <alignment vertical="center"/>
    </xf>
    <xf numFmtId="0" fontId="7" fillId="0" borderId="0" xfId="0" applyFont="1" applyAlignment="1">
      <alignment horizontal="left" vertical="center"/>
    </xf>
    <xf numFmtId="0" fontId="7" fillId="0" borderId="19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vertical="center"/>
    </xf>
    <xf numFmtId="164" fontId="1" fillId="0" borderId="0" xfId="0" applyNumberFormat="1" applyFont="1" applyAlignment="1" applyProtection="1">
      <alignment horizontal="right" vertical="center"/>
    </xf>
    <xf numFmtId="0" fontId="1" fillId="0" borderId="0" xfId="0" applyFont="1" applyAlignment="1" applyProtection="1">
      <alignment vertical="center"/>
    </xf>
    <xf numFmtId="0" fontId="16" fillId="4" borderId="6" xfId="0" applyFont="1" applyFill="1" applyBorder="1" applyAlignment="1" applyProtection="1">
      <alignment horizontal="center" vertical="center"/>
    </xf>
    <xf numFmtId="0" fontId="16" fillId="4" borderId="7" xfId="0" applyFont="1" applyFill="1" applyBorder="1" applyAlignment="1" applyProtection="1">
      <alignment horizontal="left" vertical="center"/>
    </xf>
    <xf numFmtId="0" fontId="16" fillId="4" borderId="7" xfId="0" applyFont="1" applyFill="1" applyBorder="1" applyAlignment="1" applyProtection="1">
      <alignment horizontal="center" vertical="center"/>
    </xf>
    <xf numFmtId="0" fontId="16" fillId="4" borderId="7" xfId="0" applyFont="1" applyFill="1" applyBorder="1" applyAlignment="1" applyProtection="1">
      <alignment horizontal="right" vertical="center"/>
    </xf>
    <xf numFmtId="0" fontId="16" fillId="4" borderId="8" xfId="0" applyFont="1" applyFill="1" applyBorder="1" applyAlignment="1" applyProtection="1">
      <alignment horizontal="left" vertical="center"/>
    </xf>
    <xf numFmtId="4" fontId="21" fillId="0" borderId="0" xfId="0" applyNumberFormat="1" applyFont="1" applyAlignment="1" applyProtection="1">
      <alignment vertical="center"/>
    </xf>
    <xf numFmtId="0" fontId="21" fillId="0" borderId="0" xfId="0" applyFont="1" applyAlignment="1" applyProtection="1">
      <alignment vertical="center"/>
    </xf>
    <xf numFmtId="0" fontId="20" fillId="0" borderId="0" xfId="0" applyFont="1" applyAlignment="1" applyProtection="1">
      <alignment horizontal="left" vertical="center" wrapText="1"/>
    </xf>
    <xf numFmtId="4" fontId="18" fillId="0" borderId="0" xfId="0" applyNumberFormat="1" applyFont="1" applyAlignment="1" applyProtection="1">
      <alignment horizontal="right" vertical="center"/>
    </xf>
    <xf numFmtId="4" fontId="18" fillId="0" borderId="0" xfId="0" applyNumberFormat="1" applyFont="1" applyAlignment="1" applyProtection="1">
      <alignment vertical="center"/>
    </xf>
    <xf numFmtId="0" fontId="3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3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0" xfId="0"/>
    <xf numFmtId="0" fontId="0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left" vertical="center" wrapText="1"/>
    </xf>
    <xf numFmtId="0" fontId="2" fillId="0" borderId="0" xfId="0" applyFont="1" applyAlignment="1" applyProtection="1">
      <alignment vertical="center"/>
    </xf>
    <xf numFmtId="165" fontId="0" fillId="0" borderId="0" xfId="0" applyNumberFormat="1" applyFont="1" applyAlignment="1" applyProtection="1">
      <alignment horizontal="left" vertical="center"/>
    </xf>
    <xf numFmtId="0" fontId="15" fillId="0" borderId="11" xfId="0" applyFont="1" applyBorder="1" applyAlignment="1">
      <alignment horizontal="center" vertical="center"/>
    </xf>
    <xf numFmtId="0" fontId="15" fillId="0" borderId="12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14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0" fillId="0" borderId="0" xfId="0" applyFont="1" applyAlignment="1" applyProtection="1">
      <alignment horizontal="left" vertical="center"/>
    </xf>
    <xf numFmtId="0" fontId="0" fillId="0" borderId="0" xfId="0" applyProtection="1"/>
    <xf numFmtId="0" fontId="2" fillId="0" borderId="0" xfId="0" applyFont="1" applyAlignment="1" applyProtection="1">
      <alignment horizontal="left" vertical="top" wrapText="1"/>
    </xf>
    <xf numFmtId="49" fontId="0" fillId="2" borderId="0" xfId="0" applyNumberFormat="1" applyFont="1" applyFill="1" applyAlignment="1" applyProtection="1">
      <alignment horizontal="left" vertical="center"/>
      <protection locked="0"/>
    </xf>
    <xf numFmtId="49" fontId="0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right" vertical="center"/>
    </xf>
    <xf numFmtId="4" fontId="12" fillId="0" borderId="0" xfId="0" applyNumberFormat="1" applyFont="1" applyAlignment="1" applyProtection="1">
      <alignment vertical="center"/>
    </xf>
    <xf numFmtId="0" fontId="12" fillId="0" borderId="0" xfId="0" applyFont="1" applyAlignment="1">
      <alignment horizontal="left" vertical="top" wrapText="1"/>
    </xf>
    <xf numFmtId="0" fontId="12" fillId="0" borderId="0" xfId="0" applyFont="1" applyAlignment="1">
      <alignment horizontal="left" vertical="center"/>
    </xf>
    <xf numFmtId="4" fontId="13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0" fillId="2" borderId="0" xfId="0" applyFont="1" applyFill="1" applyAlignment="1" applyProtection="1">
      <alignment horizontal="left" vertical="center"/>
      <protection locked="0"/>
    </xf>
    <xf numFmtId="0" fontId="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7"/>
  <sheetViews>
    <sheetView showGridLines="0" workbookViewId="0">
      <selection activeCell="AI26" sqref="AI26"/>
    </sheetView>
  </sheetViews>
  <sheetFormatPr defaultRowHeight="11.2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>
      <c r="A1" s="11" t="s">
        <v>0</v>
      </c>
      <c r="AZ1" s="11" t="s">
        <v>1</v>
      </c>
      <c r="BA1" s="11" t="s">
        <v>2</v>
      </c>
      <c r="BB1" s="11" t="s">
        <v>3</v>
      </c>
      <c r="BT1" s="11" t="s">
        <v>4</v>
      </c>
      <c r="BU1" s="11" t="s">
        <v>4</v>
      </c>
      <c r="BV1" s="11" t="s">
        <v>5</v>
      </c>
    </row>
    <row r="2" spans="1:74" ht="36.950000000000003" customHeight="1">
      <c r="AR2" s="201"/>
      <c r="AS2" s="201"/>
      <c r="AT2" s="201"/>
      <c r="AU2" s="201"/>
      <c r="AV2" s="201"/>
      <c r="AW2" s="201"/>
      <c r="AX2" s="201"/>
      <c r="AY2" s="201"/>
      <c r="AZ2" s="201"/>
      <c r="BA2" s="201"/>
      <c r="BB2" s="201"/>
      <c r="BC2" s="201"/>
      <c r="BD2" s="201"/>
      <c r="BE2" s="201"/>
      <c r="BS2" s="12" t="s">
        <v>6</v>
      </c>
      <c r="BT2" s="12" t="s">
        <v>7</v>
      </c>
    </row>
    <row r="3" spans="1:74" ht="6.95" customHeight="1">
      <c r="B3" s="13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5"/>
      <c r="BS3" s="12" t="s">
        <v>6</v>
      </c>
      <c r="BT3" s="12" t="s">
        <v>8</v>
      </c>
    </row>
    <row r="4" spans="1:74" ht="24.95" customHeight="1">
      <c r="B4" s="16"/>
      <c r="C4" s="17"/>
      <c r="D4" s="18" t="s">
        <v>144</v>
      </c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  <c r="AK4" s="17"/>
      <c r="AL4" s="17"/>
      <c r="AM4" s="17"/>
      <c r="AN4" s="17"/>
      <c r="AO4" s="17"/>
      <c r="AP4" s="17"/>
      <c r="AQ4" s="17"/>
      <c r="AR4" s="15"/>
      <c r="AS4" s="19" t="s">
        <v>9</v>
      </c>
      <c r="BE4" s="20" t="s">
        <v>10</v>
      </c>
      <c r="BS4" s="12" t="s">
        <v>11</v>
      </c>
    </row>
    <row r="5" spans="1:74" ht="12" customHeight="1">
      <c r="B5" s="16"/>
      <c r="C5" s="17"/>
      <c r="D5" s="21" t="s">
        <v>12</v>
      </c>
      <c r="E5" s="17"/>
      <c r="F5" s="17"/>
      <c r="G5" s="17"/>
      <c r="H5" s="17"/>
      <c r="I5" s="17"/>
      <c r="J5" s="17"/>
      <c r="K5" s="213" t="s">
        <v>13</v>
      </c>
      <c r="L5" s="214"/>
      <c r="M5" s="214"/>
      <c r="N5" s="214"/>
      <c r="O5" s="214"/>
      <c r="P5" s="214"/>
      <c r="Q5" s="214"/>
      <c r="R5" s="214"/>
      <c r="S5" s="214"/>
      <c r="T5" s="214"/>
      <c r="U5" s="214"/>
      <c r="V5" s="214"/>
      <c r="W5" s="214"/>
      <c r="X5" s="214"/>
      <c r="Y5" s="214"/>
      <c r="Z5" s="214"/>
      <c r="AA5" s="214"/>
      <c r="AB5" s="214"/>
      <c r="AC5" s="214"/>
      <c r="AD5" s="214"/>
      <c r="AE5" s="214"/>
      <c r="AF5" s="214"/>
      <c r="AG5" s="214"/>
      <c r="AH5" s="214"/>
      <c r="AI5" s="214"/>
      <c r="AJ5" s="214"/>
      <c r="AK5" s="214"/>
      <c r="AL5" s="214"/>
      <c r="AM5" s="214"/>
      <c r="AN5" s="214"/>
      <c r="AO5" s="214"/>
      <c r="AP5" s="17"/>
      <c r="AQ5" s="17"/>
      <c r="AR5" s="15"/>
      <c r="BE5" s="221" t="s">
        <v>14</v>
      </c>
      <c r="BS5" s="12" t="s">
        <v>6</v>
      </c>
    </row>
    <row r="6" spans="1:74" ht="36.950000000000003" customHeight="1">
      <c r="B6" s="16"/>
      <c r="C6" s="17"/>
      <c r="D6" s="23" t="s">
        <v>15</v>
      </c>
      <c r="E6" s="17"/>
      <c r="F6" s="17"/>
      <c r="G6" s="17"/>
      <c r="H6" s="17"/>
      <c r="I6" s="17"/>
      <c r="J6" s="17"/>
      <c r="K6" s="215" t="s">
        <v>16</v>
      </c>
      <c r="L6" s="214"/>
      <c r="M6" s="214"/>
      <c r="N6" s="214"/>
      <c r="O6" s="214"/>
      <c r="P6" s="214"/>
      <c r="Q6" s="214"/>
      <c r="R6" s="214"/>
      <c r="S6" s="214"/>
      <c r="T6" s="214"/>
      <c r="U6" s="214"/>
      <c r="V6" s="214"/>
      <c r="W6" s="214"/>
      <c r="X6" s="214"/>
      <c r="Y6" s="214"/>
      <c r="Z6" s="214"/>
      <c r="AA6" s="214"/>
      <c r="AB6" s="214"/>
      <c r="AC6" s="214"/>
      <c r="AD6" s="214"/>
      <c r="AE6" s="214"/>
      <c r="AF6" s="214"/>
      <c r="AG6" s="214"/>
      <c r="AH6" s="214"/>
      <c r="AI6" s="214"/>
      <c r="AJ6" s="214"/>
      <c r="AK6" s="214"/>
      <c r="AL6" s="214"/>
      <c r="AM6" s="214"/>
      <c r="AN6" s="214"/>
      <c r="AO6" s="214"/>
      <c r="AP6" s="17"/>
      <c r="AQ6" s="17"/>
      <c r="AR6" s="15"/>
      <c r="BE6" s="222"/>
      <c r="BS6" s="12" t="s">
        <v>6</v>
      </c>
    </row>
    <row r="7" spans="1:74" ht="12" customHeight="1">
      <c r="B7" s="16"/>
      <c r="C7" s="17"/>
      <c r="D7" s="24" t="s">
        <v>17</v>
      </c>
      <c r="E7" s="17"/>
      <c r="F7" s="17"/>
      <c r="G7" s="17"/>
      <c r="H7" s="17"/>
      <c r="I7" s="17"/>
      <c r="J7" s="17"/>
      <c r="K7" s="22" t="s">
        <v>1</v>
      </c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7"/>
      <c r="AA7" s="17"/>
      <c r="AB7" s="17"/>
      <c r="AC7" s="17"/>
      <c r="AD7" s="17"/>
      <c r="AE7" s="17"/>
      <c r="AF7" s="17"/>
      <c r="AG7" s="17"/>
      <c r="AH7" s="17"/>
      <c r="AI7" s="17"/>
      <c r="AJ7" s="17"/>
      <c r="AK7" s="24" t="s">
        <v>18</v>
      </c>
      <c r="AL7" s="17"/>
      <c r="AM7" s="17"/>
      <c r="AN7" s="22" t="s">
        <v>1</v>
      </c>
      <c r="AO7" s="17"/>
      <c r="AP7" s="17"/>
      <c r="AQ7" s="17"/>
      <c r="AR7" s="15"/>
      <c r="BE7" s="222"/>
      <c r="BS7" s="12" t="s">
        <v>6</v>
      </c>
    </row>
    <row r="8" spans="1:74" ht="12" customHeight="1">
      <c r="B8" s="16"/>
      <c r="C8" s="17"/>
      <c r="D8" s="24" t="s">
        <v>19</v>
      </c>
      <c r="E8" s="17"/>
      <c r="F8" s="17"/>
      <c r="G8" s="17"/>
      <c r="H8" s="17"/>
      <c r="I8" s="17"/>
      <c r="J8" s="17"/>
      <c r="K8" s="22" t="s">
        <v>20</v>
      </c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  <c r="AA8" s="17"/>
      <c r="AB8" s="17"/>
      <c r="AC8" s="17"/>
      <c r="AD8" s="17"/>
      <c r="AE8" s="17"/>
      <c r="AF8" s="17"/>
      <c r="AG8" s="17"/>
      <c r="AH8" s="17"/>
      <c r="AI8" s="17"/>
      <c r="AJ8" s="17"/>
      <c r="AK8" s="24" t="s">
        <v>21</v>
      </c>
      <c r="AL8" s="17"/>
      <c r="AM8" s="17"/>
      <c r="AN8" s="25" t="s">
        <v>22</v>
      </c>
      <c r="AO8" s="17"/>
      <c r="AP8" s="17"/>
      <c r="AQ8" s="17"/>
      <c r="AR8" s="15"/>
      <c r="BE8" s="222"/>
      <c r="BS8" s="12" t="s">
        <v>6</v>
      </c>
    </row>
    <row r="9" spans="1:74" ht="14.45" customHeight="1">
      <c r="B9" s="16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  <c r="Z9" s="17"/>
      <c r="AA9" s="17"/>
      <c r="AB9" s="17"/>
      <c r="AC9" s="17"/>
      <c r="AD9" s="17"/>
      <c r="AE9" s="17"/>
      <c r="AF9" s="17"/>
      <c r="AG9" s="17"/>
      <c r="AH9" s="17"/>
      <c r="AI9" s="17"/>
      <c r="AJ9" s="17"/>
      <c r="AK9" s="17"/>
      <c r="AL9" s="17"/>
      <c r="AM9" s="17"/>
      <c r="AN9" s="17"/>
      <c r="AO9" s="17"/>
      <c r="AP9" s="17"/>
      <c r="AQ9" s="17"/>
      <c r="AR9" s="15"/>
      <c r="BE9" s="222"/>
      <c r="BS9" s="12" t="s">
        <v>6</v>
      </c>
    </row>
    <row r="10" spans="1:74" ht="12" customHeight="1">
      <c r="B10" s="16"/>
      <c r="C10" s="17"/>
      <c r="D10" s="24" t="s">
        <v>23</v>
      </c>
      <c r="E10" s="17"/>
      <c r="F10" s="17"/>
      <c r="G10" s="17"/>
      <c r="H10" s="17"/>
      <c r="I10" s="17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7"/>
      <c r="AA10" s="17"/>
      <c r="AB10" s="17"/>
      <c r="AC10" s="17"/>
      <c r="AD10" s="17"/>
      <c r="AE10" s="17"/>
      <c r="AF10" s="17"/>
      <c r="AG10" s="17"/>
      <c r="AH10" s="17"/>
      <c r="AI10" s="17"/>
      <c r="AJ10" s="17"/>
      <c r="AK10" s="24" t="s">
        <v>24</v>
      </c>
      <c r="AL10" s="17"/>
      <c r="AM10" s="17"/>
      <c r="AN10" s="22" t="s">
        <v>25</v>
      </c>
      <c r="AO10" s="17"/>
      <c r="AP10" s="17"/>
      <c r="AQ10" s="17"/>
      <c r="AR10" s="15"/>
      <c r="BE10" s="222"/>
      <c r="BS10" s="12" t="s">
        <v>6</v>
      </c>
    </row>
    <row r="11" spans="1:74" ht="18.399999999999999" customHeight="1">
      <c r="B11" s="16"/>
      <c r="C11" s="17"/>
      <c r="D11" s="17"/>
      <c r="E11" s="22" t="s">
        <v>26</v>
      </c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7"/>
      <c r="AI11" s="17"/>
      <c r="AJ11" s="17"/>
      <c r="AK11" s="24" t="s">
        <v>27</v>
      </c>
      <c r="AL11" s="17"/>
      <c r="AM11" s="17"/>
      <c r="AN11" s="22" t="s">
        <v>28</v>
      </c>
      <c r="AO11" s="17"/>
      <c r="AP11" s="17"/>
      <c r="AQ11" s="17"/>
      <c r="AR11" s="15"/>
      <c r="BE11" s="222"/>
      <c r="BS11" s="12" t="s">
        <v>6</v>
      </c>
    </row>
    <row r="12" spans="1:74" ht="6.95" customHeight="1">
      <c r="B12" s="16"/>
      <c r="C12" s="17"/>
      <c r="D12" s="17"/>
      <c r="E12" s="17"/>
      <c r="F12" s="17"/>
      <c r="G12" s="17"/>
      <c r="H12" s="17"/>
      <c r="I12" s="17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  <c r="AC12" s="17"/>
      <c r="AD12" s="17"/>
      <c r="AE12" s="17"/>
      <c r="AF12" s="17"/>
      <c r="AG12" s="17"/>
      <c r="AH12" s="17"/>
      <c r="AI12" s="17"/>
      <c r="AJ12" s="17"/>
      <c r="AK12" s="17"/>
      <c r="AL12" s="17"/>
      <c r="AM12" s="17"/>
      <c r="AN12" s="17"/>
      <c r="AO12" s="17"/>
      <c r="AP12" s="17"/>
      <c r="AQ12" s="17"/>
      <c r="AR12" s="15"/>
      <c r="BE12" s="222"/>
      <c r="BS12" s="12" t="s">
        <v>6</v>
      </c>
    </row>
    <row r="13" spans="1:74" ht="12" customHeight="1">
      <c r="B13" s="16"/>
      <c r="C13" s="17"/>
      <c r="D13" s="24" t="s">
        <v>29</v>
      </c>
      <c r="E13" s="17"/>
      <c r="F13" s="17"/>
      <c r="G13" s="17"/>
      <c r="H13" s="17"/>
      <c r="I13" s="17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17"/>
      <c r="W13" s="17"/>
      <c r="X13" s="17"/>
      <c r="Y13" s="17"/>
      <c r="Z13" s="17"/>
      <c r="AA13" s="17"/>
      <c r="AB13" s="17"/>
      <c r="AC13" s="17"/>
      <c r="AD13" s="17"/>
      <c r="AE13" s="17"/>
      <c r="AF13" s="17"/>
      <c r="AG13" s="17"/>
      <c r="AH13" s="17"/>
      <c r="AI13" s="17"/>
      <c r="AJ13" s="17"/>
      <c r="AK13" s="24" t="s">
        <v>24</v>
      </c>
      <c r="AL13" s="17"/>
      <c r="AM13" s="17"/>
      <c r="AN13" s="26" t="s">
        <v>30</v>
      </c>
      <c r="AO13" s="17"/>
      <c r="AP13" s="17"/>
      <c r="AQ13" s="17"/>
      <c r="AR13" s="15"/>
      <c r="BE13" s="222"/>
      <c r="BS13" s="12" t="s">
        <v>6</v>
      </c>
    </row>
    <row r="14" spans="1:74">
      <c r="B14" s="16"/>
      <c r="C14" s="17"/>
      <c r="D14" s="17"/>
      <c r="E14" s="216" t="s">
        <v>30</v>
      </c>
      <c r="F14" s="217"/>
      <c r="G14" s="217"/>
      <c r="H14" s="217"/>
      <c r="I14" s="217"/>
      <c r="J14" s="217"/>
      <c r="K14" s="217"/>
      <c r="L14" s="217"/>
      <c r="M14" s="217"/>
      <c r="N14" s="217"/>
      <c r="O14" s="217"/>
      <c r="P14" s="217"/>
      <c r="Q14" s="217"/>
      <c r="R14" s="217"/>
      <c r="S14" s="217"/>
      <c r="T14" s="217"/>
      <c r="U14" s="217"/>
      <c r="V14" s="217"/>
      <c r="W14" s="217"/>
      <c r="X14" s="217"/>
      <c r="Y14" s="217"/>
      <c r="Z14" s="217"/>
      <c r="AA14" s="217"/>
      <c r="AB14" s="217"/>
      <c r="AC14" s="217"/>
      <c r="AD14" s="217"/>
      <c r="AE14" s="217"/>
      <c r="AF14" s="217"/>
      <c r="AG14" s="217"/>
      <c r="AH14" s="217"/>
      <c r="AI14" s="217"/>
      <c r="AJ14" s="217"/>
      <c r="AK14" s="24" t="s">
        <v>27</v>
      </c>
      <c r="AL14" s="17"/>
      <c r="AM14" s="17"/>
      <c r="AN14" s="26" t="s">
        <v>30</v>
      </c>
      <c r="AO14" s="17"/>
      <c r="AP14" s="17"/>
      <c r="AQ14" s="17"/>
      <c r="AR14" s="15"/>
      <c r="BE14" s="222"/>
      <c r="BS14" s="12" t="s">
        <v>6</v>
      </c>
    </row>
    <row r="15" spans="1:74" ht="6.95" customHeight="1">
      <c r="B15" s="16"/>
      <c r="C15" s="17"/>
      <c r="D15" s="17"/>
      <c r="E15" s="17"/>
      <c r="F15" s="17"/>
      <c r="G15" s="17"/>
      <c r="H15" s="17"/>
      <c r="I15" s="1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7"/>
      <c r="X15" s="17"/>
      <c r="Y15" s="17"/>
      <c r="Z15" s="17"/>
      <c r="AA15" s="17"/>
      <c r="AB15" s="17"/>
      <c r="AC15" s="17"/>
      <c r="AD15" s="17"/>
      <c r="AE15" s="17"/>
      <c r="AF15" s="17"/>
      <c r="AG15" s="17"/>
      <c r="AH15" s="17"/>
      <c r="AI15" s="17"/>
      <c r="AJ15" s="17"/>
      <c r="AK15" s="17"/>
      <c r="AL15" s="17"/>
      <c r="AM15" s="17"/>
      <c r="AN15" s="17"/>
      <c r="AO15" s="17"/>
      <c r="AP15" s="17"/>
      <c r="AQ15" s="17"/>
      <c r="AR15" s="15"/>
      <c r="BE15" s="222"/>
      <c r="BS15" s="12" t="s">
        <v>4</v>
      </c>
    </row>
    <row r="16" spans="1:74" ht="12" customHeight="1">
      <c r="B16" s="16"/>
      <c r="C16" s="17"/>
      <c r="D16" s="24" t="s">
        <v>31</v>
      </c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17"/>
      <c r="AJ16" s="17"/>
      <c r="AK16" s="24" t="s">
        <v>24</v>
      </c>
      <c r="AL16" s="17"/>
      <c r="AM16" s="17"/>
      <c r="AN16" s="22" t="s">
        <v>1</v>
      </c>
      <c r="AO16" s="17"/>
      <c r="AP16" s="17"/>
      <c r="AQ16" s="17"/>
      <c r="AR16" s="15"/>
      <c r="BE16" s="222"/>
      <c r="BS16" s="12" t="s">
        <v>4</v>
      </c>
    </row>
    <row r="17" spans="2:71" ht="18.399999999999999" customHeight="1">
      <c r="B17" s="16"/>
      <c r="C17" s="17"/>
      <c r="D17" s="17"/>
      <c r="E17" s="22" t="s">
        <v>32</v>
      </c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  <c r="AD17" s="17"/>
      <c r="AE17" s="17"/>
      <c r="AF17" s="17"/>
      <c r="AG17" s="17"/>
      <c r="AH17" s="17"/>
      <c r="AI17" s="17"/>
      <c r="AJ17" s="17"/>
      <c r="AK17" s="24" t="s">
        <v>27</v>
      </c>
      <c r="AL17" s="17"/>
      <c r="AM17" s="17"/>
      <c r="AN17" s="22" t="s">
        <v>1</v>
      </c>
      <c r="AO17" s="17"/>
      <c r="AP17" s="17"/>
      <c r="AQ17" s="17"/>
      <c r="AR17" s="15"/>
      <c r="BE17" s="222"/>
      <c r="BS17" s="12" t="s">
        <v>33</v>
      </c>
    </row>
    <row r="18" spans="2:71" ht="6.95" customHeight="1">
      <c r="B18" s="16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  <c r="AE18" s="17"/>
      <c r="AF18" s="17"/>
      <c r="AG18" s="17"/>
      <c r="AH18" s="17"/>
      <c r="AI18" s="17"/>
      <c r="AJ18" s="17"/>
      <c r="AK18" s="17"/>
      <c r="AL18" s="17"/>
      <c r="AM18" s="17"/>
      <c r="AN18" s="17"/>
      <c r="AO18" s="17"/>
      <c r="AP18" s="17"/>
      <c r="AQ18" s="17"/>
      <c r="AR18" s="15"/>
      <c r="BE18" s="222"/>
      <c r="BS18" s="12" t="s">
        <v>6</v>
      </c>
    </row>
    <row r="19" spans="2:71" ht="12" customHeight="1">
      <c r="B19" s="16"/>
      <c r="C19" s="17"/>
      <c r="D19" s="24" t="s">
        <v>34</v>
      </c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7"/>
      <c r="AD19" s="17"/>
      <c r="AE19" s="17"/>
      <c r="AF19" s="17"/>
      <c r="AG19" s="17"/>
      <c r="AH19" s="17"/>
      <c r="AI19" s="17"/>
      <c r="AJ19" s="17"/>
      <c r="AK19" s="24" t="s">
        <v>24</v>
      </c>
      <c r="AL19" s="17"/>
      <c r="AM19" s="17"/>
      <c r="AN19" s="22" t="s">
        <v>1</v>
      </c>
      <c r="AO19" s="17"/>
      <c r="AP19" s="17"/>
      <c r="AQ19" s="17"/>
      <c r="AR19" s="15"/>
      <c r="BE19" s="222"/>
      <c r="BS19" s="12" t="s">
        <v>35</v>
      </c>
    </row>
    <row r="20" spans="2:71" ht="18.399999999999999" customHeight="1">
      <c r="B20" s="16"/>
      <c r="C20" s="17"/>
      <c r="D20" s="17"/>
      <c r="E20" s="22"/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/>
      <c r="AD20" s="17"/>
      <c r="AE20" s="17"/>
      <c r="AF20" s="17"/>
      <c r="AG20" s="17"/>
      <c r="AH20" s="17"/>
      <c r="AI20" s="17"/>
      <c r="AJ20" s="17"/>
      <c r="AK20" s="24" t="s">
        <v>27</v>
      </c>
      <c r="AL20" s="17"/>
      <c r="AM20" s="17"/>
      <c r="AN20" s="22" t="s">
        <v>1</v>
      </c>
      <c r="AO20" s="17"/>
      <c r="AP20" s="17"/>
      <c r="AQ20" s="17"/>
      <c r="AR20" s="15"/>
      <c r="BE20" s="222"/>
      <c r="BS20" s="12" t="s">
        <v>33</v>
      </c>
    </row>
    <row r="21" spans="2:71" ht="6.95" customHeight="1">
      <c r="B21" s="16"/>
      <c r="C21" s="17"/>
      <c r="D21" s="17"/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E21" s="17"/>
      <c r="AF21" s="17"/>
      <c r="AG21" s="17"/>
      <c r="AH21" s="17"/>
      <c r="AI21" s="17"/>
      <c r="AJ21" s="17"/>
      <c r="AK21" s="17"/>
      <c r="AL21" s="17"/>
      <c r="AM21" s="17"/>
      <c r="AN21" s="17"/>
      <c r="AO21" s="17"/>
      <c r="AP21" s="17"/>
      <c r="AQ21" s="17"/>
      <c r="AR21" s="15"/>
      <c r="BE21" s="222"/>
    </row>
    <row r="22" spans="2:71" ht="12" customHeight="1">
      <c r="B22" s="16"/>
      <c r="C22" s="17"/>
      <c r="D22" s="24" t="s">
        <v>36</v>
      </c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  <c r="X22" s="17"/>
      <c r="Y22" s="17"/>
      <c r="Z22" s="17"/>
      <c r="AA22" s="17"/>
      <c r="AB22" s="17"/>
      <c r="AC22" s="17"/>
      <c r="AD22" s="17"/>
      <c r="AE22" s="17"/>
      <c r="AF22" s="17"/>
      <c r="AG22" s="17"/>
      <c r="AH22" s="17"/>
      <c r="AI22" s="17"/>
      <c r="AJ22" s="17"/>
      <c r="AK22" s="17"/>
      <c r="AL22" s="17"/>
      <c r="AM22" s="17"/>
      <c r="AN22" s="17"/>
      <c r="AO22" s="17"/>
      <c r="AP22" s="17"/>
      <c r="AQ22" s="17"/>
      <c r="AR22" s="15"/>
      <c r="BE22" s="222"/>
    </row>
    <row r="23" spans="2:71" ht="16.5" customHeight="1">
      <c r="B23" s="16"/>
      <c r="C23" s="17"/>
      <c r="D23" s="17"/>
      <c r="E23" s="218" t="s">
        <v>1</v>
      </c>
      <c r="F23" s="218"/>
      <c r="G23" s="218"/>
      <c r="H23" s="218"/>
      <c r="I23" s="218"/>
      <c r="J23" s="218"/>
      <c r="K23" s="218"/>
      <c r="L23" s="218"/>
      <c r="M23" s="218"/>
      <c r="N23" s="218"/>
      <c r="O23" s="218"/>
      <c r="P23" s="218"/>
      <c r="Q23" s="218"/>
      <c r="R23" s="218"/>
      <c r="S23" s="218"/>
      <c r="T23" s="218"/>
      <c r="U23" s="218"/>
      <c r="V23" s="218"/>
      <c r="W23" s="218"/>
      <c r="X23" s="218"/>
      <c r="Y23" s="218"/>
      <c r="Z23" s="218"/>
      <c r="AA23" s="218"/>
      <c r="AB23" s="218"/>
      <c r="AC23" s="218"/>
      <c r="AD23" s="218"/>
      <c r="AE23" s="218"/>
      <c r="AF23" s="218"/>
      <c r="AG23" s="218"/>
      <c r="AH23" s="218"/>
      <c r="AI23" s="218"/>
      <c r="AJ23" s="218"/>
      <c r="AK23" s="218"/>
      <c r="AL23" s="218"/>
      <c r="AM23" s="218"/>
      <c r="AN23" s="218"/>
      <c r="AO23" s="17"/>
      <c r="AP23" s="17"/>
      <c r="AQ23" s="17"/>
      <c r="AR23" s="15"/>
      <c r="BE23" s="222"/>
    </row>
    <row r="24" spans="2:71" ht="6.95" customHeight="1">
      <c r="B24" s="16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  <c r="AF24" s="17"/>
      <c r="AG24" s="17"/>
      <c r="AH24" s="17"/>
      <c r="AI24" s="17"/>
      <c r="AJ24" s="17"/>
      <c r="AK24" s="17"/>
      <c r="AL24" s="17"/>
      <c r="AM24" s="17"/>
      <c r="AN24" s="17"/>
      <c r="AO24" s="17"/>
      <c r="AP24" s="17"/>
      <c r="AQ24" s="17"/>
      <c r="AR24" s="15"/>
      <c r="BE24" s="222"/>
    </row>
    <row r="25" spans="2:71" ht="6.95" customHeight="1">
      <c r="B25" s="16"/>
      <c r="C25" s="17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  <c r="AF25" s="28"/>
      <c r="AG25" s="28"/>
      <c r="AH25" s="28"/>
      <c r="AI25" s="28"/>
      <c r="AJ25" s="28"/>
      <c r="AK25" s="28"/>
      <c r="AL25" s="28"/>
      <c r="AM25" s="28"/>
      <c r="AN25" s="28"/>
      <c r="AO25" s="28"/>
      <c r="AP25" s="17"/>
      <c r="AQ25" s="17"/>
      <c r="AR25" s="15"/>
      <c r="BE25" s="222"/>
    </row>
    <row r="26" spans="2:71" s="1" customFormat="1" ht="25.9" customHeight="1">
      <c r="B26" s="29"/>
      <c r="C26" s="30"/>
      <c r="D26" s="31" t="s">
        <v>37</v>
      </c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223">
        <f>ROUND(AG54,2)</f>
        <v>0</v>
      </c>
      <c r="AL26" s="224"/>
      <c r="AM26" s="224"/>
      <c r="AN26" s="224"/>
      <c r="AO26" s="224"/>
      <c r="AP26" s="30"/>
      <c r="AQ26" s="30"/>
      <c r="AR26" s="33"/>
      <c r="BE26" s="222"/>
    </row>
    <row r="27" spans="2:71" s="1" customFormat="1" ht="6.95" customHeight="1">
      <c r="B27" s="29"/>
      <c r="C27" s="30"/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  <c r="AF27" s="30"/>
      <c r="AG27" s="30"/>
      <c r="AH27" s="30"/>
      <c r="AI27" s="30"/>
      <c r="AJ27" s="30"/>
      <c r="AK27" s="30"/>
      <c r="AL27" s="30"/>
      <c r="AM27" s="30"/>
      <c r="AN27" s="30"/>
      <c r="AO27" s="30"/>
      <c r="AP27" s="30"/>
      <c r="AQ27" s="30"/>
      <c r="AR27" s="33"/>
      <c r="BE27" s="222"/>
    </row>
    <row r="28" spans="2:71" s="1" customFormat="1">
      <c r="B28" s="29"/>
      <c r="C28" s="30"/>
      <c r="D28" s="30"/>
      <c r="E28" s="30"/>
      <c r="F28" s="30"/>
      <c r="G28" s="30"/>
      <c r="H28" s="30"/>
      <c r="I28" s="30"/>
      <c r="J28" s="30"/>
      <c r="K28" s="30"/>
      <c r="L28" s="219" t="s">
        <v>38</v>
      </c>
      <c r="M28" s="219"/>
      <c r="N28" s="219"/>
      <c r="O28" s="219"/>
      <c r="P28" s="219"/>
      <c r="Q28" s="30"/>
      <c r="R28" s="30"/>
      <c r="S28" s="30"/>
      <c r="T28" s="30"/>
      <c r="U28" s="30"/>
      <c r="V28" s="30"/>
      <c r="W28" s="219" t="s">
        <v>39</v>
      </c>
      <c r="X28" s="219"/>
      <c r="Y28" s="219"/>
      <c r="Z28" s="219"/>
      <c r="AA28" s="219"/>
      <c r="AB28" s="219"/>
      <c r="AC28" s="219"/>
      <c r="AD28" s="219"/>
      <c r="AE28" s="219"/>
      <c r="AF28" s="30"/>
      <c r="AG28" s="30"/>
      <c r="AH28" s="30"/>
      <c r="AI28" s="30"/>
      <c r="AJ28" s="30"/>
      <c r="AK28" s="219" t="s">
        <v>40</v>
      </c>
      <c r="AL28" s="219"/>
      <c r="AM28" s="219"/>
      <c r="AN28" s="219"/>
      <c r="AO28" s="219"/>
      <c r="AP28" s="30"/>
      <c r="AQ28" s="30"/>
      <c r="AR28" s="33"/>
      <c r="BE28" s="222"/>
    </row>
    <row r="29" spans="2:71" s="2" customFormat="1" ht="14.45" customHeight="1">
      <c r="B29" s="34"/>
      <c r="C29" s="35"/>
      <c r="D29" s="24" t="s">
        <v>41</v>
      </c>
      <c r="E29" s="35"/>
      <c r="F29" s="24" t="s">
        <v>42</v>
      </c>
      <c r="G29" s="35"/>
      <c r="H29" s="35"/>
      <c r="I29" s="35"/>
      <c r="J29" s="35"/>
      <c r="K29" s="35"/>
      <c r="L29" s="185">
        <v>0.21</v>
      </c>
      <c r="M29" s="186"/>
      <c r="N29" s="186"/>
      <c r="O29" s="186"/>
      <c r="P29" s="186"/>
      <c r="Q29" s="35"/>
      <c r="R29" s="35"/>
      <c r="S29" s="35"/>
      <c r="T29" s="35"/>
      <c r="U29" s="35"/>
      <c r="V29" s="35"/>
      <c r="W29" s="220">
        <f>ROUND(AZ54, 2)</f>
        <v>0</v>
      </c>
      <c r="X29" s="186"/>
      <c r="Y29" s="186"/>
      <c r="Z29" s="186"/>
      <c r="AA29" s="186"/>
      <c r="AB29" s="186"/>
      <c r="AC29" s="186"/>
      <c r="AD29" s="186"/>
      <c r="AE29" s="186"/>
      <c r="AF29" s="35"/>
      <c r="AG29" s="35"/>
      <c r="AH29" s="35"/>
      <c r="AI29" s="35"/>
      <c r="AJ29" s="35"/>
      <c r="AK29" s="220">
        <f>ROUND(AV54, 2)</f>
        <v>0</v>
      </c>
      <c r="AL29" s="186"/>
      <c r="AM29" s="186"/>
      <c r="AN29" s="186"/>
      <c r="AO29" s="186"/>
      <c r="AP29" s="35"/>
      <c r="AQ29" s="35"/>
      <c r="AR29" s="36"/>
      <c r="BE29" s="222"/>
    </row>
    <row r="30" spans="2:71" s="2" customFormat="1" ht="14.45" customHeight="1">
      <c r="B30" s="34"/>
      <c r="C30" s="35"/>
      <c r="D30" s="35"/>
      <c r="E30" s="35"/>
      <c r="F30" s="24" t="s">
        <v>43</v>
      </c>
      <c r="G30" s="35"/>
      <c r="H30" s="35"/>
      <c r="I30" s="35"/>
      <c r="J30" s="35"/>
      <c r="K30" s="35"/>
      <c r="L30" s="185">
        <v>0.15</v>
      </c>
      <c r="M30" s="186"/>
      <c r="N30" s="186"/>
      <c r="O30" s="186"/>
      <c r="P30" s="186"/>
      <c r="Q30" s="35"/>
      <c r="R30" s="35"/>
      <c r="S30" s="35"/>
      <c r="T30" s="35"/>
      <c r="U30" s="35"/>
      <c r="V30" s="35"/>
      <c r="W30" s="220">
        <f>ROUND(BA54, 2)</f>
        <v>0</v>
      </c>
      <c r="X30" s="186"/>
      <c r="Y30" s="186"/>
      <c r="Z30" s="186"/>
      <c r="AA30" s="186"/>
      <c r="AB30" s="186"/>
      <c r="AC30" s="186"/>
      <c r="AD30" s="186"/>
      <c r="AE30" s="186"/>
      <c r="AF30" s="35"/>
      <c r="AG30" s="35"/>
      <c r="AH30" s="35"/>
      <c r="AI30" s="35"/>
      <c r="AJ30" s="35"/>
      <c r="AK30" s="220">
        <f>ROUND(AW54, 2)</f>
        <v>0</v>
      </c>
      <c r="AL30" s="186"/>
      <c r="AM30" s="186"/>
      <c r="AN30" s="186"/>
      <c r="AO30" s="186"/>
      <c r="AP30" s="35"/>
      <c r="AQ30" s="35"/>
      <c r="AR30" s="36"/>
      <c r="BE30" s="222"/>
    </row>
    <row r="31" spans="2:71" s="2" customFormat="1" ht="14.45" hidden="1" customHeight="1">
      <c r="B31" s="34"/>
      <c r="C31" s="35"/>
      <c r="D31" s="35"/>
      <c r="E31" s="35"/>
      <c r="F31" s="24" t="s">
        <v>44</v>
      </c>
      <c r="G31" s="35"/>
      <c r="H31" s="35"/>
      <c r="I31" s="35"/>
      <c r="J31" s="35"/>
      <c r="K31" s="35"/>
      <c r="L31" s="185">
        <v>0.21</v>
      </c>
      <c r="M31" s="186"/>
      <c r="N31" s="186"/>
      <c r="O31" s="186"/>
      <c r="P31" s="186"/>
      <c r="Q31" s="35"/>
      <c r="R31" s="35"/>
      <c r="S31" s="35"/>
      <c r="T31" s="35"/>
      <c r="U31" s="35"/>
      <c r="V31" s="35"/>
      <c r="W31" s="220">
        <f>ROUND(BB54, 2)</f>
        <v>0</v>
      </c>
      <c r="X31" s="186"/>
      <c r="Y31" s="186"/>
      <c r="Z31" s="186"/>
      <c r="AA31" s="186"/>
      <c r="AB31" s="186"/>
      <c r="AC31" s="186"/>
      <c r="AD31" s="186"/>
      <c r="AE31" s="186"/>
      <c r="AF31" s="35"/>
      <c r="AG31" s="35"/>
      <c r="AH31" s="35"/>
      <c r="AI31" s="35"/>
      <c r="AJ31" s="35"/>
      <c r="AK31" s="220">
        <v>0</v>
      </c>
      <c r="AL31" s="186"/>
      <c r="AM31" s="186"/>
      <c r="AN31" s="186"/>
      <c r="AO31" s="186"/>
      <c r="AP31" s="35"/>
      <c r="AQ31" s="35"/>
      <c r="AR31" s="36"/>
      <c r="BE31" s="222"/>
    </row>
    <row r="32" spans="2:71" s="2" customFormat="1" ht="14.45" hidden="1" customHeight="1">
      <c r="B32" s="34"/>
      <c r="C32" s="35"/>
      <c r="D32" s="35"/>
      <c r="E32" s="35"/>
      <c r="F32" s="24" t="s">
        <v>45</v>
      </c>
      <c r="G32" s="35"/>
      <c r="H32" s="35"/>
      <c r="I32" s="35"/>
      <c r="J32" s="35"/>
      <c r="K32" s="35"/>
      <c r="L32" s="185">
        <v>0.15</v>
      </c>
      <c r="M32" s="186"/>
      <c r="N32" s="186"/>
      <c r="O32" s="186"/>
      <c r="P32" s="186"/>
      <c r="Q32" s="35"/>
      <c r="R32" s="35"/>
      <c r="S32" s="35"/>
      <c r="T32" s="35"/>
      <c r="U32" s="35"/>
      <c r="V32" s="35"/>
      <c r="W32" s="220">
        <f>ROUND(BC54, 2)</f>
        <v>0</v>
      </c>
      <c r="X32" s="186"/>
      <c r="Y32" s="186"/>
      <c r="Z32" s="186"/>
      <c r="AA32" s="186"/>
      <c r="AB32" s="186"/>
      <c r="AC32" s="186"/>
      <c r="AD32" s="186"/>
      <c r="AE32" s="186"/>
      <c r="AF32" s="35"/>
      <c r="AG32" s="35"/>
      <c r="AH32" s="35"/>
      <c r="AI32" s="35"/>
      <c r="AJ32" s="35"/>
      <c r="AK32" s="220">
        <v>0</v>
      </c>
      <c r="AL32" s="186"/>
      <c r="AM32" s="186"/>
      <c r="AN32" s="186"/>
      <c r="AO32" s="186"/>
      <c r="AP32" s="35"/>
      <c r="AQ32" s="35"/>
      <c r="AR32" s="36"/>
      <c r="BE32" s="222"/>
    </row>
    <row r="33" spans="2:57" s="2" customFormat="1" ht="14.45" hidden="1" customHeight="1">
      <c r="B33" s="34"/>
      <c r="C33" s="35"/>
      <c r="D33" s="35"/>
      <c r="E33" s="35"/>
      <c r="F33" s="24" t="s">
        <v>46</v>
      </c>
      <c r="G33" s="35"/>
      <c r="H33" s="35"/>
      <c r="I33" s="35"/>
      <c r="J33" s="35"/>
      <c r="K33" s="35"/>
      <c r="L33" s="185">
        <v>0</v>
      </c>
      <c r="M33" s="186"/>
      <c r="N33" s="186"/>
      <c r="O33" s="186"/>
      <c r="P33" s="186"/>
      <c r="Q33" s="35"/>
      <c r="R33" s="35"/>
      <c r="S33" s="35"/>
      <c r="T33" s="35"/>
      <c r="U33" s="35"/>
      <c r="V33" s="35"/>
      <c r="W33" s="220">
        <f>ROUND(BD54, 2)</f>
        <v>0</v>
      </c>
      <c r="X33" s="186"/>
      <c r="Y33" s="186"/>
      <c r="Z33" s="186"/>
      <c r="AA33" s="186"/>
      <c r="AB33" s="186"/>
      <c r="AC33" s="186"/>
      <c r="AD33" s="186"/>
      <c r="AE33" s="186"/>
      <c r="AF33" s="35"/>
      <c r="AG33" s="35"/>
      <c r="AH33" s="35"/>
      <c r="AI33" s="35"/>
      <c r="AJ33" s="35"/>
      <c r="AK33" s="220">
        <v>0</v>
      </c>
      <c r="AL33" s="186"/>
      <c r="AM33" s="186"/>
      <c r="AN33" s="186"/>
      <c r="AO33" s="186"/>
      <c r="AP33" s="35"/>
      <c r="AQ33" s="35"/>
      <c r="AR33" s="36"/>
      <c r="BE33" s="222"/>
    </row>
    <row r="34" spans="2:57" s="1" customFormat="1" ht="6.95" customHeight="1">
      <c r="B34" s="29"/>
      <c r="C34" s="30"/>
      <c r="D34" s="30"/>
      <c r="E34" s="30"/>
      <c r="F34" s="30"/>
      <c r="G34" s="30"/>
      <c r="H34" s="30"/>
      <c r="I34" s="30"/>
      <c r="J34" s="30"/>
      <c r="K34" s="30"/>
      <c r="L34" s="30"/>
      <c r="M34" s="30"/>
      <c r="N34" s="30"/>
      <c r="O34" s="30"/>
      <c r="P34" s="30"/>
      <c r="Q34" s="30"/>
      <c r="R34" s="3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  <c r="AF34" s="30"/>
      <c r="AG34" s="30"/>
      <c r="AH34" s="30"/>
      <c r="AI34" s="30"/>
      <c r="AJ34" s="30"/>
      <c r="AK34" s="30"/>
      <c r="AL34" s="30"/>
      <c r="AM34" s="30"/>
      <c r="AN34" s="30"/>
      <c r="AO34" s="30"/>
      <c r="AP34" s="30"/>
      <c r="AQ34" s="30"/>
      <c r="AR34" s="33"/>
      <c r="BE34" s="222"/>
    </row>
    <row r="35" spans="2:57" s="1" customFormat="1" ht="25.9" customHeight="1">
      <c r="B35" s="29"/>
      <c r="C35" s="37"/>
      <c r="D35" s="38" t="s">
        <v>47</v>
      </c>
      <c r="E35" s="39"/>
      <c r="F35" s="39"/>
      <c r="G35" s="39"/>
      <c r="H35" s="39"/>
      <c r="I35" s="39"/>
      <c r="J35" s="39"/>
      <c r="K35" s="39"/>
      <c r="L35" s="39"/>
      <c r="M35" s="39"/>
      <c r="N35" s="39"/>
      <c r="O35" s="39"/>
      <c r="P35" s="39"/>
      <c r="Q35" s="39"/>
      <c r="R35" s="39"/>
      <c r="S35" s="39"/>
      <c r="T35" s="40" t="s">
        <v>48</v>
      </c>
      <c r="U35" s="39"/>
      <c r="V35" s="39"/>
      <c r="W35" s="39"/>
      <c r="X35" s="197" t="s">
        <v>49</v>
      </c>
      <c r="Y35" s="198"/>
      <c r="Z35" s="198"/>
      <c r="AA35" s="198"/>
      <c r="AB35" s="198"/>
      <c r="AC35" s="39"/>
      <c r="AD35" s="39"/>
      <c r="AE35" s="39"/>
      <c r="AF35" s="39"/>
      <c r="AG35" s="39"/>
      <c r="AH35" s="39"/>
      <c r="AI35" s="39"/>
      <c r="AJ35" s="39"/>
      <c r="AK35" s="199">
        <f>SUM(AK26:AK33)</f>
        <v>0</v>
      </c>
      <c r="AL35" s="198"/>
      <c r="AM35" s="198"/>
      <c r="AN35" s="198"/>
      <c r="AO35" s="200"/>
      <c r="AP35" s="37"/>
      <c r="AQ35" s="37"/>
      <c r="AR35" s="33"/>
    </row>
    <row r="36" spans="2:57" s="1" customFormat="1" ht="6.95" customHeight="1">
      <c r="B36" s="29"/>
      <c r="C36" s="30"/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  <c r="AF36" s="30"/>
      <c r="AG36" s="30"/>
      <c r="AH36" s="30"/>
      <c r="AI36" s="30"/>
      <c r="AJ36" s="30"/>
      <c r="AK36" s="30"/>
      <c r="AL36" s="30"/>
      <c r="AM36" s="30"/>
      <c r="AN36" s="30"/>
      <c r="AO36" s="30"/>
      <c r="AP36" s="30"/>
      <c r="AQ36" s="30"/>
      <c r="AR36" s="33"/>
    </row>
    <row r="37" spans="2:57" s="1" customFormat="1" ht="6.95" customHeight="1">
      <c r="B37" s="41"/>
      <c r="C37" s="42"/>
      <c r="D37" s="42"/>
      <c r="E37" s="42"/>
      <c r="F37" s="42"/>
      <c r="G37" s="42"/>
      <c r="H37" s="42"/>
      <c r="I37" s="42"/>
      <c r="J37" s="42"/>
      <c r="K37" s="42"/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2"/>
      <c r="W37" s="42"/>
      <c r="X37" s="42"/>
      <c r="Y37" s="42"/>
      <c r="Z37" s="42"/>
      <c r="AA37" s="42"/>
      <c r="AB37" s="42"/>
      <c r="AC37" s="42"/>
      <c r="AD37" s="42"/>
      <c r="AE37" s="42"/>
      <c r="AF37" s="42"/>
      <c r="AG37" s="42"/>
      <c r="AH37" s="42"/>
      <c r="AI37" s="42"/>
      <c r="AJ37" s="42"/>
      <c r="AK37" s="42"/>
      <c r="AL37" s="42"/>
      <c r="AM37" s="42"/>
      <c r="AN37" s="42"/>
      <c r="AO37" s="42"/>
      <c r="AP37" s="42"/>
      <c r="AQ37" s="42"/>
      <c r="AR37" s="33"/>
    </row>
    <row r="41" spans="2:57" s="1" customFormat="1" ht="6.95" customHeight="1">
      <c r="B41" s="43"/>
      <c r="C41" s="44"/>
      <c r="D41" s="44"/>
      <c r="E41" s="44"/>
      <c r="F41" s="44"/>
      <c r="G41" s="44"/>
      <c r="H41" s="44"/>
      <c r="I41" s="44"/>
      <c r="J41" s="44"/>
      <c r="K41" s="44"/>
      <c r="L41" s="44"/>
      <c r="M41" s="44"/>
      <c r="N41" s="44"/>
      <c r="O41" s="44"/>
      <c r="P41" s="44"/>
      <c r="Q41" s="44"/>
      <c r="R41" s="44"/>
      <c r="S41" s="44"/>
      <c r="T41" s="44"/>
      <c r="U41" s="44"/>
      <c r="V41" s="44"/>
      <c r="W41" s="44"/>
      <c r="X41" s="44"/>
      <c r="Y41" s="44"/>
      <c r="Z41" s="44"/>
      <c r="AA41" s="44"/>
      <c r="AB41" s="44"/>
      <c r="AC41" s="44"/>
      <c r="AD41" s="44"/>
      <c r="AE41" s="44"/>
      <c r="AF41" s="44"/>
      <c r="AG41" s="44"/>
      <c r="AH41" s="44"/>
      <c r="AI41" s="44"/>
      <c r="AJ41" s="44"/>
      <c r="AK41" s="44"/>
      <c r="AL41" s="44"/>
      <c r="AM41" s="44"/>
      <c r="AN41" s="44"/>
      <c r="AO41" s="44"/>
      <c r="AP41" s="44"/>
      <c r="AQ41" s="44"/>
      <c r="AR41" s="33"/>
    </row>
    <row r="42" spans="2:57" s="1" customFormat="1" ht="24.95" customHeight="1">
      <c r="B42" s="29"/>
      <c r="C42" s="18" t="s">
        <v>145</v>
      </c>
      <c r="D42" s="30"/>
      <c r="E42" s="30"/>
      <c r="F42" s="30"/>
      <c r="G42" s="30"/>
      <c r="H42" s="30"/>
      <c r="I42" s="30"/>
      <c r="J42" s="30"/>
      <c r="K42" s="30"/>
      <c r="L42" s="30"/>
      <c r="M42" s="30"/>
      <c r="N42" s="30"/>
      <c r="O42" s="30"/>
      <c r="P42" s="30"/>
      <c r="Q42" s="30"/>
      <c r="R42" s="30"/>
      <c r="S42" s="30"/>
      <c r="T42" s="30"/>
      <c r="U42" s="30"/>
      <c r="V42" s="30"/>
      <c r="W42" s="30"/>
      <c r="X42" s="30"/>
      <c r="Y42" s="30"/>
      <c r="Z42" s="30"/>
      <c r="AA42" s="30"/>
      <c r="AB42" s="30"/>
      <c r="AC42" s="30"/>
      <c r="AD42" s="30"/>
      <c r="AE42" s="30"/>
      <c r="AF42" s="30"/>
      <c r="AG42" s="30"/>
      <c r="AH42" s="30"/>
      <c r="AI42" s="30"/>
      <c r="AJ42" s="30"/>
      <c r="AK42" s="30"/>
      <c r="AL42" s="30"/>
      <c r="AM42" s="30"/>
      <c r="AN42" s="30"/>
      <c r="AO42" s="30"/>
      <c r="AP42" s="30"/>
      <c r="AQ42" s="30"/>
      <c r="AR42" s="33"/>
    </row>
    <row r="43" spans="2:57" s="1" customFormat="1" ht="6.95" customHeight="1">
      <c r="B43" s="29"/>
      <c r="C43" s="30"/>
      <c r="D43" s="30"/>
      <c r="E43" s="30"/>
      <c r="F43" s="30"/>
      <c r="G43" s="30"/>
      <c r="H43" s="30"/>
      <c r="I43" s="30"/>
      <c r="J43" s="30"/>
      <c r="K43" s="30"/>
      <c r="L43" s="30"/>
      <c r="M43" s="30"/>
      <c r="N43" s="30"/>
      <c r="O43" s="30"/>
      <c r="P43" s="30"/>
      <c r="Q43" s="30"/>
      <c r="R43" s="30"/>
      <c r="S43" s="30"/>
      <c r="T43" s="30"/>
      <c r="U43" s="30"/>
      <c r="V43" s="30"/>
      <c r="W43" s="30"/>
      <c r="X43" s="30"/>
      <c r="Y43" s="30"/>
      <c r="Z43" s="30"/>
      <c r="AA43" s="30"/>
      <c r="AB43" s="30"/>
      <c r="AC43" s="30"/>
      <c r="AD43" s="30"/>
      <c r="AE43" s="30"/>
      <c r="AF43" s="30"/>
      <c r="AG43" s="30"/>
      <c r="AH43" s="30"/>
      <c r="AI43" s="30"/>
      <c r="AJ43" s="30"/>
      <c r="AK43" s="30"/>
      <c r="AL43" s="30"/>
      <c r="AM43" s="30"/>
      <c r="AN43" s="30"/>
      <c r="AO43" s="30"/>
      <c r="AP43" s="30"/>
      <c r="AQ43" s="30"/>
      <c r="AR43" s="33"/>
    </row>
    <row r="44" spans="2:57" s="1" customFormat="1" ht="12" customHeight="1">
      <c r="B44" s="29"/>
      <c r="C44" s="24" t="s">
        <v>12</v>
      </c>
      <c r="D44" s="30"/>
      <c r="E44" s="30"/>
      <c r="F44" s="30"/>
      <c r="G44" s="30"/>
      <c r="H44" s="30"/>
      <c r="I44" s="30"/>
      <c r="J44" s="30"/>
      <c r="K44" s="30"/>
      <c r="L44" s="30" t="str">
        <f>K5</f>
        <v>OR_PHA</v>
      </c>
      <c r="M44" s="30"/>
      <c r="N44" s="30"/>
      <c r="O44" s="30"/>
      <c r="P44" s="30"/>
      <c r="Q44" s="30"/>
      <c r="R44" s="30"/>
      <c r="S44" s="30"/>
      <c r="T44" s="30"/>
      <c r="U44" s="30"/>
      <c r="V44" s="30"/>
      <c r="W44" s="30"/>
      <c r="X44" s="30"/>
      <c r="Y44" s="30"/>
      <c r="Z44" s="30"/>
      <c r="AA44" s="30"/>
      <c r="AB44" s="30"/>
      <c r="AC44" s="30"/>
      <c r="AD44" s="30"/>
      <c r="AE44" s="30"/>
      <c r="AF44" s="30"/>
      <c r="AG44" s="30"/>
      <c r="AH44" s="30"/>
      <c r="AI44" s="30"/>
      <c r="AJ44" s="30"/>
      <c r="AK44" s="30"/>
      <c r="AL44" s="30"/>
      <c r="AM44" s="30"/>
      <c r="AN44" s="30"/>
      <c r="AO44" s="30"/>
      <c r="AP44" s="30"/>
      <c r="AQ44" s="30"/>
      <c r="AR44" s="33"/>
    </row>
    <row r="45" spans="2:57" s="3" customFormat="1" ht="36.950000000000003" customHeight="1">
      <c r="B45" s="45"/>
      <c r="C45" s="46" t="s">
        <v>15</v>
      </c>
      <c r="D45" s="47"/>
      <c r="E45" s="47"/>
      <c r="F45" s="47"/>
      <c r="G45" s="47"/>
      <c r="H45" s="47"/>
      <c r="I45" s="47"/>
      <c r="J45" s="47"/>
      <c r="K45" s="47"/>
      <c r="L45" s="204" t="str">
        <f>K6</f>
        <v>Obvod OŘ Praha - Osazování mobilních toalet</v>
      </c>
      <c r="M45" s="205"/>
      <c r="N45" s="205"/>
      <c r="O45" s="205"/>
      <c r="P45" s="205"/>
      <c r="Q45" s="205"/>
      <c r="R45" s="205"/>
      <c r="S45" s="205"/>
      <c r="T45" s="205"/>
      <c r="U45" s="205"/>
      <c r="V45" s="205"/>
      <c r="W45" s="205"/>
      <c r="X45" s="205"/>
      <c r="Y45" s="205"/>
      <c r="Z45" s="205"/>
      <c r="AA45" s="205"/>
      <c r="AB45" s="205"/>
      <c r="AC45" s="205"/>
      <c r="AD45" s="205"/>
      <c r="AE45" s="205"/>
      <c r="AF45" s="205"/>
      <c r="AG45" s="205"/>
      <c r="AH45" s="205"/>
      <c r="AI45" s="205"/>
      <c r="AJ45" s="205"/>
      <c r="AK45" s="205"/>
      <c r="AL45" s="205"/>
      <c r="AM45" s="205"/>
      <c r="AN45" s="205"/>
      <c r="AO45" s="205"/>
      <c r="AP45" s="47"/>
      <c r="AQ45" s="47"/>
      <c r="AR45" s="48"/>
    </row>
    <row r="46" spans="2:57" s="1" customFormat="1" ht="6.95" customHeight="1">
      <c r="B46" s="29"/>
      <c r="C46" s="30"/>
      <c r="D46" s="30"/>
      <c r="E46" s="30"/>
      <c r="F46" s="30"/>
      <c r="G46" s="30"/>
      <c r="H46" s="30"/>
      <c r="I46" s="30"/>
      <c r="J46" s="30"/>
      <c r="K46" s="30"/>
      <c r="L46" s="30"/>
      <c r="M46" s="30"/>
      <c r="N46" s="30"/>
      <c r="O46" s="30"/>
      <c r="P46" s="30"/>
      <c r="Q46" s="30"/>
      <c r="R46" s="30"/>
      <c r="S46" s="30"/>
      <c r="T46" s="30"/>
      <c r="U46" s="30"/>
      <c r="V46" s="30"/>
      <c r="W46" s="30"/>
      <c r="X46" s="30"/>
      <c r="Y46" s="30"/>
      <c r="Z46" s="30"/>
      <c r="AA46" s="30"/>
      <c r="AB46" s="30"/>
      <c r="AC46" s="30"/>
      <c r="AD46" s="30"/>
      <c r="AE46" s="30"/>
      <c r="AF46" s="30"/>
      <c r="AG46" s="30"/>
      <c r="AH46" s="30"/>
      <c r="AI46" s="30"/>
      <c r="AJ46" s="30"/>
      <c r="AK46" s="30"/>
      <c r="AL46" s="30"/>
      <c r="AM46" s="30"/>
      <c r="AN46" s="30"/>
      <c r="AO46" s="30"/>
      <c r="AP46" s="30"/>
      <c r="AQ46" s="30"/>
      <c r="AR46" s="33"/>
    </row>
    <row r="47" spans="2:57" s="1" customFormat="1" ht="12" customHeight="1">
      <c r="B47" s="29"/>
      <c r="C47" s="24" t="s">
        <v>19</v>
      </c>
      <c r="D47" s="30"/>
      <c r="E47" s="30"/>
      <c r="F47" s="30"/>
      <c r="G47" s="30"/>
      <c r="H47" s="30"/>
      <c r="I47" s="30"/>
      <c r="J47" s="30"/>
      <c r="K47" s="30"/>
      <c r="L47" s="49" t="str">
        <f>IF(K8="","",K8)</f>
        <v>oblast OŘ Praha</v>
      </c>
      <c r="M47" s="30"/>
      <c r="N47" s="30"/>
      <c r="O47" s="30"/>
      <c r="P47" s="30"/>
      <c r="Q47" s="30"/>
      <c r="R47" s="30"/>
      <c r="S47" s="30"/>
      <c r="T47" s="30"/>
      <c r="U47" s="30"/>
      <c r="V47" s="30"/>
      <c r="W47" s="30"/>
      <c r="X47" s="30"/>
      <c r="Y47" s="30"/>
      <c r="Z47" s="30"/>
      <c r="AA47" s="30"/>
      <c r="AB47" s="30"/>
      <c r="AC47" s="30"/>
      <c r="AD47" s="30"/>
      <c r="AE47" s="30"/>
      <c r="AF47" s="30"/>
      <c r="AG47" s="30"/>
      <c r="AH47" s="30"/>
      <c r="AI47" s="24" t="s">
        <v>21</v>
      </c>
      <c r="AJ47" s="30"/>
      <c r="AK47" s="30"/>
      <c r="AL47" s="30"/>
      <c r="AM47" s="206" t="str">
        <f>IF(AN8= "","",AN8)</f>
        <v>18. 7. 2019</v>
      </c>
      <c r="AN47" s="206"/>
      <c r="AO47" s="30"/>
      <c r="AP47" s="30"/>
      <c r="AQ47" s="30"/>
      <c r="AR47" s="33"/>
    </row>
    <row r="48" spans="2:57" s="1" customFormat="1" ht="6.95" customHeight="1">
      <c r="B48" s="29"/>
      <c r="C48" s="30"/>
      <c r="D48" s="30"/>
      <c r="E48" s="30"/>
      <c r="F48" s="30"/>
      <c r="G48" s="30"/>
      <c r="H48" s="30"/>
      <c r="I48" s="30"/>
      <c r="J48" s="30"/>
      <c r="K48" s="30"/>
      <c r="L48" s="30"/>
      <c r="M48" s="30"/>
      <c r="N48" s="30"/>
      <c r="O48" s="30"/>
      <c r="P48" s="30"/>
      <c r="Q48" s="30"/>
      <c r="R48" s="30"/>
      <c r="S48" s="30"/>
      <c r="T48" s="30"/>
      <c r="U48" s="30"/>
      <c r="V48" s="30"/>
      <c r="W48" s="30"/>
      <c r="X48" s="30"/>
      <c r="Y48" s="30"/>
      <c r="Z48" s="30"/>
      <c r="AA48" s="30"/>
      <c r="AB48" s="30"/>
      <c r="AC48" s="30"/>
      <c r="AD48" s="30"/>
      <c r="AE48" s="30"/>
      <c r="AF48" s="30"/>
      <c r="AG48" s="30"/>
      <c r="AH48" s="30"/>
      <c r="AI48" s="30"/>
      <c r="AJ48" s="30"/>
      <c r="AK48" s="30"/>
      <c r="AL48" s="30"/>
      <c r="AM48" s="30"/>
      <c r="AN48" s="30"/>
      <c r="AO48" s="30"/>
      <c r="AP48" s="30"/>
      <c r="AQ48" s="30"/>
      <c r="AR48" s="33"/>
    </row>
    <row r="49" spans="1:90" s="1" customFormat="1" ht="13.7" customHeight="1">
      <c r="B49" s="29"/>
      <c r="C49" s="24" t="s">
        <v>23</v>
      </c>
      <c r="D49" s="30"/>
      <c r="E49" s="30"/>
      <c r="F49" s="30"/>
      <c r="G49" s="30"/>
      <c r="H49" s="30"/>
      <c r="I49" s="30"/>
      <c r="J49" s="30"/>
      <c r="K49" s="30"/>
      <c r="L49" s="30" t="str">
        <f>IF(E11= "","",E11)</f>
        <v>SŽDC, s.o.</v>
      </c>
      <c r="M49" s="30"/>
      <c r="N49" s="30"/>
      <c r="O49" s="30"/>
      <c r="P49" s="30"/>
      <c r="Q49" s="30"/>
      <c r="R49" s="30"/>
      <c r="S49" s="30"/>
      <c r="T49" s="30"/>
      <c r="U49" s="30"/>
      <c r="V49" s="30"/>
      <c r="W49" s="30"/>
      <c r="X49" s="30"/>
      <c r="Y49" s="30"/>
      <c r="Z49" s="30"/>
      <c r="AA49" s="30"/>
      <c r="AB49" s="30"/>
      <c r="AC49" s="30"/>
      <c r="AD49" s="30"/>
      <c r="AE49" s="30"/>
      <c r="AF49" s="30"/>
      <c r="AG49" s="30"/>
      <c r="AH49" s="30"/>
      <c r="AI49" s="24" t="s">
        <v>31</v>
      </c>
      <c r="AJ49" s="30"/>
      <c r="AK49" s="30"/>
      <c r="AL49" s="30"/>
      <c r="AM49" s="202" t="str">
        <f>IF(E17="","",E17)</f>
        <v xml:space="preserve"> </v>
      </c>
      <c r="AN49" s="203"/>
      <c r="AO49" s="203"/>
      <c r="AP49" s="203"/>
      <c r="AQ49" s="30"/>
      <c r="AR49" s="33"/>
      <c r="AS49" s="207" t="s">
        <v>50</v>
      </c>
      <c r="AT49" s="208"/>
      <c r="AU49" s="51"/>
      <c r="AV49" s="51"/>
      <c r="AW49" s="51"/>
      <c r="AX49" s="51"/>
      <c r="AY49" s="51"/>
      <c r="AZ49" s="51"/>
      <c r="BA49" s="51"/>
      <c r="BB49" s="51"/>
      <c r="BC49" s="51"/>
      <c r="BD49" s="52"/>
    </row>
    <row r="50" spans="1:90" s="1" customFormat="1" ht="13.7" customHeight="1">
      <c r="B50" s="29"/>
      <c r="C50" s="24" t="s">
        <v>29</v>
      </c>
      <c r="D50" s="30"/>
      <c r="E50" s="30"/>
      <c r="F50" s="30"/>
      <c r="G50" s="30"/>
      <c r="H50" s="30"/>
      <c r="I50" s="30"/>
      <c r="J50" s="30"/>
      <c r="K50" s="30"/>
      <c r="L50" s="30" t="str">
        <f>IF(E14= "Vyplň údaj","",E14)</f>
        <v/>
      </c>
      <c r="M50" s="30"/>
      <c r="N50" s="30"/>
      <c r="O50" s="30"/>
      <c r="P50" s="30"/>
      <c r="Q50" s="30"/>
      <c r="R50" s="30"/>
      <c r="S50" s="30"/>
      <c r="T50" s="30"/>
      <c r="U50" s="30"/>
      <c r="V50" s="30"/>
      <c r="W50" s="30"/>
      <c r="X50" s="30"/>
      <c r="Y50" s="30"/>
      <c r="Z50" s="30"/>
      <c r="AA50" s="30"/>
      <c r="AB50" s="30"/>
      <c r="AC50" s="30"/>
      <c r="AD50" s="30"/>
      <c r="AE50" s="30"/>
      <c r="AF50" s="30"/>
      <c r="AG50" s="30"/>
      <c r="AH50" s="30"/>
      <c r="AI50" s="24" t="s">
        <v>34</v>
      </c>
      <c r="AJ50" s="30"/>
      <c r="AK50" s="30"/>
      <c r="AL50" s="30"/>
      <c r="AM50" s="202" t="str">
        <f>IF(E20="","",E20)</f>
        <v/>
      </c>
      <c r="AN50" s="203"/>
      <c r="AO50" s="203"/>
      <c r="AP50" s="203"/>
      <c r="AQ50" s="30"/>
      <c r="AR50" s="33"/>
      <c r="AS50" s="209"/>
      <c r="AT50" s="210"/>
      <c r="AU50" s="53"/>
      <c r="AV50" s="53"/>
      <c r="AW50" s="53"/>
      <c r="AX50" s="53"/>
      <c r="AY50" s="53"/>
      <c r="AZ50" s="53"/>
      <c r="BA50" s="53"/>
      <c r="BB50" s="53"/>
      <c r="BC50" s="53"/>
      <c r="BD50" s="54"/>
    </row>
    <row r="51" spans="1:90" s="1" customFormat="1" ht="10.9" customHeight="1">
      <c r="B51" s="29"/>
      <c r="C51" s="30"/>
      <c r="D51" s="30"/>
      <c r="E51" s="30"/>
      <c r="F51" s="30"/>
      <c r="G51" s="30"/>
      <c r="H51" s="30"/>
      <c r="I51" s="30"/>
      <c r="J51" s="30"/>
      <c r="K51" s="30"/>
      <c r="L51" s="30"/>
      <c r="M51" s="30"/>
      <c r="N51" s="30"/>
      <c r="O51" s="30"/>
      <c r="P51" s="30"/>
      <c r="Q51" s="30"/>
      <c r="R51" s="30"/>
      <c r="S51" s="30"/>
      <c r="T51" s="30"/>
      <c r="U51" s="30"/>
      <c r="V51" s="30"/>
      <c r="W51" s="30"/>
      <c r="X51" s="30"/>
      <c r="Y51" s="30"/>
      <c r="Z51" s="30"/>
      <c r="AA51" s="30"/>
      <c r="AB51" s="30"/>
      <c r="AC51" s="30"/>
      <c r="AD51" s="30"/>
      <c r="AE51" s="30"/>
      <c r="AF51" s="30"/>
      <c r="AG51" s="30"/>
      <c r="AH51" s="30"/>
      <c r="AI51" s="30"/>
      <c r="AJ51" s="30"/>
      <c r="AK51" s="30"/>
      <c r="AL51" s="30"/>
      <c r="AM51" s="30"/>
      <c r="AN51" s="30"/>
      <c r="AO51" s="30"/>
      <c r="AP51" s="30"/>
      <c r="AQ51" s="30"/>
      <c r="AR51" s="33"/>
      <c r="AS51" s="211"/>
      <c r="AT51" s="212"/>
      <c r="AU51" s="55"/>
      <c r="AV51" s="55"/>
      <c r="AW51" s="55"/>
      <c r="AX51" s="55"/>
      <c r="AY51" s="55"/>
      <c r="AZ51" s="55"/>
      <c r="BA51" s="55"/>
      <c r="BB51" s="55"/>
      <c r="BC51" s="55"/>
      <c r="BD51" s="56"/>
    </row>
    <row r="52" spans="1:90" s="1" customFormat="1" ht="29.25" customHeight="1">
      <c r="B52" s="29"/>
      <c r="C52" s="187" t="s">
        <v>51</v>
      </c>
      <c r="D52" s="188"/>
      <c r="E52" s="188"/>
      <c r="F52" s="188"/>
      <c r="G52" s="188"/>
      <c r="H52" s="57"/>
      <c r="I52" s="189" t="s">
        <v>52</v>
      </c>
      <c r="J52" s="188"/>
      <c r="K52" s="188"/>
      <c r="L52" s="188"/>
      <c r="M52" s="188"/>
      <c r="N52" s="188"/>
      <c r="O52" s="188"/>
      <c r="P52" s="188"/>
      <c r="Q52" s="188"/>
      <c r="R52" s="188"/>
      <c r="S52" s="188"/>
      <c r="T52" s="188"/>
      <c r="U52" s="188"/>
      <c r="V52" s="188"/>
      <c r="W52" s="188"/>
      <c r="X52" s="188"/>
      <c r="Y52" s="188"/>
      <c r="Z52" s="188"/>
      <c r="AA52" s="188"/>
      <c r="AB52" s="188"/>
      <c r="AC52" s="188"/>
      <c r="AD52" s="188"/>
      <c r="AE52" s="188"/>
      <c r="AF52" s="188"/>
      <c r="AG52" s="190" t="s">
        <v>53</v>
      </c>
      <c r="AH52" s="188"/>
      <c r="AI52" s="188"/>
      <c r="AJ52" s="188"/>
      <c r="AK52" s="188"/>
      <c r="AL52" s="188"/>
      <c r="AM52" s="188"/>
      <c r="AN52" s="189" t="s">
        <v>54</v>
      </c>
      <c r="AO52" s="188"/>
      <c r="AP52" s="191"/>
      <c r="AQ52" s="58" t="s">
        <v>55</v>
      </c>
      <c r="AR52" s="33"/>
      <c r="AS52" s="59" t="s">
        <v>56</v>
      </c>
      <c r="AT52" s="60" t="s">
        <v>57</v>
      </c>
      <c r="AU52" s="60" t="s">
        <v>58</v>
      </c>
      <c r="AV52" s="60" t="s">
        <v>59</v>
      </c>
      <c r="AW52" s="60" t="s">
        <v>60</v>
      </c>
      <c r="AX52" s="60" t="s">
        <v>61</v>
      </c>
      <c r="AY52" s="60" t="s">
        <v>62</v>
      </c>
      <c r="AZ52" s="60" t="s">
        <v>63</v>
      </c>
      <c r="BA52" s="60" t="s">
        <v>64</v>
      </c>
      <c r="BB52" s="60" t="s">
        <v>65</v>
      </c>
      <c r="BC52" s="60" t="s">
        <v>66</v>
      </c>
      <c r="BD52" s="61" t="s">
        <v>67</v>
      </c>
    </row>
    <row r="53" spans="1:90" s="1" customFormat="1" ht="10.9" customHeight="1">
      <c r="B53" s="29"/>
      <c r="C53" s="30"/>
      <c r="D53" s="30"/>
      <c r="E53" s="30"/>
      <c r="F53" s="30"/>
      <c r="G53" s="30"/>
      <c r="H53" s="30"/>
      <c r="I53" s="30"/>
      <c r="J53" s="30"/>
      <c r="K53" s="30"/>
      <c r="L53" s="30"/>
      <c r="M53" s="30"/>
      <c r="N53" s="30"/>
      <c r="O53" s="30"/>
      <c r="P53" s="30"/>
      <c r="Q53" s="30"/>
      <c r="R53" s="30"/>
      <c r="S53" s="30"/>
      <c r="T53" s="30"/>
      <c r="U53" s="30"/>
      <c r="V53" s="30"/>
      <c r="W53" s="30"/>
      <c r="X53" s="30"/>
      <c r="Y53" s="30"/>
      <c r="Z53" s="30"/>
      <c r="AA53" s="30"/>
      <c r="AB53" s="30"/>
      <c r="AC53" s="30"/>
      <c r="AD53" s="30"/>
      <c r="AE53" s="30"/>
      <c r="AF53" s="30"/>
      <c r="AG53" s="30"/>
      <c r="AH53" s="30"/>
      <c r="AI53" s="30"/>
      <c r="AJ53" s="30"/>
      <c r="AK53" s="30"/>
      <c r="AL53" s="30"/>
      <c r="AM53" s="30"/>
      <c r="AN53" s="30"/>
      <c r="AO53" s="30"/>
      <c r="AP53" s="30"/>
      <c r="AQ53" s="30"/>
      <c r="AR53" s="33"/>
      <c r="AS53" s="62"/>
      <c r="AT53" s="63"/>
      <c r="AU53" s="63"/>
      <c r="AV53" s="63"/>
      <c r="AW53" s="63"/>
      <c r="AX53" s="63"/>
      <c r="AY53" s="63"/>
      <c r="AZ53" s="63"/>
      <c r="BA53" s="63"/>
      <c r="BB53" s="63"/>
      <c r="BC53" s="63"/>
      <c r="BD53" s="64"/>
    </row>
    <row r="54" spans="1:90" s="4" customFormat="1" ht="32.450000000000003" customHeight="1">
      <c r="B54" s="65"/>
      <c r="C54" s="66" t="s">
        <v>68</v>
      </c>
      <c r="D54" s="67"/>
      <c r="E54" s="67"/>
      <c r="F54" s="67"/>
      <c r="G54" s="67"/>
      <c r="H54" s="67"/>
      <c r="I54" s="67"/>
      <c r="J54" s="67"/>
      <c r="K54" s="67"/>
      <c r="L54" s="67"/>
      <c r="M54" s="67"/>
      <c r="N54" s="67"/>
      <c r="O54" s="67"/>
      <c r="P54" s="67"/>
      <c r="Q54" s="67"/>
      <c r="R54" s="67"/>
      <c r="S54" s="67"/>
      <c r="T54" s="67"/>
      <c r="U54" s="67"/>
      <c r="V54" s="67"/>
      <c r="W54" s="67"/>
      <c r="X54" s="67"/>
      <c r="Y54" s="67"/>
      <c r="Z54" s="67"/>
      <c r="AA54" s="67"/>
      <c r="AB54" s="67"/>
      <c r="AC54" s="67"/>
      <c r="AD54" s="67"/>
      <c r="AE54" s="67"/>
      <c r="AF54" s="67"/>
      <c r="AG54" s="195">
        <f>ROUND(AG55,2)</f>
        <v>0</v>
      </c>
      <c r="AH54" s="195"/>
      <c r="AI54" s="195"/>
      <c r="AJ54" s="195"/>
      <c r="AK54" s="195"/>
      <c r="AL54" s="195"/>
      <c r="AM54" s="195"/>
      <c r="AN54" s="196">
        <f>SUM(AG54,AT54)</f>
        <v>0</v>
      </c>
      <c r="AO54" s="196"/>
      <c r="AP54" s="196"/>
      <c r="AQ54" s="69" t="s">
        <v>1</v>
      </c>
      <c r="AR54" s="70"/>
      <c r="AS54" s="71">
        <f>ROUND(AS55,2)</f>
        <v>0</v>
      </c>
      <c r="AT54" s="72">
        <f>ROUND(SUM(AV54:AW54),0)</f>
        <v>0</v>
      </c>
      <c r="AU54" s="73">
        <f>ROUND(AU55,5)</f>
        <v>0</v>
      </c>
      <c r="AV54" s="72">
        <f>ROUND(AZ54*L29,0)</f>
        <v>0</v>
      </c>
      <c r="AW54" s="72">
        <f>ROUND(BA54*L30,0)</f>
        <v>0</v>
      </c>
      <c r="AX54" s="72">
        <f>ROUND(BB54*L29,0)</f>
        <v>0</v>
      </c>
      <c r="AY54" s="72">
        <f>ROUND(BC54*L30,0)</f>
        <v>0</v>
      </c>
      <c r="AZ54" s="72">
        <f>ROUND(AZ55,2)</f>
        <v>0</v>
      </c>
      <c r="BA54" s="72">
        <f>ROUND(BA55,2)</f>
        <v>0</v>
      </c>
      <c r="BB54" s="72">
        <f>ROUND(BB55,2)</f>
        <v>0</v>
      </c>
      <c r="BC54" s="72">
        <f>ROUND(BC55,2)</f>
        <v>0</v>
      </c>
      <c r="BD54" s="74">
        <f>ROUND(BD55,2)</f>
        <v>0</v>
      </c>
      <c r="BS54" s="75" t="s">
        <v>69</v>
      </c>
      <c r="BT54" s="75" t="s">
        <v>70</v>
      </c>
      <c r="BV54" s="75" t="s">
        <v>71</v>
      </c>
      <c r="BW54" s="75" t="s">
        <v>5</v>
      </c>
      <c r="BX54" s="75" t="s">
        <v>72</v>
      </c>
      <c r="CL54" s="75" t="s">
        <v>1</v>
      </c>
    </row>
    <row r="55" spans="1:90" s="5" customFormat="1" ht="27" customHeight="1">
      <c r="A55" s="76" t="s">
        <v>73</v>
      </c>
      <c r="B55" s="77"/>
      <c r="C55" s="78"/>
      <c r="D55" s="194" t="s">
        <v>13</v>
      </c>
      <c r="E55" s="194"/>
      <c r="F55" s="194"/>
      <c r="G55" s="194"/>
      <c r="H55" s="194"/>
      <c r="I55" s="79"/>
      <c r="J55" s="194" t="s">
        <v>16</v>
      </c>
      <c r="K55" s="194"/>
      <c r="L55" s="194"/>
      <c r="M55" s="194"/>
      <c r="N55" s="194"/>
      <c r="O55" s="194"/>
      <c r="P55" s="194"/>
      <c r="Q55" s="194"/>
      <c r="R55" s="194"/>
      <c r="S55" s="194"/>
      <c r="T55" s="194"/>
      <c r="U55" s="194"/>
      <c r="V55" s="194"/>
      <c r="W55" s="194"/>
      <c r="X55" s="194"/>
      <c r="Y55" s="194"/>
      <c r="Z55" s="194"/>
      <c r="AA55" s="194"/>
      <c r="AB55" s="194"/>
      <c r="AC55" s="194"/>
      <c r="AD55" s="194"/>
      <c r="AE55" s="194"/>
      <c r="AF55" s="194"/>
      <c r="AG55" s="192">
        <f>'OR_PHA - Obvod OŘ Praha -...'!J28</f>
        <v>0</v>
      </c>
      <c r="AH55" s="193"/>
      <c r="AI55" s="193"/>
      <c r="AJ55" s="193"/>
      <c r="AK55" s="193"/>
      <c r="AL55" s="193"/>
      <c r="AM55" s="193"/>
      <c r="AN55" s="192">
        <f>SUM(AG55,AT55)</f>
        <v>0</v>
      </c>
      <c r="AO55" s="193"/>
      <c r="AP55" s="193"/>
      <c r="AQ55" s="80" t="s">
        <v>74</v>
      </c>
      <c r="AR55" s="81"/>
      <c r="AS55" s="82">
        <v>0</v>
      </c>
      <c r="AT55" s="83">
        <f>ROUND(SUM(AV55:AW55),0)</f>
        <v>0</v>
      </c>
      <c r="AU55" s="84">
        <f>'OR_PHA - Obvod OŘ Praha -...'!P76</f>
        <v>0</v>
      </c>
      <c r="AV55" s="83">
        <f>'OR_PHA - Obvod OŘ Praha -...'!J31</f>
        <v>0</v>
      </c>
      <c r="AW55" s="83">
        <f>'OR_PHA - Obvod OŘ Praha -...'!J32</f>
        <v>0</v>
      </c>
      <c r="AX55" s="83">
        <f>'OR_PHA - Obvod OŘ Praha -...'!J33</f>
        <v>0</v>
      </c>
      <c r="AY55" s="83">
        <f>'OR_PHA - Obvod OŘ Praha -...'!J34</f>
        <v>0</v>
      </c>
      <c r="AZ55" s="83">
        <f>'OR_PHA - Obvod OŘ Praha -...'!F31</f>
        <v>0</v>
      </c>
      <c r="BA55" s="83">
        <f>'OR_PHA - Obvod OŘ Praha -...'!F32</f>
        <v>0</v>
      </c>
      <c r="BB55" s="83">
        <f>'OR_PHA - Obvod OŘ Praha -...'!F33</f>
        <v>0</v>
      </c>
      <c r="BC55" s="83">
        <f>'OR_PHA - Obvod OŘ Praha -...'!F34</f>
        <v>0</v>
      </c>
      <c r="BD55" s="85">
        <f>'OR_PHA - Obvod OŘ Praha -...'!F35</f>
        <v>0</v>
      </c>
      <c r="BT55" s="86" t="s">
        <v>35</v>
      </c>
      <c r="BU55" s="86" t="s">
        <v>75</v>
      </c>
      <c r="BV55" s="86" t="s">
        <v>71</v>
      </c>
      <c r="BW55" s="86" t="s">
        <v>5</v>
      </c>
      <c r="BX55" s="86" t="s">
        <v>72</v>
      </c>
      <c r="CL55" s="86" t="s">
        <v>1</v>
      </c>
    </row>
    <row r="56" spans="1:90" s="1" customFormat="1" ht="30" customHeight="1">
      <c r="B56" s="29"/>
      <c r="C56" s="30"/>
      <c r="D56" s="30"/>
      <c r="E56" s="30"/>
      <c r="F56" s="30"/>
      <c r="G56" s="30"/>
      <c r="H56" s="30"/>
      <c r="I56" s="30"/>
      <c r="J56" s="30"/>
      <c r="K56" s="30"/>
      <c r="L56" s="30"/>
      <c r="M56" s="30"/>
      <c r="N56" s="30"/>
      <c r="O56" s="30"/>
      <c r="P56" s="30"/>
      <c r="Q56" s="30"/>
      <c r="R56" s="30"/>
      <c r="S56" s="30"/>
      <c r="T56" s="30"/>
      <c r="U56" s="30"/>
      <c r="V56" s="30"/>
      <c r="W56" s="30"/>
      <c r="X56" s="30"/>
      <c r="Y56" s="30"/>
      <c r="Z56" s="30"/>
      <c r="AA56" s="30"/>
      <c r="AB56" s="30"/>
      <c r="AC56" s="30"/>
      <c r="AD56" s="30"/>
      <c r="AE56" s="30"/>
      <c r="AF56" s="30"/>
      <c r="AG56" s="30"/>
      <c r="AH56" s="30"/>
      <c r="AI56" s="30"/>
      <c r="AJ56" s="30"/>
      <c r="AK56" s="30"/>
      <c r="AL56" s="30"/>
      <c r="AM56" s="30"/>
      <c r="AN56" s="30"/>
      <c r="AO56" s="30"/>
      <c r="AP56" s="30"/>
      <c r="AQ56" s="30"/>
      <c r="AR56" s="33"/>
    </row>
    <row r="57" spans="1:90" s="1" customFormat="1" ht="6.95" customHeight="1">
      <c r="B57" s="41"/>
      <c r="C57" s="42"/>
      <c r="D57" s="42"/>
      <c r="E57" s="42"/>
      <c r="F57" s="42"/>
      <c r="G57" s="42"/>
      <c r="H57" s="42"/>
      <c r="I57" s="42"/>
      <c r="J57" s="42"/>
      <c r="K57" s="42"/>
      <c r="L57" s="42"/>
      <c r="M57" s="42"/>
      <c r="N57" s="42"/>
      <c r="O57" s="42"/>
      <c r="P57" s="42"/>
      <c r="Q57" s="42"/>
      <c r="R57" s="42"/>
      <c r="S57" s="42"/>
      <c r="T57" s="42"/>
      <c r="U57" s="42"/>
      <c r="V57" s="42"/>
      <c r="W57" s="42"/>
      <c r="X57" s="42"/>
      <c r="Y57" s="42"/>
      <c r="Z57" s="42"/>
      <c r="AA57" s="42"/>
      <c r="AB57" s="42"/>
      <c r="AC57" s="42"/>
      <c r="AD57" s="42"/>
      <c r="AE57" s="42"/>
      <c r="AF57" s="42"/>
      <c r="AG57" s="42"/>
      <c r="AH57" s="42"/>
      <c r="AI57" s="42"/>
      <c r="AJ57" s="42"/>
      <c r="AK57" s="42"/>
      <c r="AL57" s="42"/>
      <c r="AM57" s="42"/>
      <c r="AN57" s="42"/>
      <c r="AO57" s="42"/>
      <c r="AP57" s="42"/>
      <c r="AQ57" s="42"/>
      <c r="AR57" s="33"/>
    </row>
  </sheetData>
  <sheetProtection password="CC65" sheet="1" objects="1" scenarios="1" formatColumns="0" formatRows="0"/>
  <mergeCells count="42">
    <mergeCell ref="BE5:BE34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  <mergeCell ref="AK35:AO35"/>
    <mergeCell ref="AR2:BE2"/>
    <mergeCell ref="AM50:AP50"/>
    <mergeCell ref="L45:AO45"/>
    <mergeCell ref="AM47:AN47"/>
    <mergeCell ref="AM49:AP49"/>
    <mergeCell ref="AS49:AT51"/>
    <mergeCell ref="K5:AO5"/>
    <mergeCell ref="K6:AO6"/>
    <mergeCell ref="E14:AJ14"/>
    <mergeCell ref="E23:AN23"/>
    <mergeCell ref="L28:P28"/>
    <mergeCell ref="W28:AE28"/>
    <mergeCell ref="AK28:AO28"/>
    <mergeCell ref="L29:P29"/>
    <mergeCell ref="W31:AE31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L30:P30"/>
    <mergeCell ref="L31:P31"/>
    <mergeCell ref="L32:P32"/>
    <mergeCell ref="L33:P33"/>
    <mergeCell ref="C52:G52"/>
    <mergeCell ref="I52:AF52"/>
    <mergeCell ref="X35:AB35"/>
  </mergeCells>
  <hyperlinks>
    <hyperlink ref="A55" location="'OR_PHA - Obvod OŘ Praha -...'!C2" display="/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107"/>
  <sheetViews>
    <sheetView showGridLines="0" tabSelected="1" workbookViewId="0">
      <selection activeCell="C2" sqref="C2"/>
    </sheetView>
  </sheetViews>
  <sheetFormatPr defaultRowHeight="11.2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8.6640625" customWidth="1"/>
    <col min="8" max="8" width="11.1640625" hidden="1" customWidth="1"/>
    <col min="9" max="9" width="14.1640625" style="87" customWidth="1"/>
    <col min="10" max="10" width="23.5" hidden="1" customWidth="1"/>
    <col min="11" max="11" width="15.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01"/>
      <c r="M2" s="201"/>
      <c r="N2" s="201"/>
      <c r="O2" s="201"/>
      <c r="P2" s="201"/>
      <c r="Q2" s="201"/>
      <c r="R2" s="201"/>
      <c r="S2" s="201"/>
      <c r="T2" s="201"/>
      <c r="U2" s="201"/>
      <c r="V2" s="201"/>
      <c r="AT2" s="12" t="s">
        <v>5</v>
      </c>
    </row>
    <row r="3" spans="2:46" ht="6.95" customHeight="1">
      <c r="B3" s="88"/>
      <c r="C3" s="89"/>
      <c r="D3" s="89"/>
      <c r="E3" s="89"/>
      <c r="F3" s="89"/>
      <c r="G3" s="89"/>
      <c r="H3" s="89"/>
      <c r="I3" s="90"/>
      <c r="J3" s="89"/>
      <c r="K3" s="89"/>
      <c r="L3" s="15"/>
      <c r="AT3" s="12" t="s">
        <v>76</v>
      </c>
    </row>
    <row r="4" spans="2:46" ht="24.95" customHeight="1">
      <c r="B4" s="15"/>
      <c r="D4" s="91" t="s">
        <v>146</v>
      </c>
      <c r="L4" s="15"/>
      <c r="M4" s="19" t="s">
        <v>9</v>
      </c>
      <c r="AT4" s="12" t="s">
        <v>4</v>
      </c>
    </row>
    <row r="5" spans="2:46" ht="6.95" customHeight="1">
      <c r="B5" s="15"/>
      <c r="L5" s="15"/>
    </row>
    <row r="6" spans="2:46" s="1" customFormat="1" ht="12" customHeight="1">
      <c r="B6" s="33"/>
      <c r="D6" s="92" t="s">
        <v>15</v>
      </c>
      <c r="I6" s="93"/>
      <c r="L6" s="33"/>
    </row>
    <row r="7" spans="2:46" s="1" customFormat="1" ht="36.950000000000003" customHeight="1">
      <c r="B7" s="33"/>
      <c r="E7" s="225" t="s">
        <v>16</v>
      </c>
      <c r="F7" s="226"/>
      <c r="G7" s="226"/>
      <c r="H7" s="226"/>
      <c r="I7" s="93"/>
      <c r="L7" s="33"/>
    </row>
    <row r="8" spans="2:46" s="1" customFormat="1">
      <c r="B8" s="33"/>
      <c r="I8" s="93"/>
      <c r="L8" s="33"/>
    </row>
    <row r="9" spans="2:46" s="1" customFormat="1" ht="12" customHeight="1">
      <c r="B9" s="33"/>
      <c r="D9" s="92" t="s">
        <v>17</v>
      </c>
      <c r="F9" s="12" t="s">
        <v>1</v>
      </c>
      <c r="I9" s="94" t="s">
        <v>18</v>
      </c>
      <c r="J9" s="12" t="s">
        <v>1</v>
      </c>
      <c r="L9" s="33"/>
    </row>
    <row r="10" spans="2:46" s="1" customFormat="1" ht="12" customHeight="1">
      <c r="B10" s="33"/>
      <c r="D10" s="92" t="s">
        <v>19</v>
      </c>
      <c r="F10" s="12" t="s">
        <v>20</v>
      </c>
      <c r="I10" s="94" t="s">
        <v>21</v>
      </c>
      <c r="J10" s="95" t="str">
        <f>'Rekapitulace stavby'!AN8</f>
        <v>18. 7. 2019</v>
      </c>
      <c r="L10" s="33"/>
    </row>
    <row r="11" spans="2:46" s="1" customFormat="1" ht="10.9" customHeight="1">
      <c r="B11" s="33"/>
      <c r="I11" s="93"/>
      <c r="L11" s="33"/>
    </row>
    <row r="12" spans="2:46" s="1" customFormat="1" ht="12" customHeight="1">
      <c r="B12" s="33"/>
      <c r="D12" s="92" t="s">
        <v>23</v>
      </c>
      <c r="I12" s="94" t="s">
        <v>24</v>
      </c>
      <c r="J12" s="12" t="s">
        <v>25</v>
      </c>
      <c r="L12" s="33"/>
    </row>
    <row r="13" spans="2:46" s="1" customFormat="1" ht="18" customHeight="1">
      <c r="B13" s="33"/>
      <c r="E13" s="12" t="s">
        <v>26</v>
      </c>
      <c r="I13" s="94" t="s">
        <v>27</v>
      </c>
      <c r="J13" s="12" t="s">
        <v>28</v>
      </c>
      <c r="L13" s="33"/>
    </row>
    <row r="14" spans="2:46" s="1" customFormat="1" ht="6.95" customHeight="1">
      <c r="B14" s="33"/>
      <c r="I14" s="93"/>
      <c r="L14" s="33"/>
    </row>
    <row r="15" spans="2:46" s="1" customFormat="1" ht="12" customHeight="1">
      <c r="B15" s="33"/>
      <c r="D15" s="92" t="s">
        <v>29</v>
      </c>
      <c r="I15" s="94" t="s">
        <v>24</v>
      </c>
      <c r="J15" s="25" t="str">
        <f>'Rekapitulace stavby'!AN13</f>
        <v>Vyplň údaj</v>
      </c>
      <c r="L15" s="33"/>
    </row>
    <row r="16" spans="2:46" s="1" customFormat="1" ht="18" customHeight="1">
      <c r="B16" s="33"/>
      <c r="E16" s="227" t="str">
        <f>'Rekapitulace stavby'!E14</f>
        <v>Vyplň údaj</v>
      </c>
      <c r="F16" s="228"/>
      <c r="G16" s="228"/>
      <c r="H16" s="228"/>
      <c r="I16" s="94" t="s">
        <v>27</v>
      </c>
      <c r="J16" s="25" t="str">
        <f>'Rekapitulace stavby'!AN14</f>
        <v>Vyplň údaj</v>
      </c>
      <c r="L16" s="33"/>
    </row>
    <row r="17" spans="2:12" s="1" customFormat="1" ht="6.95" customHeight="1">
      <c r="B17" s="33"/>
      <c r="I17" s="93"/>
      <c r="L17" s="33"/>
    </row>
    <row r="18" spans="2:12" s="1" customFormat="1" ht="12" customHeight="1">
      <c r="B18" s="33"/>
      <c r="D18" s="92" t="s">
        <v>31</v>
      </c>
      <c r="I18" s="94" t="s">
        <v>24</v>
      </c>
      <c r="J18" s="12" t="str">
        <f>IF('Rekapitulace stavby'!AN16="","",'Rekapitulace stavby'!AN16)</f>
        <v/>
      </c>
      <c r="L18" s="33"/>
    </row>
    <row r="19" spans="2:12" s="1" customFormat="1" ht="18" customHeight="1">
      <c r="B19" s="33"/>
      <c r="E19" s="12" t="str">
        <f>IF('Rekapitulace stavby'!E17="","",'Rekapitulace stavby'!E17)</f>
        <v xml:space="preserve"> </v>
      </c>
      <c r="I19" s="94" t="s">
        <v>27</v>
      </c>
      <c r="J19" s="12" t="str">
        <f>IF('Rekapitulace stavby'!AN17="","",'Rekapitulace stavby'!AN17)</f>
        <v/>
      </c>
      <c r="L19" s="33"/>
    </row>
    <row r="20" spans="2:12" s="1" customFormat="1" ht="6.95" customHeight="1">
      <c r="B20" s="33"/>
      <c r="I20" s="93"/>
      <c r="L20" s="33"/>
    </row>
    <row r="21" spans="2:12" s="1" customFormat="1" ht="12" customHeight="1">
      <c r="B21" s="33"/>
      <c r="D21" s="92" t="s">
        <v>34</v>
      </c>
      <c r="I21" s="94" t="s">
        <v>24</v>
      </c>
      <c r="J21" s="12" t="s">
        <v>1</v>
      </c>
      <c r="L21" s="33"/>
    </row>
    <row r="22" spans="2:12" s="1" customFormat="1" ht="18" customHeight="1">
      <c r="B22" s="33"/>
      <c r="E22" s="12"/>
      <c r="I22" s="94" t="s">
        <v>27</v>
      </c>
      <c r="J22" s="12" t="s">
        <v>1</v>
      </c>
      <c r="L22" s="33"/>
    </row>
    <row r="23" spans="2:12" s="1" customFormat="1" ht="6.95" customHeight="1">
      <c r="B23" s="33"/>
      <c r="I23" s="93"/>
      <c r="L23" s="33"/>
    </row>
    <row r="24" spans="2:12" s="1" customFormat="1" ht="12" customHeight="1">
      <c r="B24" s="33"/>
      <c r="D24" s="92" t="s">
        <v>36</v>
      </c>
      <c r="I24" s="93"/>
      <c r="L24" s="33"/>
    </row>
    <row r="25" spans="2:12" s="6" customFormat="1" ht="16.5" customHeight="1">
      <c r="B25" s="96"/>
      <c r="E25" s="229" t="s">
        <v>1</v>
      </c>
      <c r="F25" s="229"/>
      <c r="G25" s="229"/>
      <c r="H25" s="229"/>
      <c r="I25" s="97"/>
      <c r="L25" s="96"/>
    </row>
    <row r="26" spans="2:12" s="1" customFormat="1" ht="6.95" customHeight="1">
      <c r="B26" s="33"/>
      <c r="I26" s="93"/>
      <c r="L26" s="33"/>
    </row>
    <row r="27" spans="2:12" s="1" customFormat="1" ht="6.95" customHeight="1">
      <c r="B27" s="33"/>
      <c r="D27" s="51"/>
      <c r="E27" s="51"/>
      <c r="F27" s="51"/>
      <c r="G27" s="51"/>
      <c r="H27" s="51"/>
      <c r="I27" s="98"/>
      <c r="J27" s="51"/>
      <c r="K27" s="51"/>
      <c r="L27" s="33"/>
    </row>
    <row r="28" spans="2:12" s="1" customFormat="1" ht="25.35" customHeight="1">
      <c r="B28" s="33"/>
      <c r="D28" s="99" t="s">
        <v>37</v>
      </c>
      <c r="I28" s="93"/>
      <c r="J28" s="100">
        <f>ROUND(J76, 2)</f>
        <v>0</v>
      </c>
      <c r="L28" s="33"/>
    </row>
    <row r="29" spans="2:12" s="1" customFormat="1" ht="6.95" customHeight="1">
      <c r="B29" s="33"/>
      <c r="D29" s="51"/>
      <c r="E29" s="51"/>
      <c r="F29" s="51"/>
      <c r="G29" s="51"/>
      <c r="H29" s="51"/>
      <c r="I29" s="98"/>
      <c r="J29" s="51"/>
      <c r="K29" s="51"/>
      <c r="L29" s="33"/>
    </row>
    <row r="30" spans="2:12" s="1" customFormat="1" ht="14.45" customHeight="1">
      <c r="B30" s="33"/>
      <c r="F30" s="101" t="s">
        <v>39</v>
      </c>
      <c r="I30" s="102" t="s">
        <v>38</v>
      </c>
      <c r="J30" s="101" t="s">
        <v>40</v>
      </c>
      <c r="L30" s="33"/>
    </row>
    <row r="31" spans="2:12" s="1" customFormat="1" ht="14.45" customHeight="1">
      <c r="B31" s="33"/>
      <c r="D31" s="92" t="s">
        <v>41</v>
      </c>
      <c r="E31" s="92" t="s">
        <v>42</v>
      </c>
      <c r="F31" s="103">
        <f>ROUND((SUM(BE76:BE106)),  2)</f>
        <v>0</v>
      </c>
      <c r="I31" s="104">
        <v>0.21</v>
      </c>
      <c r="J31" s="103">
        <f>ROUND(((SUM(BE76:BE106))*I31),  2)</f>
        <v>0</v>
      </c>
      <c r="L31" s="33"/>
    </row>
    <row r="32" spans="2:12" s="1" customFormat="1" ht="14.45" customHeight="1">
      <c r="B32" s="33"/>
      <c r="E32" s="92" t="s">
        <v>43</v>
      </c>
      <c r="F32" s="103">
        <f>ROUND((SUM(BF76:BF106)),  2)</f>
        <v>0</v>
      </c>
      <c r="I32" s="104">
        <v>0.15</v>
      </c>
      <c r="J32" s="103">
        <f>ROUND(((SUM(BF76:BF106))*I32),  2)</f>
        <v>0</v>
      </c>
      <c r="L32" s="33"/>
    </row>
    <row r="33" spans="2:12" s="1" customFormat="1" ht="14.45" hidden="1" customHeight="1">
      <c r="B33" s="33"/>
      <c r="E33" s="92" t="s">
        <v>44</v>
      </c>
      <c r="F33" s="103">
        <f>ROUND((SUM(BG76:BG106)),  2)</f>
        <v>0</v>
      </c>
      <c r="I33" s="104">
        <v>0.21</v>
      </c>
      <c r="J33" s="103">
        <f>0</f>
        <v>0</v>
      </c>
      <c r="L33" s="33"/>
    </row>
    <row r="34" spans="2:12" s="1" customFormat="1" ht="14.45" hidden="1" customHeight="1">
      <c r="B34" s="33"/>
      <c r="E34" s="92" t="s">
        <v>45</v>
      </c>
      <c r="F34" s="103">
        <f>ROUND((SUM(BH76:BH106)),  2)</f>
        <v>0</v>
      </c>
      <c r="I34" s="104">
        <v>0.15</v>
      </c>
      <c r="J34" s="103">
        <f>0</f>
        <v>0</v>
      </c>
      <c r="L34" s="33"/>
    </row>
    <row r="35" spans="2:12" s="1" customFormat="1" ht="14.45" hidden="1" customHeight="1">
      <c r="B35" s="33"/>
      <c r="E35" s="92" t="s">
        <v>46</v>
      </c>
      <c r="F35" s="103">
        <f>ROUND((SUM(BI76:BI106)),  2)</f>
        <v>0</v>
      </c>
      <c r="I35" s="104">
        <v>0</v>
      </c>
      <c r="J35" s="103">
        <f>0</f>
        <v>0</v>
      </c>
      <c r="L35" s="33"/>
    </row>
    <row r="36" spans="2:12" s="1" customFormat="1" ht="6.95" customHeight="1">
      <c r="B36" s="33"/>
      <c r="I36" s="93"/>
      <c r="L36" s="33"/>
    </row>
    <row r="37" spans="2:12" s="1" customFormat="1" ht="25.35" customHeight="1">
      <c r="B37" s="33"/>
      <c r="C37" s="105"/>
      <c r="D37" s="106" t="s">
        <v>47</v>
      </c>
      <c r="E37" s="107"/>
      <c r="F37" s="107"/>
      <c r="G37" s="108" t="s">
        <v>48</v>
      </c>
      <c r="H37" s="109" t="s">
        <v>49</v>
      </c>
      <c r="I37" s="110"/>
      <c r="J37" s="111">
        <f>SUM(J28:J35)</f>
        <v>0</v>
      </c>
      <c r="K37" s="112"/>
      <c r="L37" s="33"/>
    </row>
    <row r="38" spans="2:12" s="1" customFormat="1" ht="14.45" customHeight="1">
      <c r="B38" s="113"/>
      <c r="C38" s="114"/>
      <c r="D38" s="114"/>
      <c r="E38" s="114"/>
      <c r="F38" s="114"/>
      <c r="G38" s="114"/>
      <c r="H38" s="114"/>
      <c r="I38" s="115"/>
      <c r="J38" s="114"/>
      <c r="K38" s="114"/>
      <c r="L38" s="33"/>
    </row>
    <row r="42" spans="2:12" s="1" customFormat="1" ht="6.95" customHeight="1">
      <c r="B42" s="116"/>
      <c r="C42" s="117"/>
      <c r="D42" s="117"/>
      <c r="E42" s="117"/>
      <c r="F42" s="117"/>
      <c r="G42" s="117"/>
      <c r="H42" s="117"/>
      <c r="I42" s="118"/>
      <c r="J42" s="117"/>
      <c r="K42" s="117"/>
      <c r="L42" s="33"/>
    </row>
    <row r="43" spans="2:12" s="1" customFormat="1" ht="24.95" customHeight="1">
      <c r="B43" s="29"/>
      <c r="C43" s="18" t="s">
        <v>149</v>
      </c>
      <c r="D43" s="30"/>
      <c r="E43" s="30"/>
      <c r="F43" s="30"/>
      <c r="G43" s="30"/>
      <c r="H43" s="30"/>
      <c r="I43" s="93"/>
      <c r="J43" s="30"/>
      <c r="K43" s="30"/>
      <c r="L43" s="33"/>
    </row>
    <row r="44" spans="2:12" s="1" customFormat="1" ht="6.95" customHeight="1">
      <c r="B44" s="29"/>
      <c r="C44" s="30"/>
      <c r="D44" s="30"/>
      <c r="E44" s="30"/>
      <c r="F44" s="30"/>
      <c r="G44" s="30"/>
      <c r="H44" s="30"/>
      <c r="I44" s="93"/>
      <c r="J44" s="30"/>
      <c r="K44" s="30"/>
      <c r="L44" s="33"/>
    </row>
    <row r="45" spans="2:12" s="1" customFormat="1" ht="12" customHeight="1">
      <c r="B45" s="29"/>
      <c r="C45" s="24" t="s">
        <v>15</v>
      </c>
      <c r="D45" s="30"/>
      <c r="E45" s="30"/>
      <c r="F45" s="30"/>
      <c r="G45" s="30"/>
      <c r="H45" s="30"/>
      <c r="I45" s="93"/>
      <c r="J45" s="30"/>
      <c r="K45" s="30"/>
      <c r="L45" s="33"/>
    </row>
    <row r="46" spans="2:12" s="1" customFormat="1" ht="16.5" customHeight="1">
      <c r="B46" s="29"/>
      <c r="C46" s="30"/>
      <c r="D46" s="30"/>
      <c r="E46" s="204" t="str">
        <f>E7</f>
        <v>Obvod OŘ Praha - Osazování mobilních toalet</v>
      </c>
      <c r="F46" s="203"/>
      <c r="G46" s="203"/>
      <c r="H46" s="203"/>
      <c r="I46" s="93"/>
      <c r="J46" s="30"/>
      <c r="K46" s="30"/>
      <c r="L46" s="33"/>
    </row>
    <row r="47" spans="2:12" s="1" customFormat="1" ht="6.95" customHeight="1">
      <c r="B47" s="29"/>
      <c r="C47" s="30"/>
      <c r="D47" s="30"/>
      <c r="E47" s="30"/>
      <c r="F47" s="30"/>
      <c r="G47" s="30"/>
      <c r="H47" s="30"/>
      <c r="I47" s="93"/>
      <c r="J47" s="30"/>
      <c r="K47" s="30"/>
      <c r="L47" s="33"/>
    </row>
    <row r="48" spans="2:12" s="1" customFormat="1" ht="12" customHeight="1">
      <c r="B48" s="29"/>
      <c r="C48" s="24" t="s">
        <v>19</v>
      </c>
      <c r="D48" s="30"/>
      <c r="E48" s="30"/>
      <c r="F48" s="22" t="str">
        <f>F10</f>
        <v>oblast OŘ Praha</v>
      </c>
      <c r="G48" s="30"/>
      <c r="H48" s="30"/>
      <c r="I48" s="94" t="s">
        <v>21</v>
      </c>
      <c r="J48" s="50" t="str">
        <f>IF(J10="","",J10)</f>
        <v>18. 7. 2019</v>
      </c>
      <c r="K48" s="30"/>
      <c r="L48" s="33"/>
    </row>
    <row r="49" spans="2:47" s="1" customFormat="1" ht="6.95" customHeight="1">
      <c r="B49" s="29"/>
      <c r="C49" s="30"/>
      <c r="D49" s="30"/>
      <c r="E49" s="30"/>
      <c r="F49" s="30"/>
      <c r="G49" s="30"/>
      <c r="H49" s="30"/>
      <c r="I49" s="93"/>
      <c r="J49" s="30"/>
      <c r="K49" s="30"/>
      <c r="L49" s="33"/>
    </row>
    <row r="50" spans="2:47" s="1" customFormat="1" ht="13.7" customHeight="1">
      <c r="B50" s="29"/>
      <c r="C50" s="24" t="s">
        <v>23</v>
      </c>
      <c r="D50" s="30"/>
      <c r="E50" s="30"/>
      <c r="F50" s="22" t="str">
        <f>E13</f>
        <v>SŽDC, s.o.</v>
      </c>
      <c r="G50" s="30"/>
      <c r="H50" s="30"/>
      <c r="I50" s="94" t="s">
        <v>31</v>
      </c>
      <c r="J50" s="27" t="str">
        <f>E19</f>
        <v xml:space="preserve"> </v>
      </c>
      <c r="K50" s="30"/>
      <c r="L50" s="33"/>
    </row>
    <row r="51" spans="2:47" s="1" customFormat="1" ht="13.7" customHeight="1">
      <c r="B51" s="29"/>
      <c r="C51" s="24" t="s">
        <v>29</v>
      </c>
      <c r="D51" s="30"/>
      <c r="E51" s="30"/>
      <c r="F51" s="22" t="str">
        <f>IF(E16="","",E16)</f>
        <v>Vyplň údaj</v>
      </c>
      <c r="G51" s="30"/>
      <c r="H51" s="30"/>
      <c r="I51" s="94" t="s">
        <v>34</v>
      </c>
      <c r="J51" s="27">
        <f>E22</f>
        <v>0</v>
      </c>
      <c r="K51" s="30"/>
      <c r="L51" s="33"/>
    </row>
    <row r="52" spans="2:47" s="1" customFormat="1" ht="10.35" customHeight="1">
      <c r="B52" s="29"/>
      <c r="C52" s="30"/>
      <c r="D52" s="30"/>
      <c r="E52" s="30"/>
      <c r="F52" s="30"/>
      <c r="G52" s="30"/>
      <c r="H52" s="30"/>
      <c r="I52" s="93"/>
      <c r="J52" s="30"/>
      <c r="K52" s="30"/>
      <c r="L52" s="33"/>
    </row>
    <row r="53" spans="2:47" s="1" customFormat="1" ht="29.25" customHeight="1">
      <c r="B53" s="29"/>
      <c r="C53" s="119" t="s">
        <v>77</v>
      </c>
      <c r="D53" s="120"/>
      <c r="E53" s="120"/>
      <c r="F53" s="120"/>
      <c r="G53" s="120"/>
      <c r="H53" s="120"/>
      <c r="I53" s="121"/>
      <c r="J53" s="122" t="s">
        <v>78</v>
      </c>
      <c r="K53" s="120"/>
      <c r="L53" s="33"/>
    </row>
    <row r="54" spans="2:47" s="1" customFormat="1" ht="10.35" customHeight="1">
      <c r="B54" s="29"/>
      <c r="C54" s="30"/>
      <c r="D54" s="30"/>
      <c r="E54" s="30"/>
      <c r="F54" s="30"/>
      <c r="G54" s="30"/>
      <c r="H54" s="30"/>
      <c r="I54" s="93"/>
      <c r="J54" s="30"/>
      <c r="K54" s="30"/>
      <c r="L54" s="33"/>
    </row>
    <row r="55" spans="2:47" s="1" customFormat="1" ht="22.9" customHeight="1">
      <c r="B55" s="29"/>
      <c r="C55" s="123" t="s">
        <v>147</v>
      </c>
      <c r="D55" s="30"/>
      <c r="E55" s="30"/>
      <c r="F55" s="30"/>
      <c r="G55" s="30"/>
      <c r="H55" s="30"/>
      <c r="I55" s="93"/>
      <c r="J55" s="68">
        <f>J76</f>
        <v>0</v>
      </c>
      <c r="K55" s="30"/>
      <c r="L55" s="33"/>
      <c r="AU55" s="12" t="s">
        <v>79</v>
      </c>
    </row>
    <row r="56" spans="2:47" s="7" customFormat="1" ht="24.95" customHeight="1">
      <c r="B56" s="124"/>
      <c r="C56" s="125"/>
      <c r="D56" s="126" t="s">
        <v>80</v>
      </c>
      <c r="E56" s="127"/>
      <c r="F56" s="127"/>
      <c r="G56" s="127"/>
      <c r="H56" s="127"/>
      <c r="I56" s="128"/>
      <c r="J56" s="129">
        <f>J77</f>
        <v>0</v>
      </c>
      <c r="K56" s="125"/>
      <c r="L56" s="130"/>
    </row>
    <row r="57" spans="2:47" s="7" customFormat="1" ht="24.95" customHeight="1">
      <c r="B57" s="124"/>
      <c r="C57" s="125"/>
      <c r="D57" s="126" t="s">
        <v>81</v>
      </c>
      <c r="E57" s="127"/>
      <c r="F57" s="127"/>
      <c r="G57" s="127"/>
      <c r="H57" s="127"/>
      <c r="I57" s="128"/>
      <c r="J57" s="129">
        <f>J90</f>
        <v>0</v>
      </c>
      <c r="K57" s="125"/>
      <c r="L57" s="130"/>
    </row>
    <row r="58" spans="2:47" s="7" customFormat="1" ht="24.95" customHeight="1">
      <c r="B58" s="124"/>
      <c r="C58" s="125"/>
      <c r="D58" s="126" t="s">
        <v>82</v>
      </c>
      <c r="E58" s="127"/>
      <c r="F58" s="127"/>
      <c r="G58" s="127"/>
      <c r="H58" s="127"/>
      <c r="I58" s="128"/>
      <c r="J58" s="129">
        <f>J103</f>
        <v>0</v>
      </c>
      <c r="K58" s="125"/>
      <c r="L58" s="130"/>
    </row>
    <row r="59" spans="2:47" s="1" customFormat="1" ht="21.75" customHeight="1">
      <c r="B59" s="29"/>
      <c r="C59" s="30"/>
      <c r="D59" s="30"/>
      <c r="E59" s="30"/>
      <c r="F59" s="30"/>
      <c r="G59" s="30"/>
      <c r="H59" s="30"/>
      <c r="I59" s="93"/>
      <c r="J59" s="30"/>
      <c r="K59" s="30"/>
      <c r="L59" s="33"/>
    </row>
    <row r="60" spans="2:47" s="1" customFormat="1" ht="6.95" customHeight="1">
      <c r="B60" s="41"/>
      <c r="C60" s="42"/>
      <c r="D60" s="42"/>
      <c r="E60" s="42"/>
      <c r="F60" s="42"/>
      <c r="G60" s="42"/>
      <c r="H60" s="42"/>
      <c r="I60" s="115"/>
      <c r="J60" s="42"/>
      <c r="K60" s="42"/>
      <c r="L60" s="33"/>
    </row>
    <row r="64" spans="2:47" s="1" customFormat="1" ht="6.95" customHeight="1">
      <c r="B64" s="43"/>
      <c r="C64" s="44"/>
      <c r="D64" s="44"/>
      <c r="E64" s="44"/>
      <c r="F64" s="44"/>
      <c r="G64" s="44"/>
      <c r="H64" s="44"/>
      <c r="I64" s="118"/>
      <c r="J64" s="44"/>
      <c r="K64" s="44"/>
      <c r="L64" s="33"/>
    </row>
    <row r="65" spans="2:65" s="1" customFormat="1" ht="24.95" customHeight="1">
      <c r="B65" s="29"/>
      <c r="C65" s="18" t="s">
        <v>148</v>
      </c>
      <c r="D65" s="30"/>
      <c r="E65" s="30"/>
      <c r="F65" s="30"/>
      <c r="G65" s="30"/>
      <c r="H65" s="30"/>
      <c r="I65" s="93"/>
      <c r="J65" s="30"/>
      <c r="K65" s="30"/>
      <c r="L65" s="33"/>
    </row>
    <row r="66" spans="2:65" s="1" customFormat="1" ht="6.95" customHeight="1">
      <c r="B66" s="29"/>
      <c r="C66" s="30"/>
      <c r="D66" s="30"/>
      <c r="E66" s="30"/>
      <c r="F66" s="30"/>
      <c r="G66" s="30"/>
      <c r="H66" s="30"/>
      <c r="I66" s="93"/>
      <c r="J66" s="30"/>
      <c r="K66" s="30"/>
      <c r="L66" s="33"/>
    </row>
    <row r="67" spans="2:65" s="1" customFormat="1" ht="12" customHeight="1">
      <c r="B67" s="29"/>
      <c r="C67" s="24" t="s">
        <v>15</v>
      </c>
      <c r="D67" s="30"/>
      <c r="E67" s="30"/>
      <c r="F67" s="30"/>
      <c r="G67" s="30"/>
      <c r="H67" s="30"/>
      <c r="I67" s="93"/>
      <c r="J67" s="30"/>
      <c r="K67" s="30"/>
      <c r="L67" s="33"/>
    </row>
    <row r="68" spans="2:65" s="1" customFormat="1" ht="16.5" customHeight="1">
      <c r="B68" s="29"/>
      <c r="C68" s="30"/>
      <c r="D68" s="30"/>
      <c r="E68" s="204" t="str">
        <f>E7</f>
        <v>Obvod OŘ Praha - Osazování mobilních toalet</v>
      </c>
      <c r="F68" s="203"/>
      <c r="G68" s="203"/>
      <c r="H68" s="203"/>
      <c r="I68" s="93"/>
      <c r="J68" s="30"/>
      <c r="K68" s="30"/>
      <c r="L68" s="33"/>
    </row>
    <row r="69" spans="2:65" s="1" customFormat="1" ht="6.95" customHeight="1">
      <c r="B69" s="29"/>
      <c r="C69" s="30"/>
      <c r="D69" s="30"/>
      <c r="E69" s="30"/>
      <c r="F69" s="30"/>
      <c r="G69" s="30"/>
      <c r="H69" s="30"/>
      <c r="I69" s="93"/>
      <c r="J69" s="30"/>
      <c r="K69" s="30"/>
      <c r="L69" s="33"/>
    </row>
    <row r="70" spans="2:65" s="1" customFormat="1" ht="12" customHeight="1">
      <c r="B70" s="29"/>
      <c r="C70" s="24" t="s">
        <v>19</v>
      </c>
      <c r="D70" s="30"/>
      <c r="E70" s="30"/>
      <c r="F70" s="22" t="str">
        <f>F10</f>
        <v>oblast OŘ Praha</v>
      </c>
      <c r="G70" s="30"/>
      <c r="H70" s="30"/>
      <c r="I70" s="94" t="s">
        <v>21</v>
      </c>
      <c r="J70" s="50" t="str">
        <f>IF(J10="","",J10)</f>
        <v>18. 7. 2019</v>
      </c>
      <c r="K70" s="30"/>
      <c r="L70" s="33"/>
    </row>
    <row r="71" spans="2:65" s="1" customFormat="1" ht="6.95" customHeight="1">
      <c r="B71" s="29"/>
      <c r="C71" s="30"/>
      <c r="D71" s="30"/>
      <c r="E71" s="30"/>
      <c r="F71" s="30"/>
      <c r="G71" s="30"/>
      <c r="H71" s="30"/>
      <c r="I71" s="93"/>
      <c r="J71" s="30"/>
      <c r="K71" s="30"/>
      <c r="L71" s="33"/>
    </row>
    <row r="72" spans="2:65" s="1" customFormat="1" ht="13.7" customHeight="1">
      <c r="B72" s="29"/>
      <c r="C72" s="24" t="s">
        <v>23</v>
      </c>
      <c r="D72" s="30"/>
      <c r="E72" s="30"/>
      <c r="F72" s="22" t="str">
        <f>E13</f>
        <v>SŽDC, s.o.</v>
      </c>
      <c r="G72" s="30"/>
      <c r="H72" s="30"/>
      <c r="I72" s="94" t="s">
        <v>31</v>
      </c>
      <c r="J72" s="27" t="str">
        <f>E19</f>
        <v xml:space="preserve"> </v>
      </c>
      <c r="K72" s="30"/>
      <c r="L72" s="33"/>
    </row>
    <row r="73" spans="2:65" s="1" customFormat="1" ht="13.7" customHeight="1">
      <c r="B73" s="29"/>
      <c r="C73" s="24" t="s">
        <v>29</v>
      </c>
      <c r="D73" s="30"/>
      <c r="E73" s="30"/>
      <c r="F73" s="22" t="str">
        <f>IF(E16="","",E16)</f>
        <v>Vyplň údaj</v>
      </c>
      <c r="G73" s="30"/>
      <c r="H73" s="30"/>
      <c r="I73" s="94" t="s">
        <v>34</v>
      </c>
      <c r="J73" s="27">
        <f>E22</f>
        <v>0</v>
      </c>
      <c r="K73" s="30"/>
      <c r="L73" s="33"/>
    </row>
    <row r="74" spans="2:65" s="1" customFormat="1" ht="10.35" customHeight="1">
      <c r="B74" s="29"/>
      <c r="C74" s="30"/>
      <c r="D74" s="30"/>
      <c r="E74" s="30"/>
      <c r="F74" s="30"/>
      <c r="G74" s="30"/>
      <c r="H74" s="30"/>
      <c r="I74" s="93"/>
      <c r="J74" s="30"/>
      <c r="K74" s="30"/>
      <c r="L74" s="33"/>
    </row>
    <row r="75" spans="2:65" s="8" customFormat="1" ht="29.25" customHeight="1">
      <c r="B75" s="131"/>
      <c r="C75" s="132" t="s">
        <v>83</v>
      </c>
      <c r="D75" s="133" t="s">
        <v>55</v>
      </c>
      <c r="E75" s="133" t="s">
        <v>51</v>
      </c>
      <c r="F75" s="133" t="s">
        <v>52</v>
      </c>
      <c r="G75" s="133" t="s">
        <v>84</v>
      </c>
      <c r="H75" s="133" t="s">
        <v>85</v>
      </c>
      <c r="I75" s="134" t="s">
        <v>86</v>
      </c>
      <c r="J75" s="135" t="s">
        <v>78</v>
      </c>
      <c r="K75" s="136" t="s">
        <v>87</v>
      </c>
      <c r="L75" s="137"/>
      <c r="M75" s="59" t="s">
        <v>1</v>
      </c>
      <c r="N75" s="60" t="s">
        <v>41</v>
      </c>
      <c r="O75" s="60" t="s">
        <v>88</v>
      </c>
      <c r="P75" s="60" t="s">
        <v>89</v>
      </c>
      <c r="Q75" s="60" t="s">
        <v>90</v>
      </c>
      <c r="R75" s="60" t="s">
        <v>91</v>
      </c>
      <c r="S75" s="60" t="s">
        <v>92</v>
      </c>
      <c r="T75" s="61" t="s">
        <v>93</v>
      </c>
    </row>
    <row r="76" spans="2:65" s="1" customFormat="1" ht="22.9" customHeight="1">
      <c r="B76" s="29"/>
      <c r="C76" s="66" t="s">
        <v>94</v>
      </c>
      <c r="D76" s="30"/>
      <c r="E76" s="30"/>
      <c r="F76" s="30"/>
      <c r="G76" s="30"/>
      <c r="H76" s="30"/>
      <c r="I76" s="93"/>
      <c r="J76" s="138">
        <f>BK76</f>
        <v>0</v>
      </c>
      <c r="K76" s="30"/>
      <c r="L76" s="33"/>
      <c r="M76" s="62"/>
      <c r="N76" s="63"/>
      <c r="O76" s="63"/>
      <c r="P76" s="139">
        <f>P77+P90+P103</f>
        <v>0</v>
      </c>
      <c r="Q76" s="63"/>
      <c r="R76" s="139">
        <f>R77+R90+R103</f>
        <v>0</v>
      </c>
      <c r="S76" s="63"/>
      <c r="T76" s="140">
        <f>T77+T90+T103</f>
        <v>0</v>
      </c>
      <c r="AT76" s="12" t="s">
        <v>69</v>
      </c>
      <c r="AU76" s="12" t="s">
        <v>79</v>
      </c>
      <c r="BK76" s="141">
        <f>BK77+BK90+BK103</f>
        <v>0</v>
      </c>
    </row>
    <row r="77" spans="2:65" s="9" customFormat="1" ht="25.9" customHeight="1">
      <c r="B77" s="142"/>
      <c r="C77" s="143"/>
      <c r="D77" s="144" t="s">
        <v>69</v>
      </c>
      <c r="E77" s="145" t="s">
        <v>95</v>
      </c>
      <c r="F77" s="145" t="s">
        <v>96</v>
      </c>
      <c r="G77" s="143"/>
      <c r="H77" s="143"/>
      <c r="I77" s="146"/>
      <c r="J77" s="147">
        <f>BK77</f>
        <v>0</v>
      </c>
      <c r="K77" s="143"/>
      <c r="L77" s="148"/>
      <c r="M77" s="149"/>
      <c r="N77" s="150"/>
      <c r="O77" s="150"/>
      <c r="P77" s="151">
        <f>SUM(P78:P89)</f>
        <v>0</v>
      </c>
      <c r="Q77" s="150"/>
      <c r="R77" s="151">
        <f>SUM(R78:R89)</f>
        <v>0</v>
      </c>
      <c r="S77" s="150"/>
      <c r="T77" s="152">
        <f>SUM(T78:T89)</f>
        <v>0</v>
      </c>
      <c r="AR77" s="153" t="s">
        <v>35</v>
      </c>
      <c r="AT77" s="154" t="s">
        <v>69</v>
      </c>
      <c r="AU77" s="154" t="s">
        <v>70</v>
      </c>
      <c r="AY77" s="153" t="s">
        <v>97</v>
      </c>
      <c r="BK77" s="155">
        <f>SUM(BK78:BK89)</f>
        <v>0</v>
      </c>
    </row>
    <row r="78" spans="2:65" s="1" customFormat="1" ht="16.5" customHeight="1">
      <c r="B78" s="29"/>
      <c r="C78" s="156" t="s">
        <v>35</v>
      </c>
      <c r="D78" s="156" t="s">
        <v>98</v>
      </c>
      <c r="E78" s="157" t="s">
        <v>35</v>
      </c>
      <c r="F78" s="158" t="s">
        <v>99</v>
      </c>
      <c r="G78" s="159" t="s">
        <v>100</v>
      </c>
      <c r="H78" s="160">
        <v>42</v>
      </c>
      <c r="I78" s="161"/>
      <c r="J78" s="162">
        <f>ROUND(I78*H78,2)</f>
        <v>0</v>
      </c>
      <c r="K78" s="158" t="s">
        <v>1</v>
      </c>
      <c r="L78" s="33"/>
      <c r="M78" s="163" t="s">
        <v>1</v>
      </c>
      <c r="N78" s="164" t="s">
        <v>42</v>
      </c>
      <c r="O78" s="55"/>
      <c r="P78" s="165">
        <f>O78*H78</f>
        <v>0</v>
      </c>
      <c r="Q78" s="165">
        <v>0</v>
      </c>
      <c r="R78" s="165">
        <f>Q78*H78</f>
        <v>0</v>
      </c>
      <c r="S78" s="165">
        <v>0</v>
      </c>
      <c r="T78" s="166">
        <f>S78*H78</f>
        <v>0</v>
      </c>
      <c r="AR78" s="12" t="s">
        <v>101</v>
      </c>
      <c r="AT78" s="12" t="s">
        <v>98</v>
      </c>
      <c r="AU78" s="12" t="s">
        <v>35</v>
      </c>
      <c r="AY78" s="12" t="s">
        <v>97</v>
      </c>
      <c r="BE78" s="167">
        <f>IF(N78="základní",J78,0)</f>
        <v>0</v>
      </c>
      <c r="BF78" s="167">
        <f>IF(N78="snížená",J78,0)</f>
        <v>0</v>
      </c>
      <c r="BG78" s="167">
        <f>IF(N78="zákl. přenesená",J78,0)</f>
        <v>0</v>
      </c>
      <c r="BH78" s="167">
        <f>IF(N78="sníž. přenesená",J78,0)</f>
        <v>0</v>
      </c>
      <c r="BI78" s="167">
        <f>IF(N78="nulová",J78,0)</f>
        <v>0</v>
      </c>
      <c r="BJ78" s="12" t="s">
        <v>35</v>
      </c>
      <c r="BK78" s="167">
        <f>ROUND(I78*H78,2)</f>
        <v>0</v>
      </c>
      <c r="BL78" s="12" t="s">
        <v>101</v>
      </c>
      <c r="BM78" s="12" t="s">
        <v>102</v>
      </c>
    </row>
    <row r="79" spans="2:65" s="1" customFormat="1" ht="117">
      <c r="B79" s="29"/>
      <c r="C79" s="30"/>
      <c r="D79" s="168" t="s">
        <v>103</v>
      </c>
      <c r="E79" s="30"/>
      <c r="F79" s="169" t="s">
        <v>104</v>
      </c>
      <c r="G79" s="30"/>
      <c r="H79" s="30"/>
      <c r="I79" s="93"/>
      <c r="J79" s="30"/>
      <c r="K79" s="30"/>
      <c r="L79" s="33"/>
      <c r="M79" s="170"/>
      <c r="N79" s="55"/>
      <c r="O79" s="55"/>
      <c r="P79" s="55"/>
      <c r="Q79" s="55"/>
      <c r="R79" s="55"/>
      <c r="S79" s="55"/>
      <c r="T79" s="56"/>
      <c r="AT79" s="12" t="s">
        <v>103</v>
      </c>
      <c r="AU79" s="12" t="s">
        <v>35</v>
      </c>
    </row>
    <row r="80" spans="2:65" s="10" customFormat="1">
      <c r="B80" s="171"/>
      <c r="C80" s="172"/>
      <c r="D80" s="168" t="s">
        <v>105</v>
      </c>
      <c r="E80" s="173" t="s">
        <v>1</v>
      </c>
      <c r="F80" s="174" t="s">
        <v>106</v>
      </c>
      <c r="G80" s="172"/>
      <c r="H80" s="175">
        <v>42</v>
      </c>
      <c r="I80" s="176"/>
      <c r="J80" s="172"/>
      <c r="K80" s="172"/>
      <c r="L80" s="177"/>
      <c r="M80" s="178"/>
      <c r="N80" s="179"/>
      <c r="O80" s="179"/>
      <c r="P80" s="179"/>
      <c r="Q80" s="179"/>
      <c r="R80" s="179"/>
      <c r="S80" s="179"/>
      <c r="T80" s="180"/>
      <c r="AT80" s="181" t="s">
        <v>105</v>
      </c>
      <c r="AU80" s="181" t="s">
        <v>35</v>
      </c>
      <c r="AV80" s="10" t="s">
        <v>76</v>
      </c>
      <c r="AW80" s="10" t="s">
        <v>33</v>
      </c>
      <c r="AX80" s="10" t="s">
        <v>35</v>
      </c>
      <c r="AY80" s="181" t="s">
        <v>97</v>
      </c>
    </row>
    <row r="81" spans="2:65" s="1" customFormat="1" ht="16.5" customHeight="1">
      <c r="B81" s="29"/>
      <c r="C81" s="156" t="s">
        <v>76</v>
      </c>
      <c r="D81" s="156" t="s">
        <v>98</v>
      </c>
      <c r="E81" s="157" t="s">
        <v>76</v>
      </c>
      <c r="F81" s="158" t="s">
        <v>107</v>
      </c>
      <c r="G81" s="159" t="s">
        <v>100</v>
      </c>
      <c r="H81" s="160">
        <v>126</v>
      </c>
      <c r="I81" s="161"/>
      <c r="J81" s="162">
        <f>ROUND(I81*H81,2)</f>
        <v>0</v>
      </c>
      <c r="K81" s="158" t="s">
        <v>1</v>
      </c>
      <c r="L81" s="33"/>
      <c r="M81" s="163" t="s">
        <v>1</v>
      </c>
      <c r="N81" s="164" t="s">
        <v>42</v>
      </c>
      <c r="O81" s="55"/>
      <c r="P81" s="165">
        <f>O81*H81</f>
        <v>0</v>
      </c>
      <c r="Q81" s="165">
        <v>0</v>
      </c>
      <c r="R81" s="165">
        <f>Q81*H81</f>
        <v>0</v>
      </c>
      <c r="S81" s="165">
        <v>0</v>
      </c>
      <c r="T81" s="166">
        <f>S81*H81</f>
        <v>0</v>
      </c>
      <c r="AR81" s="12" t="s">
        <v>101</v>
      </c>
      <c r="AT81" s="12" t="s">
        <v>98</v>
      </c>
      <c r="AU81" s="12" t="s">
        <v>35</v>
      </c>
      <c r="AY81" s="12" t="s">
        <v>97</v>
      </c>
      <c r="BE81" s="167">
        <f>IF(N81="základní",J81,0)</f>
        <v>0</v>
      </c>
      <c r="BF81" s="167">
        <f>IF(N81="snížená",J81,0)</f>
        <v>0</v>
      </c>
      <c r="BG81" s="167">
        <f>IF(N81="zákl. přenesená",J81,0)</f>
        <v>0</v>
      </c>
      <c r="BH81" s="167">
        <f>IF(N81="sníž. přenesená",J81,0)</f>
        <v>0</v>
      </c>
      <c r="BI81" s="167">
        <f>IF(N81="nulová",J81,0)</f>
        <v>0</v>
      </c>
      <c r="BJ81" s="12" t="s">
        <v>35</v>
      </c>
      <c r="BK81" s="167">
        <f>ROUND(I81*H81,2)</f>
        <v>0</v>
      </c>
      <c r="BL81" s="12" t="s">
        <v>101</v>
      </c>
      <c r="BM81" s="12" t="s">
        <v>108</v>
      </c>
    </row>
    <row r="82" spans="2:65" s="1" customFormat="1" ht="117">
      <c r="B82" s="29"/>
      <c r="C82" s="30"/>
      <c r="D82" s="168" t="s">
        <v>103</v>
      </c>
      <c r="E82" s="30"/>
      <c r="F82" s="169" t="s">
        <v>104</v>
      </c>
      <c r="G82" s="30"/>
      <c r="H82" s="30"/>
      <c r="I82" s="93"/>
      <c r="J82" s="30"/>
      <c r="K82" s="30"/>
      <c r="L82" s="33"/>
      <c r="M82" s="170"/>
      <c r="N82" s="55"/>
      <c r="O82" s="55"/>
      <c r="P82" s="55"/>
      <c r="Q82" s="55"/>
      <c r="R82" s="55"/>
      <c r="S82" s="55"/>
      <c r="T82" s="56"/>
      <c r="AT82" s="12" t="s">
        <v>103</v>
      </c>
      <c r="AU82" s="12" t="s">
        <v>35</v>
      </c>
    </row>
    <row r="83" spans="2:65" s="10" customFormat="1">
      <c r="B83" s="171"/>
      <c r="C83" s="172"/>
      <c r="D83" s="168" t="s">
        <v>105</v>
      </c>
      <c r="E83" s="173" t="s">
        <v>1</v>
      </c>
      <c r="F83" s="174" t="s">
        <v>109</v>
      </c>
      <c r="G83" s="172"/>
      <c r="H83" s="175">
        <v>126</v>
      </c>
      <c r="I83" s="176"/>
      <c r="J83" s="172"/>
      <c r="K83" s="172"/>
      <c r="L83" s="177"/>
      <c r="M83" s="178"/>
      <c r="N83" s="179"/>
      <c r="O83" s="179"/>
      <c r="P83" s="179"/>
      <c r="Q83" s="179"/>
      <c r="R83" s="179"/>
      <c r="S83" s="179"/>
      <c r="T83" s="180"/>
      <c r="AT83" s="181" t="s">
        <v>105</v>
      </c>
      <c r="AU83" s="181" t="s">
        <v>35</v>
      </c>
      <c r="AV83" s="10" t="s">
        <v>76</v>
      </c>
      <c r="AW83" s="10" t="s">
        <v>33</v>
      </c>
      <c r="AX83" s="10" t="s">
        <v>35</v>
      </c>
      <c r="AY83" s="181" t="s">
        <v>97</v>
      </c>
    </row>
    <row r="84" spans="2:65" s="1" customFormat="1" ht="16.5" customHeight="1">
      <c r="B84" s="29"/>
      <c r="C84" s="156" t="s">
        <v>110</v>
      </c>
      <c r="D84" s="156" t="s">
        <v>98</v>
      </c>
      <c r="E84" s="157" t="s">
        <v>110</v>
      </c>
      <c r="F84" s="158" t="s">
        <v>111</v>
      </c>
      <c r="G84" s="159" t="s">
        <v>100</v>
      </c>
      <c r="H84" s="160">
        <v>450</v>
      </c>
      <c r="I84" s="161"/>
      <c r="J84" s="162">
        <f>ROUND(I84*H84,2)</f>
        <v>0</v>
      </c>
      <c r="K84" s="158" t="s">
        <v>1</v>
      </c>
      <c r="L84" s="33"/>
      <c r="M84" s="163" t="s">
        <v>1</v>
      </c>
      <c r="N84" s="164" t="s">
        <v>42</v>
      </c>
      <c r="O84" s="55"/>
      <c r="P84" s="165">
        <f>O84*H84</f>
        <v>0</v>
      </c>
      <c r="Q84" s="165">
        <v>0</v>
      </c>
      <c r="R84" s="165">
        <f>Q84*H84</f>
        <v>0</v>
      </c>
      <c r="S84" s="165">
        <v>0</v>
      </c>
      <c r="T84" s="166">
        <f>S84*H84</f>
        <v>0</v>
      </c>
      <c r="AR84" s="12" t="s">
        <v>101</v>
      </c>
      <c r="AT84" s="12" t="s">
        <v>98</v>
      </c>
      <c r="AU84" s="12" t="s">
        <v>35</v>
      </c>
      <c r="AY84" s="12" t="s">
        <v>97</v>
      </c>
      <c r="BE84" s="167">
        <f>IF(N84="základní",J84,0)</f>
        <v>0</v>
      </c>
      <c r="BF84" s="167">
        <f>IF(N84="snížená",J84,0)</f>
        <v>0</v>
      </c>
      <c r="BG84" s="167">
        <f>IF(N84="zákl. přenesená",J84,0)</f>
        <v>0</v>
      </c>
      <c r="BH84" s="167">
        <f>IF(N84="sníž. přenesená",J84,0)</f>
        <v>0</v>
      </c>
      <c r="BI84" s="167">
        <f>IF(N84="nulová",J84,0)</f>
        <v>0</v>
      </c>
      <c r="BJ84" s="12" t="s">
        <v>35</v>
      </c>
      <c r="BK84" s="167">
        <f>ROUND(I84*H84,2)</f>
        <v>0</v>
      </c>
      <c r="BL84" s="12" t="s">
        <v>101</v>
      </c>
      <c r="BM84" s="12" t="s">
        <v>112</v>
      </c>
    </row>
    <row r="85" spans="2:65" s="1" customFormat="1" ht="117">
      <c r="B85" s="29"/>
      <c r="C85" s="30"/>
      <c r="D85" s="168" t="s">
        <v>103</v>
      </c>
      <c r="E85" s="30"/>
      <c r="F85" s="169" t="s">
        <v>104</v>
      </c>
      <c r="G85" s="30"/>
      <c r="H85" s="30"/>
      <c r="I85" s="93"/>
      <c r="J85" s="30"/>
      <c r="K85" s="30"/>
      <c r="L85" s="33"/>
      <c r="M85" s="170"/>
      <c r="N85" s="55"/>
      <c r="O85" s="55"/>
      <c r="P85" s="55"/>
      <c r="Q85" s="55"/>
      <c r="R85" s="55"/>
      <c r="S85" s="55"/>
      <c r="T85" s="56"/>
      <c r="AT85" s="12" t="s">
        <v>103</v>
      </c>
      <c r="AU85" s="12" t="s">
        <v>35</v>
      </c>
    </row>
    <row r="86" spans="2:65" s="10" customFormat="1">
      <c r="B86" s="171"/>
      <c r="C86" s="172"/>
      <c r="D86" s="168" t="s">
        <v>105</v>
      </c>
      <c r="E86" s="173" t="s">
        <v>1</v>
      </c>
      <c r="F86" s="174" t="s">
        <v>113</v>
      </c>
      <c r="G86" s="172"/>
      <c r="H86" s="175">
        <v>450</v>
      </c>
      <c r="I86" s="176"/>
      <c r="J86" s="172"/>
      <c r="K86" s="172"/>
      <c r="L86" s="177"/>
      <c r="M86" s="178"/>
      <c r="N86" s="179"/>
      <c r="O86" s="179"/>
      <c r="P86" s="179"/>
      <c r="Q86" s="179"/>
      <c r="R86" s="179"/>
      <c r="S86" s="179"/>
      <c r="T86" s="180"/>
      <c r="AT86" s="181" t="s">
        <v>105</v>
      </c>
      <c r="AU86" s="181" t="s">
        <v>35</v>
      </c>
      <c r="AV86" s="10" t="s">
        <v>76</v>
      </c>
      <c r="AW86" s="10" t="s">
        <v>33</v>
      </c>
      <c r="AX86" s="10" t="s">
        <v>35</v>
      </c>
      <c r="AY86" s="181" t="s">
        <v>97</v>
      </c>
    </row>
    <row r="87" spans="2:65" s="1" customFormat="1" ht="16.5" customHeight="1">
      <c r="B87" s="29"/>
      <c r="C87" s="156" t="s">
        <v>101</v>
      </c>
      <c r="D87" s="156" t="s">
        <v>98</v>
      </c>
      <c r="E87" s="157" t="s">
        <v>101</v>
      </c>
      <c r="F87" s="158" t="s">
        <v>114</v>
      </c>
      <c r="G87" s="159" t="s">
        <v>100</v>
      </c>
      <c r="H87" s="160">
        <v>21900</v>
      </c>
      <c r="I87" s="161"/>
      <c r="J87" s="162">
        <f>ROUND(I87*H87,2)</f>
        <v>0</v>
      </c>
      <c r="K87" s="158" t="s">
        <v>1</v>
      </c>
      <c r="L87" s="33"/>
      <c r="M87" s="163" t="s">
        <v>1</v>
      </c>
      <c r="N87" s="164" t="s">
        <v>42</v>
      </c>
      <c r="O87" s="55"/>
      <c r="P87" s="165">
        <f>O87*H87</f>
        <v>0</v>
      </c>
      <c r="Q87" s="165">
        <v>0</v>
      </c>
      <c r="R87" s="165">
        <f>Q87*H87</f>
        <v>0</v>
      </c>
      <c r="S87" s="165">
        <v>0</v>
      </c>
      <c r="T87" s="166">
        <f>S87*H87</f>
        <v>0</v>
      </c>
      <c r="AR87" s="12" t="s">
        <v>101</v>
      </c>
      <c r="AT87" s="12" t="s">
        <v>98</v>
      </c>
      <c r="AU87" s="12" t="s">
        <v>35</v>
      </c>
      <c r="AY87" s="12" t="s">
        <v>97</v>
      </c>
      <c r="BE87" s="167">
        <f>IF(N87="základní",J87,0)</f>
        <v>0</v>
      </c>
      <c r="BF87" s="167">
        <f>IF(N87="snížená",J87,0)</f>
        <v>0</v>
      </c>
      <c r="BG87" s="167">
        <f>IF(N87="zákl. přenesená",J87,0)</f>
        <v>0</v>
      </c>
      <c r="BH87" s="167">
        <f>IF(N87="sníž. přenesená",J87,0)</f>
        <v>0</v>
      </c>
      <c r="BI87" s="167">
        <f>IF(N87="nulová",J87,0)</f>
        <v>0</v>
      </c>
      <c r="BJ87" s="12" t="s">
        <v>35</v>
      </c>
      <c r="BK87" s="167">
        <f>ROUND(I87*H87,2)</f>
        <v>0</v>
      </c>
      <c r="BL87" s="12" t="s">
        <v>101</v>
      </c>
      <c r="BM87" s="12" t="s">
        <v>115</v>
      </c>
    </row>
    <row r="88" spans="2:65" s="1" customFormat="1" ht="117">
      <c r="B88" s="29"/>
      <c r="C88" s="30"/>
      <c r="D88" s="168" t="s">
        <v>103</v>
      </c>
      <c r="E88" s="30"/>
      <c r="F88" s="169" t="s">
        <v>104</v>
      </c>
      <c r="G88" s="30"/>
      <c r="H88" s="30"/>
      <c r="I88" s="93"/>
      <c r="J88" s="30"/>
      <c r="K88" s="30"/>
      <c r="L88" s="33"/>
      <c r="M88" s="170"/>
      <c r="N88" s="55"/>
      <c r="O88" s="55"/>
      <c r="P88" s="55"/>
      <c r="Q88" s="55"/>
      <c r="R88" s="55"/>
      <c r="S88" s="55"/>
      <c r="T88" s="56"/>
      <c r="AT88" s="12" t="s">
        <v>103</v>
      </c>
      <c r="AU88" s="12" t="s">
        <v>35</v>
      </c>
    </row>
    <row r="89" spans="2:65" s="10" customFormat="1">
      <c r="B89" s="171"/>
      <c r="C89" s="172"/>
      <c r="D89" s="168" t="s">
        <v>105</v>
      </c>
      <c r="E89" s="173" t="s">
        <v>1</v>
      </c>
      <c r="F89" s="174" t="s">
        <v>116</v>
      </c>
      <c r="G89" s="172"/>
      <c r="H89" s="175">
        <v>21900</v>
      </c>
      <c r="I89" s="176"/>
      <c r="J89" s="172"/>
      <c r="K89" s="172"/>
      <c r="L89" s="177"/>
      <c r="M89" s="178"/>
      <c r="N89" s="179"/>
      <c r="O89" s="179"/>
      <c r="P89" s="179"/>
      <c r="Q89" s="179"/>
      <c r="R89" s="179"/>
      <c r="S89" s="179"/>
      <c r="T89" s="180"/>
      <c r="AT89" s="181" t="s">
        <v>105</v>
      </c>
      <c r="AU89" s="181" t="s">
        <v>35</v>
      </c>
      <c r="AV89" s="10" t="s">
        <v>76</v>
      </c>
      <c r="AW89" s="10" t="s">
        <v>33</v>
      </c>
      <c r="AX89" s="10" t="s">
        <v>35</v>
      </c>
      <c r="AY89" s="181" t="s">
        <v>97</v>
      </c>
    </row>
    <row r="90" spans="2:65" s="9" customFormat="1" ht="25.9" customHeight="1">
      <c r="B90" s="142"/>
      <c r="C90" s="143"/>
      <c r="D90" s="144" t="s">
        <v>69</v>
      </c>
      <c r="E90" s="145" t="s">
        <v>117</v>
      </c>
      <c r="F90" s="145" t="s">
        <v>118</v>
      </c>
      <c r="G90" s="143"/>
      <c r="H90" s="143"/>
      <c r="I90" s="146"/>
      <c r="J90" s="147">
        <f>BK90</f>
        <v>0</v>
      </c>
      <c r="K90" s="143"/>
      <c r="L90" s="148"/>
      <c r="M90" s="149"/>
      <c r="N90" s="150"/>
      <c r="O90" s="150"/>
      <c r="P90" s="151">
        <f>SUM(P91:P102)</f>
        <v>0</v>
      </c>
      <c r="Q90" s="150"/>
      <c r="R90" s="151">
        <f>SUM(R91:R102)</f>
        <v>0</v>
      </c>
      <c r="S90" s="150"/>
      <c r="T90" s="152">
        <f>SUM(T91:T102)</f>
        <v>0</v>
      </c>
      <c r="AR90" s="153" t="s">
        <v>35</v>
      </c>
      <c r="AT90" s="154" t="s">
        <v>69</v>
      </c>
      <c r="AU90" s="154" t="s">
        <v>70</v>
      </c>
      <c r="AY90" s="153" t="s">
        <v>97</v>
      </c>
      <c r="BK90" s="155">
        <f>SUM(BK91:BK102)</f>
        <v>0</v>
      </c>
    </row>
    <row r="91" spans="2:65" s="1" customFormat="1" ht="16.5" customHeight="1">
      <c r="B91" s="29"/>
      <c r="C91" s="156" t="s">
        <v>119</v>
      </c>
      <c r="D91" s="156" t="s">
        <v>98</v>
      </c>
      <c r="E91" s="157" t="s">
        <v>120</v>
      </c>
      <c r="F91" s="158" t="s">
        <v>99</v>
      </c>
      <c r="G91" s="159" t="s">
        <v>100</v>
      </c>
      <c r="H91" s="160">
        <v>84</v>
      </c>
      <c r="I91" s="161"/>
      <c r="J91" s="162">
        <f>ROUND(I91*H91,2)</f>
        <v>0</v>
      </c>
      <c r="K91" s="158" t="s">
        <v>1</v>
      </c>
      <c r="L91" s="33"/>
      <c r="M91" s="163" t="s">
        <v>1</v>
      </c>
      <c r="N91" s="164" t="s">
        <v>42</v>
      </c>
      <c r="O91" s="55"/>
      <c r="P91" s="165">
        <f>O91*H91</f>
        <v>0</v>
      </c>
      <c r="Q91" s="165">
        <v>0</v>
      </c>
      <c r="R91" s="165">
        <f>Q91*H91</f>
        <v>0</v>
      </c>
      <c r="S91" s="165">
        <v>0</v>
      </c>
      <c r="T91" s="166">
        <f>S91*H91</f>
        <v>0</v>
      </c>
      <c r="AR91" s="12" t="s">
        <v>101</v>
      </c>
      <c r="AT91" s="12" t="s">
        <v>98</v>
      </c>
      <c r="AU91" s="12" t="s">
        <v>35</v>
      </c>
      <c r="AY91" s="12" t="s">
        <v>97</v>
      </c>
      <c r="BE91" s="167">
        <f>IF(N91="základní",J91,0)</f>
        <v>0</v>
      </c>
      <c r="BF91" s="167">
        <f>IF(N91="snížená",J91,0)</f>
        <v>0</v>
      </c>
      <c r="BG91" s="167">
        <f>IF(N91="zákl. přenesená",J91,0)</f>
        <v>0</v>
      </c>
      <c r="BH91" s="167">
        <f>IF(N91="sníž. přenesená",J91,0)</f>
        <v>0</v>
      </c>
      <c r="BI91" s="167">
        <f>IF(N91="nulová",J91,0)</f>
        <v>0</v>
      </c>
      <c r="BJ91" s="12" t="s">
        <v>35</v>
      </c>
      <c r="BK91" s="167">
        <f>ROUND(I91*H91,2)</f>
        <v>0</v>
      </c>
      <c r="BL91" s="12" t="s">
        <v>101</v>
      </c>
      <c r="BM91" s="12" t="s">
        <v>121</v>
      </c>
    </row>
    <row r="92" spans="2:65" s="1" customFormat="1" ht="117">
      <c r="B92" s="29"/>
      <c r="C92" s="30"/>
      <c r="D92" s="168" t="s">
        <v>103</v>
      </c>
      <c r="E92" s="30"/>
      <c r="F92" s="169" t="s">
        <v>104</v>
      </c>
      <c r="G92" s="30"/>
      <c r="H92" s="30"/>
      <c r="I92" s="93"/>
      <c r="J92" s="30"/>
      <c r="K92" s="30"/>
      <c r="L92" s="33"/>
      <c r="M92" s="170"/>
      <c r="N92" s="55"/>
      <c r="O92" s="55"/>
      <c r="P92" s="55"/>
      <c r="Q92" s="55"/>
      <c r="R92" s="55"/>
      <c r="S92" s="55"/>
      <c r="T92" s="56"/>
      <c r="AT92" s="12" t="s">
        <v>103</v>
      </c>
      <c r="AU92" s="12" t="s">
        <v>35</v>
      </c>
    </row>
    <row r="93" spans="2:65" s="10" customFormat="1">
      <c r="B93" s="171"/>
      <c r="C93" s="172"/>
      <c r="D93" s="168" t="s">
        <v>105</v>
      </c>
      <c r="E93" s="173" t="s">
        <v>1</v>
      </c>
      <c r="F93" s="174" t="s">
        <v>122</v>
      </c>
      <c r="G93" s="172"/>
      <c r="H93" s="175">
        <v>84</v>
      </c>
      <c r="I93" s="176"/>
      <c r="J93" s="172"/>
      <c r="K93" s="172"/>
      <c r="L93" s="177"/>
      <c r="M93" s="178"/>
      <c r="N93" s="179"/>
      <c r="O93" s="179"/>
      <c r="P93" s="179"/>
      <c r="Q93" s="179"/>
      <c r="R93" s="179"/>
      <c r="S93" s="179"/>
      <c r="T93" s="180"/>
      <c r="AT93" s="181" t="s">
        <v>105</v>
      </c>
      <c r="AU93" s="181" t="s">
        <v>35</v>
      </c>
      <c r="AV93" s="10" t="s">
        <v>76</v>
      </c>
      <c r="AW93" s="10" t="s">
        <v>33</v>
      </c>
      <c r="AX93" s="10" t="s">
        <v>35</v>
      </c>
      <c r="AY93" s="181" t="s">
        <v>97</v>
      </c>
    </row>
    <row r="94" spans="2:65" s="1" customFormat="1" ht="16.5" customHeight="1">
      <c r="B94" s="29"/>
      <c r="C94" s="156" t="s">
        <v>123</v>
      </c>
      <c r="D94" s="156" t="s">
        <v>98</v>
      </c>
      <c r="E94" s="157" t="s">
        <v>124</v>
      </c>
      <c r="F94" s="158" t="s">
        <v>107</v>
      </c>
      <c r="G94" s="159" t="s">
        <v>100</v>
      </c>
      <c r="H94" s="160">
        <v>252</v>
      </c>
      <c r="I94" s="161"/>
      <c r="J94" s="162">
        <f>ROUND(I94*H94,2)</f>
        <v>0</v>
      </c>
      <c r="K94" s="158" t="s">
        <v>1</v>
      </c>
      <c r="L94" s="33"/>
      <c r="M94" s="163" t="s">
        <v>1</v>
      </c>
      <c r="N94" s="164" t="s">
        <v>42</v>
      </c>
      <c r="O94" s="55"/>
      <c r="P94" s="165">
        <f>O94*H94</f>
        <v>0</v>
      </c>
      <c r="Q94" s="165">
        <v>0</v>
      </c>
      <c r="R94" s="165">
        <f>Q94*H94</f>
        <v>0</v>
      </c>
      <c r="S94" s="165">
        <v>0</v>
      </c>
      <c r="T94" s="166">
        <f>S94*H94</f>
        <v>0</v>
      </c>
      <c r="AR94" s="12" t="s">
        <v>101</v>
      </c>
      <c r="AT94" s="12" t="s">
        <v>98</v>
      </c>
      <c r="AU94" s="12" t="s">
        <v>35</v>
      </c>
      <c r="AY94" s="12" t="s">
        <v>97</v>
      </c>
      <c r="BE94" s="167">
        <f>IF(N94="základní",J94,0)</f>
        <v>0</v>
      </c>
      <c r="BF94" s="167">
        <f>IF(N94="snížená",J94,0)</f>
        <v>0</v>
      </c>
      <c r="BG94" s="167">
        <f>IF(N94="zákl. přenesená",J94,0)</f>
        <v>0</v>
      </c>
      <c r="BH94" s="167">
        <f>IF(N94="sníž. přenesená",J94,0)</f>
        <v>0</v>
      </c>
      <c r="BI94" s="167">
        <f>IF(N94="nulová",J94,0)</f>
        <v>0</v>
      </c>
      <c r="BJ94" s="12" t="s">
        <v>35</v>
      </c>
      <c r="BK94" s="167">
        <f>ROUND(I94*H94,2)</f>
        <v>0</v>
      </c>
      <c r="BL94" s="12" t="s">
        <v>101</v>
      </c>
      <c r="BM94" s="12" t="s">
        <v>125</v>
      </c>
    </row>
    <row r="95" spans="2:65" s="1" customFormat="1" ht="117">
      <c r="B95" s="29"/>
      <c r="C95" s="30"/>
      <c r="D95" s="168" t="s">
        <v>103</v>
      </c>
      <c r="E95" s="30"/>
      <c r="F95" s="169" t="s">
        <v>104</v>
      </c>
      <c r="G95" s="30"/>
      <c r="H95" s="30"/>
      <c r="I95" s="93"/>
      <c r="J95" s="30"/>
      <c r="K95" s="30"/>
      <c r="L95" s="33"/>
      <c r="M95" s="170"/>
      <c r="N95" s="55"/>
      <c r="O95" s="55"/>
      <c r="P95" s="55"/>
      <c r="Q95" s="55"/>
      <c r="R95" s="55"/>
      <c r="S95" s="55"/>
      <c r="T95" s="56"/>
      <c r="AT95" s="12" t="s">
        <v>103</v>
      </c>
      <c r="AU95" s="12" t="s">
        <v>35</v>
      </c>
    </row>
    <row r="96" spans="2:65" s="10" customFormat="1">
      <c r="B96" s="171"/>
      <c r="C96" s="172"/>
      <c r="D96" s="168" t="s">
        <v>105</v>
      </c>
      <c r="E96" s="173" t="s">
        <v>1</v>
      </c>
      <c r="F96" s="174" t="s">
        <v>126</v>
      </c>
      <c r="G96" s="172"/>
      <c r="H96" s="175">
        <v>252</v>
      </c>
      <c r="I96" s="176"/>
      <c r="J96" s="172"/>
      <c r="K96" s="172"/>
      <c r="L96" s="177"/>
      <c r="M96" s="178"/>
      <c r="N96" s="179"/>
      <c r="O96" s="179"/>
      <c r="P96" s="179"/>
      <c r="Q96" s="179"/>
      <c r="R96" s="179"/>
      <c r="S96" s="179"/>
      <c r="T96" s="180"/>
      <c r="AT96" s="181" t="s">
        <v>105</v>
      </c>
      <c r="AU96" s="181" t="s">
        <v>35</v>
      </c>
      <c r="AV96" s="10" t="s">
        <v>76</v>
      </c>
      <c r="AW96" s="10" t="s">
        <v>33</v>
      </c>
      <c r="AX96" s="10" t="s">
        <v>35</v>
      </c>
      <c r="AY96" s="181" t="s">
        <v>97</v>
      </c>
    </row>
    <row r="97" spans="2:65" s="1" customFormat="1" ht="16.5" customHeight="1">
      <c r="B97" s="29"/>
      <c r="C97" s="156" t="s">
        <v>127</v>
      </c>
      <c r="D97" s="156" t="s">
        <v>98</v>
      </c>
      <c r="E97" s="157" t="s">
        <v>128</v>
      </c>
      <c r="F97" s="158" t="s">
        <v>111</v>
      </c>
      <c r="G97" s="159" t="s">
        <v>100</v>
      </c>
      <c r="H97" s="160">
        <v>900</v>
      </c>
      <c r="I97" s="161"/>
      <c r="J97" s="162">
        <f>ROUND(I97*H97,2)</f>
        <v>0</v>
      </c>
      <c r="K97" s="158" t="s">
        <v>1</v>
      </c>
      <c r="L97" s="33"/>
      <c r="M97" s="163" t="s">
        <v>1</v>
      </c>
      <c r="N97" s="164" t="s">
        <v>42</v>
      </c>
      <c r="O97" s="55"/>
      <c r="P97" s="165">
        <f>O97*H97</f>
        <v>0</v>
      </c>
      <c r="Q97" s="165">
        <v>0</v>
      </c>
      <c r="R97" s="165">
        <f>Q97*H97</f>
        <v>0</v>
      </c>
      <c r="S97" s="165">
        <v>0</v>
      </c>
      <c r="T97" s="166">
        <f>S97*H97</f>
        <v>0</v>
      </c>
      <c r="AR97" s="12" t="s">
        <v>101</v>
      </c>
      <c r="AT97" s="12" t="s">
        <v>98</v>
      </c>
      <c r="AU97" s="12" t="s">
        <v>35</v>
      </c>
      <c r="AY97" s="12" t="s">
        <v>97</v>
      </c>
      <c r="BE97" s="167">
        <f>IF(N97="základní",J97,0)</f>
        <v>0</v>
      </c>
      <c r="BF97" s="167">
        <f>IF(N97="snížená",J97,0)</f>
        <v>0</v>
      </c>
      <c r="BG97" s="167">
        <f>IF(N97="zákl. přenesená",J97,0)</f>
        <v>0</v>
      </c>
      <c r="BH97" s="167">
        <f>IF(N97="sníž. přenesená",J97,0)</f>
        <v>0</v>
      </c>
      <c r="BI97" s="167">
        <f>IF(N97="nulová",J97,0)</f>
        <v>0</v>
      </c>
      <c r="BJ97" s="12" t="s">
        <v>35</v>
      </c>
      <c r="BK97" s="167">
        <f>ROUND(I97*H97,2)</f>
        <v>0</v>
      </c>
      <c r="BL97" s="12" t="s">
        <v>101</v>
      </c>
      <c r="BM97" s="12" t="s">
        <v>129</v>
      </c>
    </row>
    <row r="98" spans="2:65" s="1" customFormat="1" ht="117">
      <c r="B98" s="29"/>
      <c r="C98" s="30"/>
      <c r="D98" s="168" t="s">
        <v>103</v>
      </c>
      <c r="E98" s="30"/>
      <c r="F98" s="169" t="s">
        <v>104</v>
      </c>
      <c r="G98" s="30"/>
      <c r="H98" s="30"/>
      <c r="I98" s="93"/>
      <c r="J98" s="30"/>
      <c r="K98" s="30"/>
      <c r="L98" s="33"/>
      <c r="M98" s="170"/>
      <c r="N98" s="55"/>
      <c r="O98" s="55"/>
      <c r="P98" s="55"/>
      <c r="Q98" s="55"/>
      <c r="R98" s="55"/>
      <c r="S98" s="55"/>
      <c r="T98" s="56"/>
      <c r="AT98" s="12" t="s">
        <v>103</v>
      </c>
      <c r="AU98" s="12" t="s">
        <v>35</v>
      </c>
    </row>
    <row r="99" spans="2:65" s="10" customFormat="1">
      <c r="B99" s="171"/>
      <c r="C99" s="172"/>
      <c r="D99" s="168" t="s">
        <v>105</v>
      </c>
      <c r="E99" s="173" t="s">
        <v>1</v>
      </c>
      <c r="F99" s="174" t="s">
        <v>130</v>
      </c>
      <c r="G99" s="172"/>
      <c r="H99" s="175">
        <v>900</v>
      </c>
      <c r="I99" s="176"/>
      <c r="J99" s="172"/>
      <c r="K99" s="172"/>
      <c r="L99" s="177"/>
      <c r="M99" s="178"/>
      <c r="N99" s="179"/>
      <c r="O99" s="179"/>
      <c r="P99" s="179"/>
      <c r="Q99" s="179"/>
      <c r="R99" s="179"/>
      <c r="S99" s="179"/>
      <c r="T99" s="180"/>
      <c r="AT99" s="181" t="s">
        <v>105</v>
      </c>
      <c r="AU99" s="181" t="s">
        <v>35</v>
      </c>
      <c r="AV99" s="10" t="s">
        <v>76</v>
      </c>
      <c r="AW99" s="10" t="s">
        <v>33</v>
      </c>
      <c r="AX99" s="10" t="s">
        <v>35</v>
      </c>
      <c r="AY99" s="181" t="s">
        <v>97</v>
      </c>
    </row>
    <row r="100" spans="2:65" s="1" customFormat="1" ht="16.5" customHeight="1">
      <c r="B100" s="29"/>
      <c r="C100" s="156" t="s">
        <v>131</v>
      </c>
      <c r="D100" s="156" t="s">
        <v>98</v>
      </c>
      <c r="E100" s="157" t="s">
        <v>132</v>
      </c>
      <c r="F100" s="158" t="s">
        <v>114</v>
      </c>
      <c r="G100" s="159" t="s">
        <v>100</v>
      </c>
      <c r="H100" s="160">
        <v>43800</v>
      </c>
      <c r="I100" s="161"/>
      <c r="J100" s="162">
        <f>ROUND(I100*H100,2)</f>
        <v>0</v>
      </c>
      <c r="K100" s="158" t="s">
        <v>1</v>
      </c>
      <c r="L100" s="33"/>
      <c r="M100" s="163" t="s">
        <v>1</v>
      </c>
      <c r="N100" s="164" t="s">
        <v>42</v>
      </c>
      <c r="O100" s="55"/>
      <c r="P100" s="165">
        <f>O100*H100</f>
        <v>0</v>
      </c>
      <c r="Q100" s="165">
        <v>0</v>
      </c>
      <c r="R100" s="165">
        <f>Q100*H100</f>
        <v>0</v>
      </c>
      <c r="S100" s="165">
        <v>0</v>
      </c>
      <c r="T100" s="166">
        <f>S100*H100</f>
        <v>0</v>
      </c>
      <c r="AR100" s="12" t="s">
        <v>101</v>
      </c>
      <c r="AT100" s="12" t="s">
        <v>98</v>
      </c>
      <c r="AU100" s="12" t="s">
        <v>35</v>
      </c>
      <c r="AY100" s="12" t="s">
        <v>97</v>
      </c>
      <c r="BE100" s="167">
        <f>IF(N100="základní",J100,0)</f>
        <v>0</v>
      </c>
      <c r="BF100" s="167">
        <f>IF(N100="snížená",J100,0)</f>
        <v>0</v>
      </c>
      <c r="BG100" s="167">
        <f>IF(N100="zákl. přenesená",J100,0)</f>
        <v>0</v>
      </c>
      <c r="BH100" s="167">
        <f>IF(N100="sníž. přenesená",J100,0)</f>
        <v>0</v>
      </c>
      <c r="BI100" s="167">
        <f>IF(N100="nulová",J100,0)</f>
        <v>0</v>
      </c>
      <c r="BJ100" s="12" t="s">
        <v>35</v>
      </c>
      <c r="BK100" s="167">
        <f>ROUND(I100*H100,2)</f>
        <v>0</v>
      </c>
      <c r="BL100" s="12" t="s">
        <v>101</v>
      </c>
      <c r="BM100" s="12" t="s">
        <v>133</v>
      </c>
    </row>
    <row r="101" spans="2:65" s="1" customFormat="1" ht="117">
      <c r="B101" s="29"/>
      <c r="C101" s="30"/>
      <c r="D101" s="168" t="s">
        <v>103</v>
      </c>
      <c r="E101" s="30"/>
      <c r="F101" s="169" t="s">
        <v>104</v>
      </c>
      <c r="G101" s="30"/>
      <c r="H101" s="30"/>
      <c r="I101" s="93"/>
      <c r="J101" s="30"/>
      <c r="K101" s="30"/>
      <c r="L101" s="33"/>
      <c r="M101" s="170"/>
      <c r="N101" s="55"/>
      <c r="O101" s="55"/>
      <c r="P101" s="55"/>
      <c r="Q101" s="55"/>
      <c r="R101" s="55"/>
      <c r="S101" s="55"/>
      <c r="T101" s="56"/>
      <c r="AT101" s="12" t="s">
        <v>103</v>
      </c>
      <c r="AU101" s="12" t="s">
        <v>35</v>
      </c>
    </row>
    <row r="102" spans="2:65" s="10" customFormat="1">
      <c r="B102" s="171"/>
      <c r="C102" s="172"/>
      <c r="D102" s="168" t="s">
        <v>105</v>
      </c>
      <c r="E102" s="173" t="s">
        <v>1</v>
      </c>
      <c r="F102" s="174" t="s">
        <v>134</v>
      </c>
      <c r="G102" s="172"/>
      <c r="H102" s="175">
        <v>43800</v>
      </c>
      <c r="I102" s="176"/>
      <c r="J102" s="172"/>
      <c r="K102" s="172"/>
      <c r="L102" s="177"/>
      <c r="M102" s="178"/>
      <c r="N102" s="179"/>
      <c r="O102" s="179"/>
      <c r="P102" s="179"/>
      <c r="Q102" s="179"/>
      <c r="R102" s="179"/>
      <c r="S102" s="179"/>
      <c r="T102" s="180"/>
      <c r="AT102" s="181" t="s">
        <v>105</v>
      </c>
      <c r="AU102" s="181" t="s">
        <v>35</v>
      </c>
      <c r="AV102" s="10" t="s">
        <v>76</v>
      </c>
      <c r="AW102" s="10" t="s">
        <v>33</v>
      </c>
      <c r="AX102" s="10" t="s">
        <v>35</v>
      </c>
      <c r="AY102" s="181" t="s">
        <v>97</v>
      </c>
    </row>
    <row r="103" spans="2:65" s="9" customFormat="1" ht="25.9" customHeight="1">
      <c r="B103" s="142"/>
      <c r="C103" s="143"/>
      <c r="D103" s="144" t="s">
        <v>69</v>
      </c>
      <c r="E103" s="145" t="s">
        <v>135</v>
      </c>
      <c r="F103" s="145" t="s">
        <v>136</v>
      </c>
      <c r="G103" s="143"/>
      <c r="H103" s="143"/>
      <c r="I103" s="146"/>
      <c r="J103" s="147">
        <f>BK103</f>
        <v>0</v>
      </c>
      <c r="K103" s="143"/>
      <c r="L103" s="148"/>
      <c r="M103" s="149"/>
      <c r="N103" s="150"/>
      <c r="O103" s="150"/>
      <c r="P103" s="151">
        <f>SUM(P104:P106)</f>
        <v>0</v>
      </c>
      <c r="Q103" s="150"/>
      <c r="R103" s="151">
        <f>SUM(R104:R106)</f>
        <v>0</v>
      </c>
      <c r="S103" s="150"/>
      <c r="T103" s="152">
        <f>SUM(T104:T106)</f>
        <v>0</v>
      </c>
      <c r="AR103" s="153" t="s">
        <v>35</v>
      </c>
      <c r="AT103" s="154" t="s">
        <v>69</v>
      </c>
      <c r="AU103" s="154" t="s">
        <v>70</v>
      </c>
      <c r="AY103" s="153" t="s">
        <v>97</v>
      </c>
      <c r="BK103" s="155">
        <f>SUM(BK104:BK106)</f>
        <v>0</v>
      </c>
    </row>
    <row r="104" spans="2:65" s="1" customFormat="1" ht="16.5" customHeight="1">
      <c r="B104" s="29"/>
      <c r="C104" s="156" t="s">
        <v>137</v>
      </c>
      <c r="D104" s="156" t="s">
        <v>98</v>
      </c>
      <c r="E104" s="157" t="s">
        <v>138</v>
      </c>
      <c r="F104" s="158" t="s">
        <v>139</v>
      </c>
      <c r="G104" s="159" t="s">
        <v>140</v>
      </c>
      <c r="H104" s="160">
        <v>1080</v>
      </c>
      <c r="I104" s="161"/>
      <c r="J104" s="162">
        <f>ROUND(I104*H104,2)</f>
        <v>0</v>
      </c>
      <c r="K104" s="158" t="s">
        <v>1</v>
      </c>
      <c r="L104" s="33"/>
      <c r="M104" s="163" t="s">
        <v>1</v>
      </c>
      <c r="N104" s="164" t="s">
        <v>42</v>
      </c>
      <c r="O104" s="55"/>
      <c r="P104" s="165">
        <f>O104*H104</f>
        <v>0</v>
      </c>
      <c r="Q104" s="165">
        <v>0</v>
      </c>
      <c r="R104" s="165">
        <f>Q104*H104</f>
        <v>0</v>
      </c>
      <c r="S104" s="165">
        <v>0</v>
      </c>
      <c r="T104" s="166">
        <f>S104*H104</f>
        <v>0</v>
      </c>
      <c r="AR104" s="12" t="s">
        <v>101</v>
      </c>
      <c r="AT104" s="12" t="s">
        <v>98</v>
      </c>
      <c r="AU104" s="12" t="s">
        <v>35</v>
      </c>
      <c r="AY104" s="12" t="s">
        <v>97</v>
      </c>
      <c r="BE104" s="167">
        <f>IF(N104="základní",J104,0)</f>
        <v>0</v>
      </c>
      <c r="BF104" s="167">
        <f>IF(N104="snížená",J104,0)</f>
        <v>0</v>
      </c>
      <c r="BG104" s="167">
        <f>IF(N104="zákl. přenesená",J104,0)</f>
        <v>0</v>
      </c>
      <c r="BH104" s="167">
        <f>IF(N104="sníž. přenesená",J104,0)</f>
        <v>0</v>
      </c>
      <c r="BI104" s="167">
        <f>IF(N104="nulová",J104,0)</f>
        <v>0</v>
      </c>
      <c r="BJ104" s="12" t="s">
        <v>35</v>
      </c>
      <c r="BK104" s="167">
        <f>ROUND(I104*H104,2)</f>
        <v>0</v>
      </c>
      <c r="BL104" s="12" t="s">
        <v>101</v>
      </c>
      <c r="BM104" s="12" t="s">
        <v>141</v>
      </c>
    </row>
    <row r="105" spans="2:65" s="1" customFormat="1" ht="19.5">
      <c r="B105" s="29"/>
      <c r="C105" s="30"/>
      <c r="D105" s="168" t="s">
        <v>103</v>
      </c>
      <c r="E105" s="30"/>
      <c r="F105" s="169" t="s">
        <v>142</v>
      </c>
      <c r="G105" s="30"/>
      <c r="H105" s="30"/>
      <c r="I105" s="93"/>
      <c r="J105" s="30"/>
      <c r="K105" s="30"/>
      <c r="L105" s="33"/>
      <c r="M105" s="170"/>
      <c r="N105" s="55"/>
      <c r="O105" s="55"/>
      <c r="P105" s="55"/>
      <c r="Q105" s="55"/>
      <c r="R105" s="55"/>
      <c r="S105" s="55"/>
      <c r="T105" s="56"/>
      <c r="AT105" s="12" t="s">
        <v>103</v>
      </c>
      <c r="AU105" s="12" t="s">
        <v>35</v>
      </c>
    </row>
    <row r="106" spans="2:65" s="10" customFormat="1">
      <c r="B106" s="171"/>
      <c r="C106" s="172"/>
      <c r="D106" s="168" t="s">
        <v>105</v>
      </c>
      <c r="E106" s="173" t="s">
        <v>1</v>
      </c>
      <c r="F106" s="174" t="s">
        <v>143</v>
      </c>
      <c r="G106" s="172"/>
      <c r="H106" s="175">
        <v>1080</v>
      </c>
      <c r="I106" s="176"/>
      <c r="J106" s="172"/>
      <c r="K106" s="172"/>
      <c r="L106" s="177"/>
      <c r="M106" s="182"/>
      <c r="N106" s="183"/>
      <c r="O106" s="183"/>
      <c r="P106" s="183"/>
      <c r="Q106" s="183"/>
      <c r="R106" s="183"/>
      <c r="S106" s="183"/>
      <c r="T106" s="184"/>
      <c r="AT106" s="181" t="s">
        <v>105</v>
      </c>
      <c r="AU106" s="181" t="s">
        <v>35</v>
      </c>
      <c r="AV106" s="10" t="s">
        <v>76</v>
      </c>
      <c r="AW106" s="10" t="s">
        <v>33</v>
      </c>
      <c r="AX106" s="10" t="s">
        <v>35</v>
      </c>
      <c r="AY106" s="181" t="s">
        <v>97</v>
      </c>
    </row>
    <row r="107" spans="2:65" s="1" customFormat="1" ht="6.95" customHeight="1">
      <c r="B107" s="41"/>
      <c r="C107" s="42"/>
      <c r="D107" s="42"/>
      <c r="E107" s="42"/>
      <c r="F107" s="42"/>
      <c r="G107" s="42"/>
      <c r="H107" s="42"/>
      <c r="I107" s="115"/>
      <c r="J107" s="42"/>
      <c r="K107" s="42"/>
      <c r="L107" s="33"/>
    </row>
  </sheetData>
  <sheetProtection password="CC65" sheet="1" objects="1" scenarios="1" formatColumns="0" formatRows="0" autoFilter="0"/>
  <autoFilter ref="C75:K106"/>
  <mergeCells count="6">
    <mergeCell ref="E68:H68"/>
    <mergeCell ref="L2:V2"/>
    <mergeCell ref="E7:H7"/>
    <mergeCell ref="E16:H16"/>
    <mergeCell ref="E25:H25"/>
    <mergeCell ref="E46:H46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OR_PHA - Obvod OŘ Praha -...</vt:lpstr>
      <vt:lpstr>'OR_PHA - Obvod OŘ Praha -...'!Názvy_tisku</vt:lpstr>
      <vt:lpstr>'Rekapitulace stavby'!Názvy_tisku</vt:lpstr>
      <vt:lpstr>'OR_PHA - Obvod OŘ Praha -...'!Oblast_tisku</vt:lpstr>
      <vt:lpstr>'Rekapitulace stavby'!Oblast_tisku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Ulrich Ladislav, DiS.</dc:creator>
  <cp:lastModifiedBy>Ulrich Ladislav, DiS.</cp:lastModifiedBy>
  <dcterms:created xsi:type="dcterms:W3CDTF">2019-07-23T08:44:18Z</dcterms:created>
  <dcterms:modified xsi:type="dcterms:W3CDTF">2019-07-23T08:50:24Z</dcterms:modified>
</cp:coreProperties>
</file>